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FragiacF\Desktop\WorkLocal\PERSONAL\PROJECTS\SlotCar\ESPEED32-GIT\"/>
    </mc:Choice>
  </mc:AlternateContent>
  <xr:revisionPtr revIDLastSave="0" documentId="13_ncr:1_{30BABAC3-1760-4985-B622-ECB836E04D62}" xr6:coauthVersionLast="36" xr6:coauthVersionMax="47" xr10:uidLastSave="{00000000-0000-0000-0000-000000000000}"/>
  <bookViews>
    <workbookView xWindow="3768" yWindow="3768" windowWidth="19272" windowHeight="5292" xr2:uid="{07024F4D-E5C7-4B8A-AB6A-143DE046C366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5" l="1"/>
  <c r="I10" i="5"/>
  <c r="E10" i="5" l="1"/>
  <c r="D23" i="5" l="1"/>
  <c r="E23" i="5" s="1"/>
  <c r="E3" i="5"/>
  <c r="E4" i="5"/>
  <c r="E5" i="5"/>
  <c r="E6" i="5"/>
  <c r="E7" i="5"/>
  <c r="E8" i="5"/>
  <c r="E9" i="5"/>
  <c r="E11" i="5"/>
  <c r="E12" i="5"/>
  <c r="E13" i="5"/>
  <c r="E14" i="5"/>
  <c r="E15" i="5"/>
  <c r="E16" i="5"/>
  <c r="E17" i="5"/>
  <c r="E18" i="5"/>
  <c r="E19" i="5"/>
  <c r="E20" i="5"/>
  <c r="E21" i="5"/>
  <c r="E24" i="5"/>
  <c r="E2" i="5"/>
  <c r="H9" i="5" l="1"/>
  <c r="I9" i="5" s="1"/>
  <c r="H11" i="5"/>
  <c r="I11" i="5" s="1"/>
  <c r="H24" i="5" l="1"/>
  <c r="I24" i="5"/>
  <c r="H23" i="5"/>
  <c r="I23" i="5" s="1"/>
  <c r="H14" i="5"/>
  <c r="I14" i="5" s="1"/>
  <c r="H13" i="5"/>
  <c r="I13" i="5" s="1"/>
  <c r="H6" i="5"/>
  <c r="I6" i="5" s="1"/>
  <c r="H19" i="5"/>
  <c r="I19" i="5" s="1"/>
  <c r="H18" i="5"/>
  <c r="I18" i="5" s="1"/>
  <c r="H17" i="5"/>
  <c r="H8" i="5"/>
  <c r="I8" i="5" s="1"/>
  <c r="H21" i="5"/>
  <c r="I21" i="5" s="1"/>
  <c r="H22" i="5" l="1"/>
  <c r="I22" i="5" s="1"/>
  <c r="H20" i="5" l="1"/>
  <c r="I20" i="5" s="1"/>
  <c r="H7" i="5"/>
  <c r="I7" i="5" s="1"/>
  <c r="H3" i="5"/>
  <c r="I3" i="5" s="1"/>
  <c r="H4" i="5"/>
  <c r="I4" i="5" s="1"/>
  <c r="H5" i="5"/>
  <c r="I5" i="5" s="1"/>
  <c r="H12" i="5"/>
  <c r="I12" i="5" s="1"/>
  <c r="H15" i="5"/>
  <c r="I15" i="5" s="1"/>
  <c r="H16" i="5"/>
  <c r="I16" i="5" s="1"/>
  <c r="I17" i="5"/>
  <c r="H2" i="5"/>
  <c r="I2" i="5" s="1"/>
  <c r="L2" i="5" l="1"/>
  <c r="N2" i="5"/>
</calcChain>
</file>

<file path=xl/sharedStrings.xml><?xml version="1.0" encoding="utf-8"?>
<sst xmlns="http://schemas.openxmlformats.org/spreadsheetml/2006/main" count="83" uniqueCount="70">
  <si>
    <t>Item</t>
  </si>
  <si>
    <t>PCB + passive components</t>
  </si>
  <si>
    <t>Quantity per 1 remote</t>
  </si>
  <si>
    <t>Price per batch including shipping[euro]</t>
  </si>
  <si>
    <t>Price per each item</t>
  </si>
  <si>
    <t>Price per this item in the remote</t>
  </si>
  <si>
    <t>Supplier</t>
  </si>
  <si>
    <t>JLC PCB</t>
  </si>
  <si>
    <t>ESP32 devkit</t>
  </si>
  <si>
    <t>purhcase Batch item count</t>
  </si>
  <si>
    <t>Aliexpress</t>
  </si>
  <si>
    <t>https://www.aliexpress.com/item/1005005972312714.html?spm=a2g0o.order_list.order_list_main.4.5e657385Cm5eSJ</t>
  </si>
  <si>
    <t>Last order link</t>
  </si>
  <si>
    <t>https://www.aliexpress.com/item/1005004981491268.html?spm=a2g0o.order_list.order_list_main.29.5e657385Cm5eSJ</t>
  </si>
  <si>
    <t>Buzzer Passive 9032</t>
  </si>
  <si>
    <t>Encoder 15MM Plum handle</t>
  </si>
  <si>
    <t>https://www.aliexpress.com/item/1005001423863921.html?spm=a2g0o.cart.0.0.17b138da6YW7v5&amp;mp=1</t>
  </si>
  <si>
    <t>https://www.aliexpress.com/item/1005005967766159.html?spm=a2g0o.order_list.order_list_main.22.7e6c1802IHW53Z</t>
  </si>
  <si>
    <t>Thread insert M3, M3x5xOD4.4 100pcs</t>
  </si>
  <si>
    <r>
      <t xml:space="preserve">1.3" OLED Display Module </t>
    </r>
    <r>
      <rPr>
        <sz val="8"/>
        <color theme="1"/>
        <rFont val="Arial"/>
        <family val="2"/>
      </rPr>
      <t>White/Blue Color Drive Chip SH1106 128X64 (tenstar robot)</t>
    </r>
  </si>
  <si>
    <t>Screw M3x20 flat head</t>
  </si>
  <si>
    <t>https://www.aliexpress.com/item/1005006180128211.html?spm=a2g0o.order_detail.order_detail_item.3.745bf19cdOju7y</t>
  </si>
  <si>
    <t>https://www.aliexpress.com/item/1005005444256360.html?spm=a2g0o.order_detail.order_detail_item.2.76e6f19cBhTcOT</t>
  </si>
  <si>
    <t>https://www.aliexpress.com/item/32810852732.html?spm=a2g0o.order_detail.order_detail_item.4.69f1f19cIklgIe</t>
  </si>
  <si>
    <t>Screw M3x25 flat head</t>
  </si>
  <si>
    <t>Screw M5x25mm buttn head</t>
  </si>
  <si>
    <t>Case closure display position</t>
  </si>
  <si>
    <t>Ball Bearing</t>
  </si>
  <si>
    <t>https://it.aliexpress.com/item/32986140134.html?spm=a2g0o.order_list.order_list_main.78.5e657385RUSNNP&amp;gatewayAdapt=glo2ita</t>
  </si>
  <si>
    <t>Trigger bearing</t>
  </si>
  <si>
    <t>ss.com/item/1005006180128211.html?spm=a2g0o.order_detail.order_detail_item.4.28ab582fOlswF8&amp;gatewayAdapt=glo2ita</t>
  </si>
  <si>
    <r>
      <t>3DprintEnclosure(</t>
    </r>
    <r>
      <rPr>
        <sz val="8"/>
        <color theme="1"/>
        <rFont val="Arial"/>
        <family val="2"/>
      </rPr>
      <t>all parts including trigger and washers, quantity expressed in</t>
    </r>
    <r>
      <rPr>
        <sz val="11"/>
        <color theme="1"/>
        <rFont val="Arial"/>
        <family val="2"/>
      </rPr>
      <t xml:space="preserve"> grams)</t>
    </r>
  </si>
  <si>
    <t>Magnet Diametrically Neodimium 5x2,5 mm</t>
  </si>
  <si>
    <t>Electrolitic Cap 2200uF 16V</t>
  </si>
  <si>
    <t>Trigger travel adjust</t>
  </si>
  <si>
    <t>Trigger Tension</t>
  </si>
  <si>
    <t>Tirgger Pos Sensor</t>
  </si>
  <si>
    <t>Spring Compression for trigger travel (0,6x7)</t>
  </si>
  <si>
    <t>Spring Extension for trigger tension (0,4x5x20mm)</t>
  </si>
  <si>
    <t>Function/position/note</t>
  </si>
  <si>
    <t>Euro</t>
  </si>
  <si>
    <t>4 for case closure
1 for PCB to case
1 for trigger to bearing
1 trigger tension</t>
  </si>
  <si>
    <t>Knobs for rotary encoder</t>
  </si>
  <si>
    <t>15X17mm 6mm Shaft Hole AG2</t>
  </si>
  <si>
    <t>https://www.aliexpress.com/item/1005005407773040.html?spm=a2g0o.order_list.order_list_main.4.163736961HpVXs&amp;gatewayAdapt=glo2ita</t>
  </si>
  <si>
    <t>Plug Magic</t>
  </si>
  <si>
    <t>eBay</t>
  </si>
  <si>
    <t xml:space="preserve">Cable AWG 14 silicon </t>
  </si>
  <si>
    <t>Yellow wiper, Red +, Black -</t>
  </si>
  <si>
    <t>Total Cost (including Cable and plug)</t>
  </si>
  <si>
    <t>Cost per remote
Includes 3D prints (10 PCS lot)</t>
  </si>
  <si>
    <t>Digikey</t>
  </si>
  <si>
    <t xml:space="preserve">BTN9960LV </t>
  </si>
  <si>
    <t>Motor Control</t>
  </si>
  <si>
    <t>Magnetic sensor</t>
  </si>
  <si>
    <t>also 4700uF is OK, but needs to fit with wires inside the nhandle and not close too the PCB</t>
  </si>
  <si>
    <t>Available in stock:</t>
  </si>
  <si>
    <t>X pcs</t>
  </si>
  <si>
    <t>Want to produce(X pcs)</t>
  </si>
  <si>
    <t>Want to produce (X pieces)</t>
  </si>
  <si>
    <t>have to buy to produce X pcs</t>
  </si>
  <si>
    <t>Screw M3x10mm button head</t>
  </si>
  <si>
    <t>Screw M3x12mm button head</t>
  </si>
  <si>
    <t>Trigger to wahser to bearing</t>
  </si>
  <si>
    <t>Case closure handle position</t>
  </si>
  <si>
    <t>PCB fix to case &amp; trigger tension(slide)</t>
  </si>
  <si>
    <t>IPD90P03P4L-04</t>
  </si>
  <si>
    <t>pCh mosfet</t>
  </si>
  <si>
    <t>TLE493D-P3B6 A0 ( v3 silic)</t>
  </si>
  <si>
    <t>Digikey (from feb 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</si>
</sst>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4" fillId="2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2" fontId="4" fillId="2" borderId="0" xfId="0" applyNumberFormat="1" applyFont="1" applyFill="1" applyAlignment="1">
      <alignment wrapText="1"/>
    </xf>
    <xf numFmtId="2" fontId="1" fillId="0" borderId="0" xfId="0" applyNumberFormat="1" applyFont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2" fontId="1" fillId="0" borderId="0" xfId="0" applyNumberFormat="1" applyFont="1" applyFill="1" applyAlignment="1">
      <alignment wrapText="1"/>
    </xf>
    <xf numFmtId="0" fontId="1" fillId="0" borderId="0" xfId="0" applyFont="1" applyFill="1"/>
    <xf numFmtId="0" fontId="2" fillId="0" borderId="0" xfId="1" applyFill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1" fillId="10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164" fontId="4" fillId="3" borderId="3" xfId="0" applyNumberFormat="1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164" fontId="4" fillId="9" borderId="3" xfId="0" applyNumberFormat="1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1" fillId="12" borderId="0" xfId="0" applyFont="1" applyFill="1" applyAlignment="1">
      <alignment wrapText="1"/>
    </xf>
    <xf numFmtId="2" fontId="4" fillId="12" borderId="0" xfId="0" applyNumberFormat="1" applyFont="1" applyFill="1" applyAlignment="1">
      <alignment wrapText="1"/>
    </xf>
    <xf numFmtId="2" fontId="1" fillId="12" borderId="0" xfId="0" applyNumberFormat="1" applyFont="1" applyFill="1" applyAlignment="1">
      <alignment wrapText="1"/>
    </xf>
    <xf numFmtId="0" fontId="5" fillId="4" borderId="0" xfId="0" applyFont="1" applyFill="1" applyAlignment="1">
      <alignment vertical="top" wrapTex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1087756</xdr:colOff>
      <xdr:row>19</xdr:row>
      <xdr:rowOff>64770</xdr:rowOff>
    </xdr:from>
    <xdr:to>
      <xdr:col>0</xdr:col>
      <xdr:colOff>1451232</xdr:colOff>
      <xdr:row>19</xdr:row>
      <xdr:rowOff>523875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DF9F5-E4A7-4EE4-98F2-504231DFC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756" y="3112770"/>
          <a:ext cx="363476" cy="459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810852732.html?spm=a2g0o.order_detail.order_detail_item.4.69f1f19cIklgIe" TargetMode="External"/><Relationship Id="rId3" Type="http://schemas.openxmlformats.org/officeDocument/2006/relationships/hyperlink" Target="https://www.aliexpress.com/item/1005001423863921.html?spm=a2g0o.cart.0.0.17b138da6YW7v5&amp;mp=1" TargetMode="External"/><Relationship Id="rId7" Type="http://schemas.openxmlformats.org/officeDocument/2006/relationships/hyperlink" Target="https://it.aliexpress.com/item/32986140134.html?spm=a2g0o.order_list.order_list_main.78.5e657385RUSNNP&amp;gatewayAdapt=glo2ita" TargetMode="External"/><Relationship Id="rId2" Type="http://schemas.openxmlformats.org/officeDocument/2006/relationships/hyperlink" Target="https://www.aliexpress.com/item/1005004981491268.html?spm=a2g0o.order_list.order_list_main.29.5e657385Cm5eSJ" TargetMode="External"/><Relationship Id="rId1" Type="http://schemas.openxmlformats.org/officeDocument/2006/relationships/hyperlink" Target="https://www.aliexpress.com/item/1005005972312714.html?spm=a2g0o.order_list.order_list_main.4.5e657385Cm5eSJ" TargetMode="External"/><Relationship Id="rId6" Type="http://schemas.openxmlformats.org/officeDocument/2006/relationships/hyperlink" Target="https://www.aliexpress.com/item/1005005444256360.html?spm=a2g0o.order_detail.order_detail_item.2.76e6f19cBhTcOT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aliexpress.com/item/1005006180128211.html?spm=a2g0o.order_detail.order_detail_item.3.745bf19cdOju7y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1005005967766159.html?spm=a2g0o.order_list.order_list_main.22.7e6c1802IHW53Z" TargetMode="External"/><Relationship Id="rId9" Type="http://schemas.openxmlformats.org/officeDocument/2006/relationships/hyperlink" Target="https://www.aliexpress.com/item/1005005407773040.html?spm=a2g0o.order_list.order_list_main.4.163736961HpVXs&amp;gatewayAdapt=glo2i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A1:R24"/>
  <sheetViews>
    <sheetView tabSelected="1" topLeftCell="A7" zoomScale="115" zoomScaleNormal="115" workbookViewId="0">
      <selection activeCell="B25" sqref="B25"/>
    </sheetView>
  </sheetViews>
  <sheetFormatPr defaultColWidth="9.109375" defaultRowHeight="13.8" x14ac:dyDescent="0.25"/>
  <cols>
    <col min="1" max="1" width="27.5546875" style="2" customWidth="1"/>
    <col min="2" max="2" width="24.77734375" style="17" customWidth="1"/>
    <col min="3" max="3" width="9.6640625" style="9" customWidth="1"/>
    <col min="4" max="5" width="10.21875" style="9" customWidth="1"/>
    <col min="6" max="6" width="18" style="2" customWidth="1"/>
    <col min="7" max="8" width="11.5546875" style="2" customWidth="1"/>
    <col min="9" max="9" width="18.88671875" style="2" customWidth="1"/>
    <col min="10" max="10" width="11.5546875" style="2" customWidth="1"/>
    <col min="11" max="11" width="25.88671875" style="1" customWidth="1"/>
    <col min="12" max="14" width="9.109375" style="1"/>
    <col min="15" max="15" width="11.77734375" style="1" customWidth="1"/>
    <col min="16" max="16" width="13.44140625" style="1" customWidth="1"/>
    <col min="17" max="16384" width="9.109375" style="1"/>
  </cols>
  <sheetData>
    <row r="1" spans="1:18" ht="55.95" customHeight="1" x14ac:dyDescent="0.25">
      <c r="A1" s="4" t="s">
        <v>0</v>
      </c>
      <c r="B1" s="22" t="s">
        <v>39</v>
      </c>
      <c r="C1" s="8" t="s">
        <v>2</v>
      </c>
      <c r="D1" s="8" t="s">
        <v>56</v>
      </c>
      <c r="E1" s="28" t="s">
        <v>60</v>
      </c>
      <c r="F1" s="4" t="s">
        <v>3</v>
      </c>
      <c r="G1" s="4" t="s">
        <v>9</v>
      </c>
      <c r="H1" s="4" t="s">
        <v>4</v>
      </c>
      <c r="I1" s="4" t="s">
        <v>5</v>
      </c>
      <c r="J1" s="4" t="s">
        <v>6</v>
      </c>
      <c r="K1" s="4" t="s">
        <v>12</v>
      </c>
      <c r="L1" s="31" t="s">
        <v>50</v>
      </c>
      <c r="M1" s="32"/>
      <c r="N1" s="33" t="s">
        <v>49</v>
      </c>
      <c r="O1" s="34"/>
      <c r="P1" s="27" t="s">
        <v>59</v>
      </c>
      <c r="Q1" s="2"/>
      <c r="R1" s="2"/>
    </row>
    <row r="2" spans="1:18" ht="14.4" thickBot="1" x14ac:dyDescent="0.3">
      <c r="A2" s="5" t="s">
        <v>1</v>
      </c>
      <c r="C2" s="9">
        <v>1</v>
      </c>
      <c r="D2" s="9">
        <v>8</v>
      </c>
      <c r="E2" s="29">
        <f>(C2*$P$2 - D2)</f>
        <v>-2</v>
      </c>
      <c r="F2" s="2">
        <v>60</v>
      </c>
      <c r="G2" s="2">
        <v>10</v>
      </c>
      <c r="H2" s="2">
        <f>F2/G2</f>
        <v>6</v>
      </c>
      <c r="I2" s="2">
        <f>H2*C2</f>
        <v>6</v>
      </c>
      <c r="J2" s="2" t="s">
        <v>7</v>
      </c>
      <c r="K2" s="2"/>
      <c r="L2" s="23">
        <f xml:space="preserve"> SUM(I2:I22)</f>
        <v>24.494833333333339</v>
      </c>
      <c r="M2" s="24" t="s">
        <v>40</v>
      </c>
      <c r="N2" s="25">
        <f>SUM(I2:I32)</f>
        <v>33.824833333333338</v>
      </c>
      <c r="O2" s="26" t="s">
        <v>40</v>
      </c>
      <c r="P2" s="2">
        <v>6</v>
      </c>
      <c r="Q2" s="2"/>
      <c r="R2" s="2"/>
    </row>
    <row r="3" spans="1:18" ht="14.4" x14ac:dyDescent="0.3">
      <c r="A3" s="5" t="s">
        <v>8</v>
      </c>
      <c r="C3" s="9">
        <v>1</v>
      </c>
      <c r="D3" s="9">
        <v>2</v>
      </c>
      <c r="E3" s="29">
        <f t="shared" ref="E3:E24" si="0">(C3*$P$2 - D3)</f>
        <v>4</v>
      </c>
      <c r="F3" s="2">
        <v>11.37</v>
      </c>
      <c r="G3" s="2">
        <v>3</v>
      </c>
      <c r="H3" s="2">
        <f t="shared" ref="H3:H16" si="1">F3/G3</f>
        <v>3.7899999999999996</v>
      </c>
      <c r="I3" s="2">
        <f t="shared" ref="I3:I19" si="2">H3*C3</f>
        <v>3.7899999999999996</v>
      </c>
      <c r="J3" s="2" t="s">
        <v>10</v>
      </c>
      <c r="K3" s="3" t="s">
        <v>11</v>
      </c>
    </row>
    <row r="4" spans="1:18" ht="14.4" x14ac:dyDescent="0.3">
      <c r="A4" s="5" t="s">
        <v>14</v>
      </c>
      <c r="C4" s="9">
        <v>1</v>
      </c>
      <c r="D4" s="9">
        <v>6</v>
      </c>
      <c r="E4" s="29">
        <f t="shared" si="0"/>
        <v>0</v>
      </c>
      <c r="F4" s="2">
        <v>4.24</v>
      </c>
      <c r="G4" s="2">
        <v>5</v>
      </c>
      <c r="H4" s="2">
        <f t="shared" si="1"/>
        <v>0.84800000000000009</v>
      </c>
      <c r="I4" s="2">
        <f t="shared" si="2"/>
        <v>0.84800000000000009</v>
      </c>
      <c r="J4" s="2" t="s">
        <v>10</v>
      </c>
      <c r="K4" s="3" t="s">
        <v>13</v>
      </c>
    </row>
    <row r="5" spans="1:18" ht="14.4" x14ac:dyDescent="0.3">
      <c r="A5" s="5" t="s">
        <v>15</v>
      </c>
      <c r="C5" s="9">
        <v>1</v>
      </c>
      <c r="D5" s="9">
        <v>6</v>
      </c>
      <c r="E5" s="29">
        <f t="shared" si="0"/>
        <v>0</v>
      </c>
      <c r="F5" s="2">
        <v>3.29</v>
      </c>
      <c r="G5" s="2">
        <v>5</v>
      </c>
      <c r="H5" s="2">
        <f>F5/G5</f>
        <v>0.65800000000000003</v>
      </c>
      <c r="I5" s="2">
        <f>H5*C5</f>
        <v>0.65800000000000003</v>
      </c>
      <c r="J5" s="2" t="s">
        <v>10</v>
      </c>
      <c r="K5" s="3" t="s">
        <v>16</v>
      </c>
    </row>
    <row r="6" spans="1:18" ht="14.4" x14ac:dyDescent="0.3">
      <c r="A6" s="5" t="s">
        <v>42</v>
      </c>
      <c r="B6" s="17" t="s">
        <v>43</v>
      </c>
      <c r="C6" s="9">
        <v>1</v>
      </c>
      <c r="D6" s="9">
        <v>12</v>
      </c>
      <c r="E6" s="29">
        <f t="shared" si="0"/>
        <v>-6</v>
      </c>
      <c r="F6" s="2">
        <v>1.9</v>
      </c>
      <c r="G6" s="2">
        <v>25</v>
      </c>
      <c r="H6" s="2">
        <f>F6/G6</f>
        <v>7.5999999999999998E-2</v>
      </c>
      <c r="I6" s="2">
        <f>H6*C6</f>
        <v>7.5999999999999998E-2</v>
      </c>
      <c r="J6" s="2" t="s">
        <v>10</v>
      </c>
      <c r="K6" s="3" t="s">
        <v>44</v>
      </c>
    </row>
    <row r="7" spans="1:18" ht="35.4" x14ac:dyDescent="0.3">
      <c r="A7" s="5" t="s">
        <v>19</v>
      </c>
      <c r="C7" s="9">
        <v>1</v>
      </c>
      <c r="D7" s="9">
        <v>6</v>
      </c>
      <c r="E7" s="29">
        <f t="shared" si="0"/>
        <v>0</v>
      </c>
      <c r="F7" s="2">
        <v>5.46</v>
      </c>
      <c r="G7" s="2">
        <v>2</v>
      </c>
      <c r="H7" s="2">
        <f>F7/G7</f>
        <v>2.73</v>
      </c>
      <c r="I7" s="2">
        <f>H7*C7</f>
        <v>2.73</v>
      </c>
      <c r="J7" s="2" t="s">
        <v>10</v>
      </c>
      <c r="K7" s="3" t="s">
        <v>17</v>
      </c>
    </row>
    <row r="8" spans="1:18" ht="34.799999999999997" x14ac:dyDescent="0.25">
      <c r="A8" s="30" t="s">
        <v>33</v>
      </c>
      <c r="B8" s="17" t="s">
        <v>55</v>
      </c>
      <c r="C8" s="9">
        <v>1</v>
      </c>
      <c r="D8" s="9">
        <v>5</v>
      </c>
      <c r="E8" s="29">
        <f t="shared" si="0"/>
        <v>1</v>
      </c>
      <c r="F8" s="2">
        <v>2.21</v>
      </c>
      <c r="G8" s="2">
        <v>10</v>
      </c>
      <c r="H8" s="2">
        <f>F8/G8</f>
        <v>0.221</v>
      </c>
      <c r="I8" s="2">
        <f>H8*C8</f>
        <v>0.221</v>
      </c>
    </row>
    <row r="9" spans="1:18" s="15" customFormat="1" ht="14.4" x14ac:dyDescent="0.3">
      <c r="A9" s="21" t="s">
        <v>52</v>
      </c>
      <c r="B9" s="18" t="s">
        <v>53</v>
      </c>
      <c r="C9" s="14">
        <v>1</v>
      </c>
      <c r="D9" s="14">
        <v>4</v>
      </c>
      <c r="E9" s="29">
        <f t="shared" si="0"/>
        <v>2</v>
      </c>
      <c r="F9" s="13">
        <v>27.7</v>
      </c>
      <c r="G9" s="13">
        <v>10</v>
      </c>
      <c r="H9" s="13">
        <f t="shared" ref="H9:H11" si="3">F9/G9</f>
        <v>2.77</v>
      </c>
      <c r="I9" s="13">
        <f t="shared" ref="I9:I11" si="4">H9*C9</f>
        <v>2.77</v>
      </c>
      <c r="J9" s="13" t="s">
        <v>51</v>
      </c>
      <c r="K9" s="16"/>
    </row>
    <row r="10" spans="1:18" s="15" customFormat="1" ht="14.4" x14ac:dyDescent="0.3">
      <c r="A10" s="21" t="s">
        <v>66</v>
      </c>
      <c r="B10" s="18" t="s">
        <v>67</v>
      </c>
      <c r="C10" s="14">
        <v>1</v>
      </c>
      <c r="D10" s="14">
        <v>7</v>
      </c>
      <c r="E10" s="29">
        <f t="shared" si="0"/>
        <v>-1</v>
      </c>
      <c r="F10" s="13">
        <v>16.2</v>
      </c>
      <c r="G10" s="13">
        <v>10</v>
      </c>
      <c r="H10" s="13">
        <f t="shared" si="3"/>
        <v>1.6199999999999999</v>
      </c>
      <c r="I10" s="13">
        <f t="shared" si="4"/>
        <v>1.6199999999999999</v>
      </c>
      <c r="J10" s="13" t="s">
        <v>51</v>
      </c>
      <c r="K10" s="16"/>
    </row>
    <row r="11" spans="1:18" ht="42" x14ac:dyDescent="0.3">
      <c r="A11" s="21" t="s">
        <v>68</v>
      </c>
      <c r="B11" s="17" t="s">
        <v>54</v>
      </c>
      <c r="C11" s="9">
        <v>1</v>
      </c>
      <c r="D11" s="9">
        <v>5</v>
      </c>
      <c r="E11" s="29">
        <f t="shared" si="0"/>
        <v>1</v>
      </c>
      <c r="F11" s="2">
        <v>17.3</v>
      </c>
      <c r="G11" s="13">
        <v>10</v>
      </c>
      <c r="H11" s="2">
        <f t="shared" si="3"/>
        <v>1.73</v>
      </c>
      <c r="I11" s="2">
        <f t="shared" si="4"/>
        <v>1.73</v>
      </c>
      <c r="J11" s="2" t="s">
        <v>69</v>
      </c>
      <c r="K11" s="3"/>
    </row>
    <row r="12" spans="1:18" ht="46.8" x14ac:dyDescent="0.3">
      <c r="A12" s="11" t="s">
        <v>18</v>
      </c>
      <c r="B12" s="17" t="s">
        <v>41</v>
      </c>
      <c r="C12" s="9">
        <v>7</v>
      </c>
      <c r="D12" s="9">
        <v>50</v>
      </c>
      <c r="E12" s="29">
        <f t="shared" si="0"/>
        <v>-8</v>
      </c>
      <c r="F12" s="2">
        <v>5.79</v>
      </c>
      <c r="G12" s="2">
        <v>100</v>
      </c>
      <c r="H12" s="2">
        <f t="shared" si="1"/>
        <v>5.79E-2</v>
      </c>
      <c r="I12" s="2">
        <f t="shared" si="2"/>
        <v>0.40529999999999999</v>
      </c>
      <c r="J12" s="2" t="s">
        <v>10</v>
      </c>
      <c r="K12" s="3" t="s">
        <v>22</v>
      </c>
    </row>
    <row r="13" spans="1:18" ht="28.2" x14ac:dyDescent="0.3">
      <c r="A13" s="7" t="s">
        <v>62</v>
      </c>
      <c r="B13" s="19" t="s">
        <v>65</v>
      </c>
      <c r="C13" s="9">
        <v>2</v>
      </c>
      <c r="D13" s="9">
        <v>29</v>
      </c>
      <c r="E13" s="29">
        <f>(C13*$P$2 - D13)</f>
        <v>-17</v>
      </c>
      <c r="F13" s="2">
        <v>2.48</v>
      </c>
      <c r="G13" s="2">
        <v>50</v>
      </c>
      <c r="H13" s="2">
        <f t="shared" ref="H13:H14" si="5">F13/G13</f>
        <v>4.9599999999999998E-2</v>
      </c>
      <c r="I13" s="2">
        <f t="shared" ref="I13:I14" si="6">H13*C13</f>
        <v>9.9199999999999997E-2</v>
      </c>
      <c r="K13" s="3"/>
    </row>
    <row r="14" spans="1:18" ht="28.2" x14ac:dyDescent="0.3">
      <c r="A14" s="7" t="s">
        <v>61</v>
      </c>
      <c r="B14" s="19" t="s">
        <v>63</v>
      </c>
      <c r="C14" s="9">
        <v>1</v>
      </c>
      <c r="D14" s="9">
        <v>10</v>
      </c>
      <c r="E14" s="29">
        <f t="shared" si="0"/>
        <v>-4</v>
      </c>
      <c r="F14" s="2">
        <v>2.48</v>
      </c>
      <c r="G14" s="2">
        <v>50</v>
      </c>
      <c r="H14" s="2">
        <f t="shared" si="5"/>
        <v>4.9599999999999998E-2</v>
      </c>
      <c r="I14" s="2">
        <f t="shared" si="6"/>
        <v>4.9599999999999998E-2</v>
      </c>
      <c r="K14" s="3"/>
    </row>
    <row r="15" spans="1:18" ht="14.4" x14ac:dyDescent="0.3">
      <c r="A15" s="6" t="s">
        <v>20</v>
      </c>
      <c r="B15" s="17" t="s">
        <v>26</v>
      </c>
      <c r="C15" s="9">
        <v>3</v>
      </c>
      <c r="D15" s="9">
        <v>50</v>
      </c>
      <c r="E15" s="29">
        <f>(C15*$P$2 - D15)</f>
        <v>-32</v>
      </c>
      <c r="F15" s="2">
        <v>2.48</v>
      </c>
      <c r="G15" s="2">
        <v>50</v>
      </c>
      <c r="H15" s="2">
        <f t="shared" si="1"/>
        <v>4.9599999999999998E-2</v>
      </c>
      <c r="I15" s="2">
        <f t="shared" si="2"/>
        <v>0.14879999999999999</v>
      </c>
      <c r="J15" s="2" t="s">
        <v>10</v>
      </c>
      <c r="K15" s="3" t="s">
        <v>21</v>
      </c>
    </row>
    <row r="16" spans="1:18" ht="14.4" x14ac:dyDescent="0.3">
      <c r="A16" s="6" t="s">
        <v>24</v>
      </c>
      <c r="B16" s="17" t="s">
        <v>64</v>
      </c>
      <c r="C16" s="9">
        <v>1</v>
      </c>
      <c r="D16" s="9">
        <v>35</v>
      </c>
      <c r="E16" s="29">
        <f t="shared" si="0"/>
        <v>-29</v>
      </c>
      <c r="F16" s="2">
        <v>2.69</v>
      </c>
      <c r="G16" s="2">
        <v>25</v>
      </c>
      <c r="H16" s="2">
        <f t="shared" si="1"/>
        <v>0.1076</v>
      </c>
      <c r="I16" s="2">
        <f t="shared" si="2"/>
        <v>0.1076</v>
      </c>
      <c r="J16" s="2" t="s">
        <v>10</v>
      </c>
      <c r="K16" s="3" t="s">
        <v>30</v>
      </c>
    </row>
    <row r="17" spans="1:13" ht="22.95" customHeight="1" x14ac:dyDescent="0.3">
      <c r="A17" s="6" t="s">
        <v>25</v>
      </c>
      <c r="B17" s="17" t="s">
        <v>34</v>
      </c>
      <c r="C17" s="9">
        <v>1</v>
      </c>
      <c r="D17" s="9">
        <v>4</v>
      </c>
      <c r="E17" s="29">
        <f t="shared" si="0"/>
        <v>2</v>
      </c>
      <c r="F17" s="2">
        <v>2.9</v>
      </c>
      <c r="G17" s="2">
        <v>10</v>
      </c>
      <c r="H17" s="2">
        <f t="shared" ref="H17:H24" si="7">F17/G17</f>
        <v>0.28999999999999998</v>
      </c>
      <c r="I17" s="2">
        <f t="shared" si="2"/>
        <v>0.28999999999999998</v>
      </c>
      <c r="J17" s="2" t="s">
        <v>10</v>
      </c>
      <c r="K17" s="3" t="s">
        <v>23</v>
      </c>
    </row>
    <row r="18" spans="1:13" ht="27.6" x14ac:dyDescent="0.25">
      <c r="A18" s="10" t="s">
        <v>37</v>
      </c>
      <c r="B18" s="17" t="s">
        <v>34</v>
      </c>
      <c r="C18" s="2">
        <v>1</v>
      </c>
      <c r="D18" s="2">
        <v>6</v>
      </c>
      <c r="E18" s="29">
        <f t="shared" si="0"/>
        <v>0</v>
      </c>
      <c r="F18" s="2">
        <v>3</v>
      </c>
      <c r="G18" s="2">
        <v>10</v>
      </c>
      <c r="H18" s="2">
        <f t="shared" si="7"/>
        <v>0.3</v>
      </c>
      <c r="I18" s="2">
        <f t="shared" si="2"/>
        <v>0.3</v>
      </c>
    </row>
    <row r="19" spans="1:13" ht="27.6" x14ac:dyDescent="0.25">
      <c r="A19" s="10" t="s">
        <v>38</v>
      </c>
      <c r="B19" s="17" t="s">
        <v>35</v>
      </c>
      <c r="C19" s="9">
        <v>1</v>
      </c>
      <c r="D19" s="9">
        <v>6</v>
      </c>
      <c r="E19" s="29">
        <f t="shared" si="0"/>
        <v>0</v>
      </c>
      <c r="F19" s="2">
        <v>1.7</v>
      </c>
      <c r="G19" s="2">
        <v>10</v>
      </c>
      <c r="H19" s="2">
        <f t="shared" si="7"/>
        <v>0.16999999999999998</v>
      </c>
      <c r="I19" s="2">
        <f t="shared" si="2"/>
        <v>0.16999999999999998</v>
      </c>
    </row>
    <row r="20" spans="1:13" ht="46.95" customHeight="1" x14ac:dyDescent="0.3">
      <c r="A20" s="20" t="s">
        <v>27</v>
      </c>
      <c r="B20" s="17" t="s">
        <v>29</v>
      </c>
      <c r="C20" s="9">
        <v>1</v>
      </c>
      <c r="D20" s="9">
        <v>5</v>
      </c>
      <c r="E20" s="29">
        <f t="shared" si="0"/>
        <v>1</v>
      </c>
      <c r="F20" s="2">
        <v>2.52</v>
      </c>
      <c r="G20" s="2">
        <v>10</v>
      </c>
      <c r="H20" s="2">
        <f t="shared" si="7"/>
        <v>0.252</v>
      </c>
      <c r="I20" s="2">
        <f>H20*C20</f>
        <v>0.252</v>
      </c>
      <c r="J20" s="2" t="s">
        <v>10</v>
      </c>
      <c r="K20" s="3" t="s">
        <v>28</v>
      </c>
    </row>
    <row r="21" spans="1:13" ht="27.6" x14ac:dyDescent="0.25">
      <c r="A21" s="20" t="s">
        <v>32</v>
      </c>
      <c r="B21" s="17" t="s">
        <v>36</v>
      </c>
      <c r="C21" s="9">
        <v>1</v>
      </c>
      <c r="D21" s="9">
        <v>18</v>
      </c>
      <c r="E21" s="29">
        <f t="shared" si="0"/>
        <v>-12</v>
      </c>
      <c r="F21" s="2">
        <v>6.13</v>
      </c>
      <c r="G21" s="2">
        <v>30</v>
      </c>
      <c r="H21" s="2">
        <f t="shared" si="7"/>
        <v>0.20433333333333334</v>
      </c>
      <c r="I21" s="2">
        <f>H21*C21</f>
        <v>0.20433333333333334</v>
      </c>
      <c r="J21" s="2" t="s">
        <v>10</v>
      </c>
    </row>
    <row r="22" spans="1:13" ht="37.799999999999997" x14ac:dyDescent="0.25">
      <c r="A22" s="20" t="s">
        <v>31</v>
      </c>
      <c r="C22" s="9">
        <v>81</v>
      </c>
      <c r="E22" s="29"/>
      <c r="F22" s="2">
        <v>25</v>
      </c>
      <c r="G22" s="2">
        <v>1000</v>
      </c>
      <c r="H22" s="2">
        <f t="shared" si="7"/>
        <v>2.5000000000000001E-2</v>
      </c>
      <c r="I22" s="2">
        <f>H22*C22</f>
        <v>2.0249999999999999</v>
      </c>
      <c r="M22" s="1" t="s">
        <v>58</v>
      </c>
    </row>
    <row r="23" spans="1:13" x14ac:dyDescent="0.25">
      <c r="A23" s="12" t="s">
        <v>47</v>
      </c>
      <c r="B23" s="17" t="s">
        <v>48</v>
      </c>
      <c r="C23" s="9">
        <v>3</v>
      </c>
      <c r="D23" s="9">
        <f>5*3</f>
        <v>15</v>
      </c>
      <c r="E23" s="29">
        <f t="shared" si="0"/>
        <v>3</v>
      </c>
      <c r="F23" s="2">
        <v>5.55</v>
      </c>
      <c r="G23" s="2">
        <v>5</v>
      </c>
      <c r="H23" s="2">
        <f t="shared" si="7"/>
        <v>1.1099999999999999</v>
      </c>
      <c r="I23" s="2">
        <f>H23*C23</f>
        <v>3.3299999999999996</v>
      </c>
      <c r="M23" s="1" t="s">
        <v>57</v>
      </c>
    </row>
    <row r="24" spans="1:13" x14ac:dyDescent="0.25">
      <c r="A24" s="12" t="s">
        <v>45</v>
      </c>
      <c r="C24" s="9">
        <v>1</v>
      </c>
      <c r="D24" s="9">
        <v>15</v>
      </c>
      <c r="E24" s="29">
        <f t="shared" si="0"/>
        <v>-9</v>
      </c>
      <c r="F24" s="2">
        <v>6</v>
      </c>
      <c r="G24" s="2">
        <v>1</v>
      </c>
      <c r="H24" s="2">
        <f t="shared" si="7"/>
        <v>6</v>
      </c>
      <c r="I24" s="2">
        <f>H24*C24</f>
        <v>6</v>
      </c>
      <c r="J24" s="2" t="s">
        <v>46</v>
      </c>
    </row>
  </sheetData>
  <mergeCells count="2">
    <mergeCell ref="L1:M1"/>
    <mergeCell ref="N1:O1"/>
  </mergeCells>
  <conditionalFormatting sqref="F26">
    <cfRule type="expression" priority="4">
      <formula>"&lt;=0"</formula>
    </cfRule>
  </conditionalFormatting>
  <conditionalFormatting sqref="E2:E2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K3" r:id="rId1" xr:uid="{33387EAB-8744-4D8B-926A-6BE291147F34}"/>
    <hyperlink ref="K4" r:id="rId2" xr:uid="{63DF1DB5-FEDD-4019-8B20-384B1FB1E39F}"/>
    <hyperlink ref="K5" r:id="rId3" xr:uid="{4E889353-B6EA-42A2-B4D8-BD783D0EA633}"/>
    <hyperlink ref="K7" r:id="rId4" xr:uid="{5EE8AE98-7876-491C-89D2-8B0FC7B7233B}"/>
    <hyperlink ref="K15" r:id="rId5" xr:uid="{5272150E-141C-42E8-8EA9-C0388674BB56}"/>
    <hyperlink ref="K12" r:id="rId6" xr:uid="{AF10FF31-2FBE-420A-BB7E-2C9251F91A51}"/>
    <hyperlink ref="K20" r:id="rId7" xr:uid="{BD993A7E-0641-474A-9337-D2EA6E6C79D0}"/>
    <hyperlink ref="K17" r:id="rId8" xr:uid="{19B9DB6E-463B-4258-92E1-D58D6904296D}"/>
    <hyperlink ref="K6" r:id="rId9" xr:uid="{0691DBB2-397F-448A-A5FB-298B08402DD4}"/>
  </hyperlinks>
  <pageMargins left="0.7" right="0.7" top="0.75" bottom="0.75" header="0.3" footer="0.3"/>
  <pageSetup paperSize="9"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Fragiacomo Fabio (IFI DC ATV BP TMS)</dc:creator>
  <cp:lastModifiedBy>Fragiacomo Fabio (IFI DC ATV BP TMS)</cp:lastModifiedBy>
  <dcterms:created xsi:type="dcterms:W3CDTF">2019-10-17T11:21:27Z</dcterms:created>
  <dcterms:modified xsi:type="dcterms:W3CDTF">2024-12-11T08:43:08Z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