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1BF8AA7E-D1BC-413A-849A-E30092A1FF76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TOC" sheetId="13" r:id="rId1"/>
    <sheet name="Flächenberechnungen" sheetId="14" r:id="rId2"/>
    <sheet name="Kinematik_1" sheetId="4" r:id="rId3"/>
    <sheet name="Kinematik_2" sheetId="9" r:id="rId4"/>
    <sheet name="Kinematik_2_Berechnungen" sheetId="11" r:id="rId5"/>
    <sheet name="Fourierreihe" sheetId="12" r:id="rId6"/>
    <sheet name="Scheinleistung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5" l="1"/>
  <c r="M18" i="15" s="1"/>
  <c r="K18" i="15"/>
  <c r="N14" i="15"/>
  <c r="N13" i="15"/>
  <c r="J15" i="15"/>
  <c r="J14" i="15"/>
  <c r="F15" i="15"/>
  <c r="F14" i="15"/>
  <c r="M13" i="15"/>
  <c r="K13" i="15"/>
  <c r="K14" i="15" s="1"/>
  <c r="N12" i="15"/>
  <c r="W5" i="15"/>
  <c r="X5" i="15" s="1"/>
  <c r="G11" i="14"/>
  <c r="H11" i="14" s="1"/>
  <c r="F24" i="14"/>
  <c r="F22" i="14"/>
  <c r="C22" i="14" s="1"/>
  <c r="E22" i="14"/>
  <c r="E23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J10" i="14"/>
  <c r="I10" i="14"/>
  <c r="H10" i="14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O12" i="15" l="1"/>
  <c r="M15" i="15"/>
  <c r="N15" i="15"/>
  <c r="N18" i="15" s="1"/>
  <c r="K15" i="15"/>
  <c r="G22" i="14"/>
  <c r="H24" i="14"/>
  <c r="G23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T6" i="15" l="1"/>
  <c r="T5" i="15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7" i="15" l="1"/>
  <c r="X6" i="15" s="1"/>
  <c r="Q12" i="15"/>
  <c r="P13" i="15"/>
  <c r="O14" i="15"/>
  <c r="O15" i="15"/>
  <c r="T6" i="12"/>
  <c r="T7" i="12" s="1"/>
  <c r="X6" i="12" s="1"/>
  <c r="Z10" i="9"/>
  <c r="AA9" i="9"/>
  <c r="G42" i="4"/>
  <c r="G44" i="4"/>
  <c r="H41" i="4"/>
  <c r="M17" i="4"/>
  <c r="L18" i="4"/>
  <c r="O18" i="15" l="1"/>
  <c r="P14" i="15"/>
  <c r="P15" i="15"/>
  <c r="R12" i="15"/>
  <c r="Q13" i="15"/>
  <c r="AA10" i="9"/>
  <c r="AA11" i="9"/>
  <c r="H44" i="4"/>
  <c r="H42" i="4"/>
  <c r="I41" i="4"/>
  <c r="N17" i="4"/>
  <c r="M18" i="4"/>
  <c r="P18" i="15" l="1"/>
  <c r="Q14" i="15"/>
  <c r="Q15" i="15"/>
  <c r="R13" i="15"/>
  <c r="S12" i="15"/>
  <c r="J41" i="4"/>
  <c r="I42" i="4"/>
  <c r="I44" i="4"/>
  <c r="O17" i="4"/>
  <c r="N18" i="4"/>
  <c r="Q18" i="15" l="1"/>
  <c r="R14" i="15"/>
  <c r="R15" i="15"/>
  <c r="R18" i="15" s="1"/>
  <c r="T12" i="15"/>
  <c r="S13" i="15"/>
  <c r="J42" i="4"/>
  <c r="K41" i="4"/>
  <c r="J44" i="4"/>
  <c r="P17" i="4"/>
  <c r="O18" i="4"/>
  <c r="S14" i="15" l="1"/>
  <c r="S15" i="15"/>
  <c r="U12" i="15"/>
  <c r="T13" i="15"/>
  <c r="K42" i="4"/>
  <c r="L41" i="4"/>
  <c r="K44" i="4"/>
  <c r="Q17" i="4"/>
  <c r="P18" i="4"/>
  <c r="S18" i="15" l="1"/>
  <c r="T14" i="15"/>
  <c r="T15" i="15"/>
  <c r="U13" i="15"/>
  <c r="V12" i="15"/>
  <c r="L42" i="4"/>
  <c r="L44" i="4"/>
  <c r="M41" i="4"/>
  <c r="R17" i="4"/>
  <c r="Q18" i="4"/>
  <c r="T18" i="15" l="1"/>
  <c r="U14" i="15"/>
  <c r="U15" i="15"/>
  <c r="V13" i="15"/>
  <c r="W12" i="15"/>
  <c r="M42" i="4"/>
  <c r="M44" i="4"/>
  <c r="N41" i="4"/>
  <c r="S17" i="4"/>
  <c r="R18" i="4"/>
  <c r="U18" i="15" l="1"/>
  <c r="X12" i="15"/>
  <c r="W13" i="15"/>
  <c r="V14" i="15"/>
  <c r="V15" i="15"/>
  <c r="O41" i="4"/>
  <c r="N42" i="4"/>
  <c r="N44" i="4"/>
  <c r="T17" i="4"/>
  <c r="S18" i="4"/>
  <c r="V18" i="15" l="1"/>
  <c r="W14" i="15"/>
  <c r="W15" i="15"/>
  <c r="Y12" i="15"/>
  <c r="X13" i="15"/>
  <c r="P41" i="4"/>
  <c r="O44" i="4"/>
  <c r="O42" i="4"/>
  <c r="U17" i="4"/>
  <c r="T18" i="4"/>
  <c r="W18" i="15" l="1"/>
  <c r="Z12" i="15"/>
  <c r="Y13" i="15"/>
  <c r="X14" i="15"/>
  <c r="X15" i="15"/>
  <c r="P44" i="4"/>
  <c r="Q41" i="4"/>
  <c r="P42" i="4"/>
  <c r="V17" i="4"/>
  <c r="U18" i="4"/>
  <c r="X18" i="15" l="1"/>
  <c r="Y14" i="15"/>
  <c r="Y15" i="15"/>
  <c r="AA12" i="15"/>
  <c r="Z13" i="15"/>
  <c r="R41" i="4"/>
  <c r="Q44" i="4"/>
  <c r="Q42" i="4"/>
  <c r="W17" i="4"/>
  <c r="V18" i="4"/>
  <c r="Y18" i="15" l="1"/>
  <c r="Z14" i="15"/>
  <c r="Z15" i="15"/>
  <c r="Z18" i="15" s="1"/>
  <c r="AB12" i="15"/>
  <c r="AA13" i="15"/>
  <c r="R42" i="4"/>
  <c r="R44" i="4"/>
  <c r="S41" i="4"/>
  <c r="X17" i="4"/>
  <c r="W18" i="4"/>
  <c r="AA14" i="15" l="1"/>
  <c r="AA15" i="15"/>
  <c r="AC12" i="15"/>
  <c r="AB13" i="15"/>
  <c r="S44" i="4"/>
  <c r="S42" i="4"/>
  <c r="T41" i="4"/>
  <c r="Y17" i="4"/>
  <c r="X18" i="4"/>
  <c r="AA18" i="15" l="1"/>
  <c r="AB14" i="15"/>
  <c r="AB15" i="15"/>
  <c r="AB18" i="15" s="1"/>
  <c r="AC13" i="15"/>
  <c r="AD12" i="15"/>
  <c r="T44" i="4"/>
  <c r="U41" i="4"/>
  <c r="T42" i="4"/>
  <c r="Z17" i="4"/>
  <c r="Y18" i="4"/>
  <c r="AD13" i="15" l="1"/>
  <c r="AE12" i="15"/>
  <c r="AC14" i="15"/>
  <c r="AC15" i="15"/>
  <c r="AC18" i="15" s="1"/>
  <c r="U42" i="4"/>
  <c r="U44" i="4"/>
  <c r="V41" i="4"/>
  <c r="AA17" i="4"/>
  <c r="Z18" i="4"/>
  <c r="AF12" i="15" l="1"/>
  <c r="AE13" i="15"/>
  <c r="AD14" i="15"/>
  <c r="AD15" i="15"/>
  <c r="AD18" i="15" s="1"/>
  <c r="V44" i="4"/>
  <c r="W41" i="4"/>
  <c r="V42" i="4"/>
  <c r="AB17" i="4"/>
  <c r="AA18" i="4"/>
  <c r="AE14" i="15" l="1"/>
  <c r="AE15" i="15"/>
  <c r="AG12" i="15"/>
  <c r="AF13" i="15"/>
  <c r="W42" i="4"/>
  <c r="W44" i="4"/>
  <c r="X41" i="4"/>
  <c r="AC17" i="4"/>
  <c r="AB18" i="4"/>
  <c r="AE18" i="15" l="1"/>
  <c r="AF14" i="15"/>
  <c r="AF15" i="15"/>
  <c r="AH12" i="15"/>
  <c r="AG13" i="15"/>
  <c r="X44" i="4"/>
  <c r="X42" i="4"/>
  <c r="Y41" i="4"/>
  <c r="AD17" i="4"/>
  <c r="AC18" i="4"/>
  <c r="AF18" i="15" l="1"/>
  <c r="AG14" i="15"/>
  <c r="AG15" i="15"/>
  <c r="AH13" i="15"/>
  <c r="AI12" i="15"/>
  <c r="Y44" i="4"/>
  <c r="Y42" i="4"/>
  <c r="AE17" i="4"/>
  <c r="AD18" i="4"/>
  <c r="AG18" i="15" l="1"/>
  <c r="AH14" i="15"/>
  <c r="AH15" i="15"/>
  <c r="AJ12" i="15"/>
  <c r="AI13" i="15"/>
  <c r="AF17" i="4"/>
  <c r="AE18" i="4"/>
  <c r="AH18" i="15" l="1"/>
  <c r="AI14" i="15"/>
  <c r="AI15" i="15"/>
  <c r="AI18" i="15" s="1"/>
  <c r="AK12" i="15"/>
  <c r="AJ13" i="15"/>
  <c r="AG17" i="4"/>
  <c r="AF18" i="4"/>
  <c r="AJ14" i="15" l="1"/>
  <c r="AJ15" i="15"/>
  <c r="AK13" i="15"/>
  <c r="AL12" i="15"/>
  <c r="AH17" i="4"/>
  <c r="AG18" i="4"/>
  <c r="AJ18" i="15" l="1"/>
  <c r="AK14" i="15"/>
  <c r="AK15" i="15"/>
  <c r="AM12" i="15"/>
  <c r="AL13" i="15"/>
  <c r="AI17" i="4"/>
  <c r="AH18" i="4"/>
  <c r="AK18" i="15" l="1"/>
  <c r="AL14" i="15"/>
  <c r="AL15" i="15"/>
  <c r="AN12" i="15"/>
  <c r="AM13" i="15"/>
  <c r="AJ17" i="4"/>
  <c r="AI18" i="4"/>
  <c r="AL18" i="15" l="1"/>
  <c r="AM14" i="15"/>
  <c r="AM15" i="15"/>
  <c r="AO12" i="15"/>
  <c r="AN13" i="15"/>
  <c r="AK17" i="4"/>
  <c r="AJ18" i="4"/>
  <c r="AM18" i="15" l="1"/>
  <c r="AN14" i="15"/>
  <c r="AN15" i="15"/>
  <c r="AP12" i="15"/>
  <c r="AO13" i="15"/>
  <c r="AL17" i="4"/>
  <c r="AK18" i="4"/>
  <c r="AN18" i="15" l="1"/>
  <c r="AO14" i="15"/>
  <c r="AO15" i="15"/>
  <c r="AQ12" i="15"/>
  <c r="AP13" i="15"/>
  <c r="AM17" i="4"/>
  <c r="AL18" i="4"/>
  <c r="AO18" i="15" l="1"/>
  <c r="AP14" i="15"/>
  <c r="AP15" i="15"/>
  <c r="AP18" i="15" s="1"/>
  <c r="AR12" i="15"/>
  <c r="AQ13" i="15"/>
  <c r="AN17" i="4"/>
  <c r="AM18" i="4"/>
  <c r="AS12" i="15" l="1"/>
  <c r="AR13" i="15"/>
  <c r="AQ14" i="15"/>
  <c r="AQ15" i="15"/>
  <c r="AO17" i="4"/>
  <c r="AO18" i="4" s="1"/>
  <c r="AN18" i="4"/>
  <c r="K11" i="14"/>
  <c r="AQ18" i="15" l="1"/>
  <c r="AR14" i="15"/>
  <c r="AR15" i="15"/>
  <c r="AS13" i="15"/>
  <c r="AT12" i="15"/>
  <c r="AR18" i="15" l="1"/>
  <c r="AT13" i="15"/>
  <c r="AU12" i="15"/>
  <c r="AS14" i="15"/>
  <c r="AS15" i="15"/>
  <c r="AS18" i="15" l="1"/>
  <c r="AV12" i="15"/>
  <c r="AU13" i="15"/>
  <c r="AT14" i="15"/>
  <c r="AT15" i="15"/>
  <c r="AT18" i="15" l="1"/>
  <c r="AU14" i="15"/>
  <c r="AU15" i="15"/>
  <c r="AW12" i="15"/>
  <c r="AV13" i="15"/>
  <c r="AU18" i="15" l="1"/>
  <c r="AV14" i="15"/>
  <c r="AV15" i="15"/>
  <c r="AW13" i="15"/>
  <c r="AX12" i="15"/>
  <c r="AV18" i="15" l="1"/>
  <c r="AW14" i="15"/>
  <c r="AW15" i="15"/>
  <c r="AY12" i="15"/>
  <c r="AY13" i="15" s="1"/>
  <c r="AX13" i="15"/>
  <c r="AW18" i="15" l="1"/>
  <c r="AX14" i="15"/>
  <c r="AX15" i="15"/>
  <c r="AY14" i="15"/>
  <c r="AY15" i="15"/>
  <c r="AX18" i="15" l="1"/>
  <c r="AY1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<sst xmlns="http://schemas.openxmlformats.org/spreadsheetml/2006/main" count="167" uniqueCount="131">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</sst>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#,##0.000000000"/>
  </numFmts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0"/>
  <sheetViews>
    <sheetView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45736</v>
      </c>
      <c r="C10" s="90" t="s">
        <v>129</v>
      </c>
      <c r="D10" s="89"/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25"/>
  <sheetViews>
    <sheetView topLeftCell="A2" zoomScale="70" zoomScaleNormal="70" workbookViewId="0">
      <selection activeCell="C9" sqref="C9"/>
    </sheetView>
  </sheetViews>
  <sheetFormatPr baseColWidth="10" defaultRowHeight="14.5" x14ac:dyDescent="0.35"/>
  <cols>
    <col min="2" max="4" width="16.3632812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43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01" t="s">
        <v>26</v>
      </c>
      <c r="D4" s="102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03" t="s">
        <v>27</v>
      </c>
      <c r="D5" s="104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99" t="s">
        <v>1</v>
      </c>
      <c r="D8" s="100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97" t="s">
        <v>24</v>
      </c>
      <c r="D9" s="97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98" t="s">
        <v>29</v>
      </c>
      <c r="D10" s="98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98" t="s">
        <v>56</v>
      </c>
      <c r="D11" s="98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16" t="str">
        <f>$O$8</f>
        <v>Anfangs-Geschwindigkeit</v>
      </c>
      <c r="D6" s="117"/>
      <c r="E6" s="120" t="str">
        <f>$O$9</f>
        <v>Geschwindigkeit</v>
      </c>
      <c r="F6" s="117"/>
      <c r="G6" s="120" t="str">
        <f>$O$10</f>
        <v>Strecke</v>
      </c>
      <c r="H6" s="117"/>
      <c r="I6" s="120" t="str">
        <f>$O$11</f>
        <v>Zeit</v>
      </c>
      <c r="J6" s="117"/>
      <c r="K6" s="120" t="str">
        <f>$O$12</f>
        <v>Beschleunigung</v>
      </c>
      <c r="L6" s="121"/>
    </row>
    <row r="7" spans="1:19" ht="15" thickBot="1" x14ac:dyDescent="0.4">
      <c r="B7" s="28" t="s">
        <v>43</v>
      </c>
      <c r="C7" s="118" t="str">
        <f>$P$8</f>
        <v>v0 [m/s]</v>
      </c>
      <c r="D7" s="119"/>
      <c r="E7" s="122" t="str">
        <f>$P$9</f>
        <v>v [m/s]</v>
      </c>
      <c r="F7" s="119"/>
      <c r="G7" s="122" t="str">
        <f>$P$10</f>
        <v>s [m]</v>
      </c>
      <c r="H7" s="119"/>
      <c r="I7" s="122" t="str">
        <f>$P$11</f>
        <v>t [s]</v>
      </c>
      <c r="J7" s="119"/>
      <c r="K7" s="122" t="str">
        <f>$P$12</f>
        <v>a [m/s2]</v>
      </c>
      <c r="L7" s="123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10">
        <v>119</v>
      </c>
      <c r="H8" s="111"/>
      <c r="I8" s="110">
        <v>7</v>
      </c>
      <c r="J8" s="111"/>
      <c r="K8" s="110">
        <v>2</v>
      </c>
      <c r="L8" s="115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07">
        <v>24</v>
      </c>
      <c r="F9" s="108"/>
      <c r="G9" s="31" t="s">
        <v>83</v>
      </c>
      <c r="H9" s="31">
        <f>E9*I9 - K9*I9^2/2</f>
        <v>119</v>
      </c>
      <c r="I9" s="107">
        <v>7</v>
      </c>
      <c r="J9" s="108"/>
      <c r="K9" s="107">
        <v>2</v>
      </c>
      <c r="L9" s="113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07">
        <v>24</v>
      </c>
      <c r="F10" s="108"/>
      <c r="G10" s="107">
        <v>119</v>
      </c>
      <c r="H10" s="108"/>
      <c r="I10" s="31" t="s">
        <v>84</v>
      </c>
      <c r="J10" s="31">
        <f>(E10 - SQRT(E10^2 - 2*K10*G10))/K10</f>
        <v>7</v>
      </c>
      <c r="K10" s="107">
        <v>2</v>
      </c>
      <c r="L10" s="113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07">
        <v>24</v>
      </c>
      <c r="F11" s="108"/>
      <c r="G11" s="107">
        <v>119</v>
      </c>
      <c r="H11" s="108"/>
      <c r="I11" s="107">
        <v>7</v>
      </c>
      <c r="J11" s="108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12">
        <v>10</v>
      </c>
      <c r="D12" s="108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07">
        <v>7</v>
      </c>
      <c r="J12" s="108"/>
      <c r="K12" s="107">
        <v>2</v>
      </c>
      <c r="L12" s="113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12">
        <v>10</v>
      </c>
      <c r="D13" s="108"/>
      <c r="E13" s="31" t="s">
        <v>88</v>
      </c>
      <c r="F13" s="31">
        <f>SQRT(C13^2 + 2*K13*G13)</f>
        <v>24</v>
      </c>
      <c r="G13" s="107">
        <v>119</v>
      </c>
      <c r="H13" s="108"/>
      <c r="I13" s="37" t="s">
        <v>62</v>
      </c>
      <c r="J13" s="31">
        <f xml:space="preserve"> (-C13 + SQRT(C13^2 + 2*K13*G13))/K13</f>
        <v>7</v>
      </c>
      <c r="K13" s="105">
        <v>2</v>
      </c>
      <c r="L13" s="113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12">
        <v>10</v>
      </c>
      <c r="D14" s="108"/>
      <c r="E14" s="31" t="s">
        <v>89</v>
      </c>
      <c r="F14" s="31">
        <f>2*G14/I14 - C14</f>
        <v>24</v>
      </c>
      <c r="G14" s="107">
        <v>119</v>
      </c>
      <c r="H14" s="108"/>
      <c r="I14" s="107">
        <v>7</v>
      </c>
      <c r="J14" s="114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12">
        <v>10</v>
      </c>
      <c r="D15" s="108"/>
      <c r="E15" s="107">
        <v>24</v>
      </c>
      <c r="F15" s="108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07">
        <v>2</v>
      </c>
      <c r="L15" s="113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12">
        <v>10</v>
      </c>
      <c r="D16" s="108"/>
      <c r="E16" s="107">
        <v>24</v>
      </c>
      <c r="F16" s="108"/>
      <c r="G16" s="31" t="s">
        <v>91</v>
      </c>
      <c r="H16" s="31">
        <f>(C16+E16)*I16/2</f>
        <v>119</v>
      </c>
      <c r="I16" s="107">
        <v>7</v>
      </c>
      <c r="J16" s="108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09">
        <v>10</v>
      </c>
      <c r="D17" s="106"/>
      <c r="E17" s="105">
        <v>24</v>
      </c>
      <c r="F17" s="106"/>
      <c r="G17" s="105">
        <v>119</v>
      </c>
      <c r="H17" s="106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24" t="str">
        <f>P13</f>
        <v>ω0 [rad/s]</v>
      </c>
      <c r="D18" s="125"/>
      <c r="E18" s="126" t="str">
        <f>P14</f>
        <v>ω [rad/s]</v>
      </c>
      <c r="F18" s="125"/>
      <c r="G18" s="126" t="str">
        <f>P15</f>
        <v>φ [rad]</v>
      </c>
      <c r="H18" s="125"/>
      <c r="I18" s="126" t="str">
        <f>P16</f>
        <v>t [s]</v>
      </c>
      <c r="J18" s="125"/>
      <c r="K18" s="126" t="str">
        <f>P17</f>
        <v>α [rad/s2]</v>
      </c>
      <c r="L18" s="127"/>
    </row>
    <row r="19" spans="1:16" ht="29" customHeight="1" thickBot="1" x14ac:dyDescent="0.4">
      <c r="C19" s="128" t="str">
        <f>O13</f>
        <v>Anfangs-Winkelgeschwindigkeit</v>
      </c>
      <c r="D19" s="129"/>
      <c r="E19" s="130" t="str">
        <f>O14</f>
        <v>Winkelgeschwindigkeit</v>
      </c>
      <c r="F19" s="129"/>
      <c r="G19" s="130" t="str">
        <f>O15</f>
        <v>Winkel</v>
      </c>
      <c r="H19" s="129"/>
      <c r="I19" s="130" t="str">
        <f>O16</f>
        <v>Zeit</v>
      </c>
      <c r="J19" s="129"/>
      <c r="K19" s="130" t="str">
        <f>O17</f>
        <v>Winkelbeschleunigung</v>
      </c>
      <c r="L19" s="131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98" t="s">
        <v>81</v>
      </c>
      <c r="S7" s="98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32"/>
      <c r="D11" s="132"/>
      <c r="E11" s="132"/>
      <c r="F11" s="13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33" t="s">
        <v>67</v>
      </c>
      <c r="D12" s="133"/>
      <c r="E12" s="133"/>
      <c r="F12" s="133"/>
      <c r="G12" s="47"/>
      <c r="H12" s="47"/>
      <c r="J12" s="57" t="s">
        <v>70</v>
      </c>
      <c r="K12" s="38">
        <v>270</v>
      </c>
      <c r="L12" s="13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35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tabSelected="1" topLeftCell="A2" zoomScale="70" zoomScaleNormal="70" workbookViewId="0">
      <selection activeCell="T7" sqref="T7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48.492315519647349</v>
      </c>
      <c r="U5" s="5"/>
      <c r="V5" s="5"/>
      <c r="W5" s="5">
        <f>K12</f>
        <v>160</v>
      </c>
      <c r="X5" s="5">
        <f>W5</f>
        <v>160</v>
      </c>
    </row>
    <row r="6" spans="3:51" x14ac:dyDescent="0.35">
      <c r="R6" s="5"/>
      <c r="S6" s="19" t="s">
        <v>79</v>
      </c>
      <c r="T6" s="55">
        <f>MIN(K14:K18)</f>
        <v>4.924038765061022</v>
      </c>
      <c r="U6" s="5"/>
      <c r="V6" s="5"/>
      <c r="W6" s="5">
        <v>0</v>
      </c>
      <c r="X6" s="5">
        <f>T7</f>
        <v>48.492315519647349</v>
      </c>
    </row>
    <row r="7" spans="3:51" x14ac:dyDescent="0.35">
      <c r="R7" s="98" t="s">
        <v>81</v>
      </c>
      <c r="S7" s="98"/>
      <c r="T7" s="5">
        <f>IF(ABS(T5)&gt;ABS(T6),T5,T6)</f>
        <v>48.492315519647349</v>
      </c>
      <c r="U7" s="5"/>
      <c r="V7" s="5"/>
      <c r="W7" s="5"/>
      <c r="X7" s="5"/>
      <c r="AI7" s="5" t="s">
        <v>72</v>
      </c>
      <c r="AP7" s="142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32"/>
      <c r="D11" s="132"/>
      <c r="E11" s="132"/>
      <c r="F11" s="13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33" t="s">
        <v>67</v>
      </c>
      <c r="D12" s="133"/>
      <c r="E12" s="133"/>
      <c r="F12" s="133"/>
      <c r="G12" s="47"/>
      <c r="H12" s="47"/>
      <c r="J12" s="57" t="s">
        <v>70</v>
      </c>
      <c r="K12" s="38">
        <v>160</v>
      </c>
      <c r="L12" s="13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2.7925268031909272</v>
      </c>
      <c r="L13" s="135"/>
      <c r="M13" s="64">
        <f>PI()*M12/180</f>
        <v>0</v>
      </c>
      <c r="N13" s="64">
        <f>PI()*N12/180</f>
        <v>0.26179938779914941</v>
      </c>
      <c r="O13" s="64">
        <f t="shared" ref="N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10</v>
      </c>
      <c r="D14" s="42">
        <v>50</v>
      </c>
      <c r="E14" s="42">
        <v>0</v>
      </c>
      <c r="F14" s="73">
        <f>PI()*E14/180</f>
        <v>0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10 * sin(50*x ) = </v>
      </c>
      <c r="K14" s="66">
        <f>IF($L$14=$AI$7,$C$14*SIN($D$14*K13 + $F$14),"")</f>
        <v>9.848077530122044</v>
      </c>
      <c r="L14" s="48" t="s">
        <v>72</v>
      </c>
      <c r="M14" s="54">
        <f>IF($L$14=$AI$7,$C$14*SIN($D$14*M13 + $F$14),"")</f>
        <v>0</v>
      </c>
      <c r="N14" s="54">
        <f>IF($L$14=$AI$7,$C$14*SIN($D$14*N13 + $F$14),"")</f>
        <v>4.9999999999999902</v>
      </c>
      <c r="O14" s="54">
        <f t="shared" ref="N14:AY14" si="3">IF($L$14=$AI$7,$C$14*SIN($D$14*O13 + $F$14),"")</f>
        <v>8.6602540378443766</v>
      </c>
      <c r="P14" s="54">
        <f t="shared" si="3"/>
        <v>10</v>
      </c>
      <c r="Q14" s="54">
        <f t="shared" si="3"/>
        <v>8.6602540378444086</v>
      </c>
      <c r="R14" s="54">
        <f t="shared" si="3"/>
        <v>5.0000000000000169</v>
      </c>
      <c r="S14" s="54">
        <f t="shared" si="3"/>
        <v>-4.898425415289509E-15</v>
      </c>
      <c r="T14" s="54">
        <f t="shared" si="3"/>
        <v>-5.0000000000000258</v>
      </c>
      <c r="U14" s="54">
        <f t="shared" si="3"/>
        <v>-8.6602540378443429</v>
      </c>
      <c r="V14" s="54">
        <f t="shared" si="3"/>
        <v>-10</v>
      </c>
      <c r="W14" s="54">
        <f t="shared" si="3"/>
        <v>-8.6602540378444068</v>
      </c>
      <c r="X14" s="54">
        <f t="shared" si="3"/>
        <v>-5.0000000000000124</v>
      </c>
      <c r="Y14" s="54">
        <f t="shared" si="3"/>
        <v>9.7968508305790181E-15</v>
      </c>
      <c r="Z14" s="54">
        <f t="shared" si="3"/>
        <v>4.9999999999997833</v>
      </c>
      <c r="AA14" s="54">
        <f t="shared" si="3"/>
        <v>8.6602540378444157</v>
      </c>
      <c r="AB14" s="54">
        <f t="shared" si="3"/>
        <v>10</v>
      </c>
      <c r="AC14" s="54">
        <f t="shared" si="3"/>
        <v>8.6602540378444743</v>
      </c>
      <c r="AD14" s="54">
        <f t="shared" si="3"/>
        <v>4.9999999999998854</v>
      </c>
      <c r="AE14" s="54">
        <f t="shared" si="3"/>
        <v>1.2741327090615151E-13</v>
      </c>
      <c r="AF14" s="54">
        <f t="shared" si="3"/>
        <v>-5.0000000000001563</v>
      </c>
      <c r="AG14" s="54">
        <f t="shared" si="3"/>
        <v>-8.6602540378443464</v>
      </c>
      <c r="AH14" s="54">
        <f t="shared" si="3"/>
        <v>-10</v>
      </c>
      <c r="AI14" s="54">
        <f t="shared" si="3"/>
        <v>-8.6602540378444015</v>
      </c>
      <c r="AJ14" s="54">
        <f t="shared" si="3"/>
        <v>-4.9999999999997584</v>
      </c>
      <c r="AK14" s="54">
        <f t="shared" si="3"/>
        <v>1.9593701661158036E-14</v>
      </c>
      <c r="AL14" s="54">
        <f t="shared" si="3"/>
        <v>4.9999999999997922</v>
      </c>
      <c r="AM14" s="54">
        <f t="shared" si="3"/>
        <v>8.6602540378441368</v>
      </c>
      <c r="AN14" s="54">
        <f t="shared" si="3"/>
        <v>10</v>
      </c>
      <c r="AO14" s="54">
        <f t="shared" si="3"/>
        <v>8.6602540378443269</v>
      </c>
      <c r="AP14" s="54">
        <f t="shared" si="3"/>
        <v>5.0000000000001235</v>
      </c>
      <c r="AQ14" s="54">
        <f t="shared" si="3"/>
        <v>4.0183351437961257E-13</v>
      </c>
      <c r="AR14" s="54">
        <f t="shared" si="3"/>
        <v>-4.9999999999999192</v>
      </c>
      <c r="AS14" s="54">
        <f t="shared" si="3"/>
        <v>-8.6602540378442114</v>
      </c>
      <c r="AT14" s="54">
        <f t="shared" si="3"/>
        <v>-10</v>
      </c>
      <c r="AU14" s="54">
        <f t="shared" si="3"/>
        <v>-8.6602540378442541</v>
      </c>
      <c r="AV14" s="54">
        <f t="shared" si="3"/>
        <v>-4.9999999999999956</v>
      </c>
      <c r="AW14" s="54">
        <f t="shared" si="3"/>
        <v>-2.5482654181230302E-13</v>
      </c>
      <c r="AX14" s="54">
        <f t="shared" si="3"/>
        <v>5.0000000000005382</v>
      </c>
      <c r="AY14" s="54">
        <f t="shared" si="3"/>
        <v>8.6602540378445685</v>
      </c>
    </row>
    <row r="15" spans="3:51" x14ac:dyDescent="0.35">
      <c r="C15" s="42">
        <v>5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136" t="str">
        <f>_xlfn.CONCAT("I = ",IF(C15&lt;&gt;1,_xlfn.CONCAT(ROUND(C15,2)," *"),"")," sin(",IF(D15&lt;&gt;1,_xlfn.CONCAT(ROUND(D15,2),"*"),""),"x ",IF(F15&lt;&gt;0,_xlfn.CONCAT(" + ",ROUND(F15,2),""),""),") = ")</f>
        <v xml:space="preserve">I = 5 * sin(50*x ) = </v>
      </c>
      <c r="K15" s="137">
        <f>IF($L$15=$AI$7,$C$15*SIN($D$15*K13 + $F$15),"")</f>
        <v>4.924038765061022</v>
      </c>
      <c r="L15" s="138" t="s">
        <v>72</v>
      </c>
      <c r="M15" s="55">
        <f t="shared" ref="M15:AY15" si="5">IF($L$15=$AI$7,$C$15*SIN($D$15*M13 + $F$15),"")</f>
        <v>0</v>
      </c>
      <c r="N15" s="55">
        <f t="shared" si="5"/>
        <v>2.4999999999999951</v>
      </c>
      <c r="O15" s="55">
        <f t="shared" si="5"/>
        <v>4.3301270189221883</v>
      </c>
      <c r="P15" s="55">
        <f t="shared" si="5"/>
        <v>5</v>
      </c>
      <c r="Q15" s="55">
        <f t="shared" si="5"/>
        <v>4.3301270189222043</v>
      </c>
      <c r="R15" s="55">
        <f t="shared" si="5"/>
        <v>2.5000000000000084</v>
      </c>
      <c r="S15" s="55">
        <f t="shared" si="5"/>
        <v>-2.4492127076447545E-15</v>
      </c>
      <c r="T15" s="55">
        <f t="shared" si="5"/>
        <v>-2.5000000000000129</v>
      </c>
      <c r="U15" s="55">
        <f t="shared" si="5"/>
        <v>-4.3301270189221714</v>
      </c>
      <c r="V15" s="55">
        <f t="shared" si="5"/>
        <v>-5</v>
      </c>
      <c r="W15" s="55">
        <f t="shared" si="5"/>
        <v>-4.3301270189222034</v>
      </c>
      <c r="X15" s="55">
        <f t="shared" si="5"/>
        <v>-2.5000000000000062</v>
      </c>
      <c r="Y15" s="55">
        <f t="shared" si="5"/>
        <v>4.898425415289509E-15</v>
      </c>
      <c r="Z15" s="55">
        <f t="shared" si="5"/>
        <v>2.4999999999998916</v>
      </c>
      <c r="AA15" s="55">
        <f t="shared" si="5"/>
        <v>4.3301270189222079</v>
      </c>
      <c r="AB15" s="55">
        <f t="shared" si="5"/>
        <v>5</v>
      </c>
      <c r="AC15" s="55">
        <f t="shared" si="5"/>
        <v>4.3301270189222372</v>
      </c>
      <c r="AD15" s="55">
        <f t="shared" si="5"/>
        <v>2.4999999999999427</v>
      </c>
      <c r="AE15" s="55">
        <f t="shared" si="5"/>
        <v>6.3706635453075755E-14</v>
      </c>
      <c r="AF15" s="55">
        <f t="shared" si="5"/>
        <v>-2.5000000000000782</v>
      </c>
      <c r="AG15" s="55">
        <f t="shared" si="5"/>
        <v>-4.3301270189221732</v>
      </c>
      <c r="AH15" s="55">
        <f t="shared" si="5"/>
        <v>-5</v>
      </c>
      <c r="AI15" s="55">
        <f t="shared" si="5"/>
        <v>-4.3301270189222008</v>
      </c>
      <c r="AJ15" s="55">
        <f t="shared" si="5"/>
        <v>-2.4999999999998792</v>
      </c>
      <c r="AK15" s="55">
        <f t="shared" si="5"/>
        <v>9.7968508305790181E-15</v>
      </c>
      <c r="AL15" s="55">
        <f t="shared" si="5"/>
        <v>2.4999999999998961</v>
      </c>
      <c r="AM15" s="55">
        <f t="shared" si="5"/>
        <v>4.3301270189220684</v>
      </c>
      <c r="AN15" s="55">
        <f t="shared" si="5"/>
        <v>5</v>
      </c>
      <c r="AO15" s="55">
        <f t="shared" si="5"/>
        <v>4.3301270189221635</v>
      </c>
      <c r="AP15" s="55">
        <f t="shared" si="5"/>
        <v>2.5000000000000617</v>
      </c>
      <c r="AQ15" s="55">
        <f t="shared" si="5"/>
        <v>2.0091675718980628E-13</v>
      </c>
      <c r="AR15" s="55">
        <f t="shared" si="5"/>
        <v>-2.4999999999999596</v>
      </c>
      <c r="AS15" s="55">
        <f t="shared" si="5"/>
        <v>-4.3301270189221057</v>
      </c>
      <c r="AT15" s="55">
        <f t="shared" si="5"/>
        <v>-5</v>
      </c>
      <c r="AU15" s="55">
        <f t="shared" si="5"/>
        <v>-4.330127018922127</v>
      </c>
      <c r="AV15" s="55">
        <f t="shared" si="5"/>
        <v>-2.4999999999999978</v>
      </c>
      <c r="AW15" s="55">
        <f t="shared" si="5"/>
        <v>-1.2741327090615151E-13</v>
      </c>
      <c r="AX15" s="55">
        <f t="shared" si="5"/>
        <v>2.5000000000002691</v>
      </c>
      <c r="AY15" s="55">
        <f t="shared" si="5"/>
        <v>4.3301270189222842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39" t="s">
        <v>130</v>
      </c>
      <c r="K18" s="140">
        <f>IF($L$18=$AI$7,K14*K15,"")</f>
        <v>48.492315519647349</v>
      </c>
      <c r="L18" s="141" t="s">
        <v>72</v>
      </c>
      <c r="M18" s="55">
        <f>IF($L$18=$AI$7,M14*M15,0)</f>
        <v>0</v>
      </c>
      <c r="N18" s="55">
        <f t="shared" ref="N18:AY18" si="6">IF($L$18=$AI$7,N14*N15,0)</f>
        <v>12.49999999999995</v>
      </c>
      <c r="O18" s="55">
        <f t="shared" si="6"/>
        <v>37.499999999999915</v>
      </c>
      <c r="P18" s="55">
        <f t="shared" si="6"/>
        <v>50</v>
      </c>
      <c r="Q18" s="55">
        <f t="shared" si="6"/>
        <v>37.500000000000192</v>
      </c>
      <c r="R18" s="55">
        <f t="shared" si="6"/>
        <v>12.500000000000085</v>
      </c>
      <c r="S18" s="55">
        <f t="shared" si="6"/>
        <v>1.19972857745771E-29</v>
      </c>
      <c r="T18" s="55">
        <f t="shared" si="6"/>
        <v>12.500000000000128</v>
      </c>
      <c r="U18" s="55">
        <f t="shared" si="6"/>
        <v>37.499999999999623</v>
      </c>
      <c r="V18" s="55">
        <f t="shared" si="6"/>
        <v>50</v>
      </c>
      <c r="W18" s="55">
        <f t="shared" si="6"/>
        <v>37.500000000000178</v>
      </c>
      <c r="X18" s="55">
        <f t="shared" si="6"/>
        <v>12.500000000000062</v>
      </c>
      <c r="Y18" s="55">
        <f t="shared" si="6"/>
        <v>4.7989143098308398E-29</v>
      </c>
      <c r="Z18" s="55">
        <f t="shared" si="6"/>
        <v>12.499999999998916</v>
      </c>
      <c r="AA18" s="55">
        <f t="shared" si="6"/>
        <v>37.500000000000256</v>
      </c>
      <c r="AB18" s="55">
        <f t="shared" si="6"/>
        <v>50</v>
      </c>
      <c r="AC18" s="55">
        <f t="shared" si="6"/>
        <v>37.50000000000076</v>
      </c>
      <c r="AD18" s="55">
        <f t="shared" si="6"/>
        <v>12.499999999999428</v>
      </c>
      <c r="AE18" s="55">
        <f t="shared" si="6"/>
        <v>8.1170708015021774E-27</v>
      </c>
      <c r="AF18" s="55">
        <f t="shared" si="6"/>
        <v>12.500000000000782</v>
      </c>
      <c r="AG18" s="55">
        <f t="shared" si="6"/>
        <v>37.499999999999652</v>
      </c>
      <c r="AH18" s="55">
        <f t="shared" si="6"/>
        <v>50</v>
      </c>
      <c r="AI18" s="55">
        <f t="shared" si="6"/>
        <v>37.500000000000128</v>
      </c>
      <c r="AJ18" s="55">
        <f t="shared" si="6"/>
        <v>12.499999999998792</v>
      </c>
      <c r="AK18" s="55">
        <f t="shared" si="6"/>
        <v>1.9195657239323359E-28</v>
      </c>
      <c r="AL18" s="55">
        <f t="shared" si="6"/>
        <v>12.499999999998961</v>
      </c>
      <c r="AM18" s="55">
        <f t="shared" si="6"/>
        <v>37.49999999999784</v>
      </c>
      <c r="AN18" s="55">
        <f t="shared" si="6"/>
        <v>50</v>
      </c>
      <c r="AO18" s="55">
        <f t="shared" si="6"/>
        <v>37.499999999999481</v>
      </c>
      <c r="AP18" s="55">
        <f t="shared" si="6"/>
        <v>12.500000000000618</v>
      </c>
      <c r="AQ18" s="55">
        <f t="shared" si="6"/>
        <v>8.073508663933515E-26</v>
      </c>
      <c r="AR18" s="55">
        <f t="shared" si="6"/>
        <v>12.499999999999595</v>
      </c>
      <c r="AS18" s="55">
        <f t="shared" si="6"/>
        <v>37.499999999998487</v>
      </c>
      <c r="AT18" s="55">
        <f t="shared" si="6"/>
        <v>50</v>
      </c>
      <c r="AU18" s="55">
        <f t="shared" si="6"/>
        <v>37.499999999998856</v>
      </c>
      <c r="AV18" s="55">
        <f t="shared" si="6"/>
        <v>12.499999999999979</v>
      </c>
      <c r="AW18" s="55">
        <f t="shared" si="6"/>
        <v>3.246828320600871E-26</v>
      </c>
      <c r="AX18" s="55">
        <f t="shared" si="6"/>
        <v>12.500000000002691</v>
      </c>
      <c r="AY18" s="55">
        <f t="shared" si="6"/>
        <v>37.500000000001577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TOC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2025-03-20T15:29:51Z</dcterms:modified>
</cp:coreProperties>
</file>