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6A503E-AD7D-42E0-BF4D-531664BA394F}" xr6:coauthVersionLast="47" xr6:coauthVersionMax="47" xr10:uidLastSave="{00000000-0000-0000-0000-000000000000}"/>
  <bookViews>
    <workbookView xWindow="-120" yWindow="-18120" windowWidth="29040" windowHeight="17640" activeTab="4" xr2:uid="{00000000-000D-0000-FFFF-FFFF00000000}"/>
  </bookViews>
  <sheets>
    <sheet name="Beliebiges_zu_Dezimal" sheetId="1" r:id="rId1"/>
    <sheet name="Dezimal_zu_Beliebigem" sheetId="2" r:id="rId2"/>
    <sheet name="Beschleunigte Bewegung" sheetId="3" r:id="rId3"/>
    <sheet name="Funktionstypen" sheetId="6" r:id="rId4"/>
    <sheet name="Quadratische Funktion" sheetId="4" r:id="rId5"/>
    <sheet name="Quadratisch-Gleichung" sheetId="5" r:id="rId6"/>
  </sheets>
  <externalReferences>
    <externalReference r:id="rId7"/>
    <externalReference r:id="rId8"/>
  </externalReferences>
  <definedNames>
    <definedName name="aaaa" localSheetId="3">[1]Sektoren!#REF!</definedName>
    <definedName name="aaaa">[1]Sektoren!#REF!</definedName>
    <definedName name="aassssss">[2]Kreisbogen!#REF!</definedName>
    <definedName name="AndiPic">"Picture 3"</definedName>
    <definedName name="Coupon">'[1]Bond pricing'!$B$5</definedName>
    <definedName name="days" localSheetId="3">#REF!</definedName>
    <definedName name="days">#REF!</definedName>
    <definedName name="eeeeeeeee">#REF!</definedName>
    <definedName name="Nominal">'[1]Bond pricing'!$B$3</definedName>
    <definedName name="pi">[1]Sektoren!$N$3</definedName>
    <definedName name="Preis">'[1]Formeln-Feldnamen'!$B$4</definedName>
    <definedName name="qqq">[2]Kreisbogen!#REF!</definedName>
    <definedName name="rates" localSheetId="3">#REF!</definedName>
    <definedName name="rates">#REF!</definedName>
    <definedName name="Reqd_rtn">'[1]Bond pricing'!$F$5</definedName>
    <definedName name="rrrr">#REF!</definedName>
    <definedName name="ssss" localSheetId="3">#REF!</definedName>
    <definedName name="ssss">#REF!</definedName>
    <definedName name="tocFctGraph" localSheetId="3">#REF!</definedName>
    <definedName name="tocFctGraph">#REF!</definedName>
    <definedName name="tocLinearFct" localSheetId="3">#REF!</definedName>
    <definedName name="tocLinearFct">#REF!</definedName>
    <definedName name="tocNormberechnung" localSheetId="3">#REF!</definedName>
    <definedName name="tocNormberechnung">#REF!</definedName>
    <definedName name="tocQuadratischeFct">'Quadratisch-Gleichung'!$A$1</definedName>
    <definedName name="tocRGBCalc" localSheetId="3">#REF!</definedName>
    <definedName name="tocRGBCalc">#REF!</definedName>
    <definedName name="tocUmlaufbahnen" localSheetId="3">Funktionstypen!$A$1</definedName>
    <definedName name="ttttttt">#REF!</definedName>
    <definedName name="uu">#REF!</definedName>
    <definedName name="uuuuuuuu">#REF!</definedName>
    <definedName name="x" localSheetId="3">[1]Sektoren!#REF!</definedName>
    <definedName name="x">[1]Sektoren!#REF!</definedName>
    <definedName name="xx">[1]Sektoren!#REF!</definedName>
    <definedName name="xxxxx" localSheetId="3">#REF!</definedName>
    <definedName name="xxxxx">#REF!</definedName>
    <definedName name="xxxxxxxx">[1]Sektoren!#REF!</definedName>
    <definedName name="xxxxxxxxx">#REF!</definedName>
    <definedName name="yxas">#REF!</definedName>
    <definedName name="zzzz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C14" i="4"/>
  <c r="K10" i="4"/>
  <c r="I10" i="4"/>
  <c r="H10" i="4"/>
  <c r="AA109" i="6"/>
  <c r="AB109" i="6" s="1"/>
  <c r="X109" i="6"/>
  <c r="W109" i="6"/>
  <c r="S109" i="6"/>
  <c r="T109" i="6" s="1"/>
  <c r="H46" i="6"/>
  <c r="X110" i="6" s="1"/>
  <c r="Y110" i="6" s="1"/>
  <c r="I43" i="6"/>
  <c r="H42" i="6"/>
  <c r="B42" i="6"/>
  <c r="T110" i="6" s="1"/>
  <c r="U110" i="6" s="1"/>
  <c r="N36" i="6"/>
  <c r="N35" i="6"/>
  <c r="I35" i="6"/>
  <c r="N34" i="6"/>
  <c r="N42" i="6" s="1"/>
  <c r="H34" i="6"/>
  <c r="H35" i="6" s="1"/>
  <c r="H43" i="6" s="1"/>
  <c r="B34" i="6"/>
  <c r="N33" i="6"/>
  <c r="H33" i="6"/>
  <c r="H38" i="6" s="1"/>
  <c r="B33" i="6"/>
  <c r="Z12" i="6"/>
  <c r="Z11" i="6"/>
  <c r="AE13" i="6" s="1"/>
  <c r="G11" i="6"/>
  <c r="A11" i="6"/>
  <c r="Z9" i="6"/>
  <c r="AE9" i="6" s="1"/>
  <c r="W8" i="6"/>
  <c r="Y8" i="6" s="1"/>
  <c r="AD4" i="6"/>
  <c r="AC4" i="6"/>
  <c r="Z4" i="6"/>
  <c r="Z36" i="6" s="1"/>
  <c r="W4" i="6"/>
  <c r="W44" i="6" s="1"/>
  <c r="U4" i="6"/>
  <c r="AE3" i="6"/>
  <c r="AF2" i="6"/>
  <c r="AF3" i="6" s="1"/>
  <c r="AE2" i="6"/>
  <c r="F535" i="5"/>
  <c r="E535" i="5"/>
  <c r="G534" i="5"/>
  <c r="G535" i="5" s="1"/>
  <c r="E490" i="5"/>
  <c r="H489" i="5"/>
  <c r="I489" i="5" s="1"/>
  <c r="J489" i="5" s="1"/>
  <c r="J490" i="5" s="1"/>
  <c r="G489" i="5"/>
  <c r="G490" i="5" s="1"/>
  <c r="F489" i="5"/>
  <c r="F490" i="5" s="1"/>
  <c r="AA303" i="5"/>
  <c r="AA302" i="5"/>
  <c r="AX268" i="5"/>
  <c r="AS268" i="5"/>
  <c r="AS271" i="5" s="1"/>
  <c r="AP268" i="5"/>
  <c r="AK268" i="5"/>
  <c r="AK271" i="5" s="1"/>
  <c r="AH268" i="5"/>
  <c r="AC268" i="5"/>
  <c r="AC271" i="5" s="1"/>
  <c r="Z268" i="5"/>
  <c r="U268" i="5"/>
  <c r="U271" i="5" s="1"/>
  <c r="R268" i="5"/>
  <c r="M268" i="5"/>
  <c r="M271" i="5" s="1"/>
  <c r="J268" i="5"/>
  <c r="E268" i="5"/>
  <c r="E271" i="5" s="1"/>
  <c r="B268" i="5"/>
  <c r="H266" i="5"/>
  <c r="AT268" i="5" s="1"/>
  <c r="AB262" i="5"/>
  <c r="S262" i="5"/>
  <c r="K262" i="5"/>
  <c r="B262" i="5"/>
  <c r="G260" i="5"/>
  <c r="AB291" i="5" s="1"/>
  <c r="G259" i="5"/>
  <c r="AA291" i="5" s="1"/>
  <c r="U257" i="5"/>
  <c r="T257" i="5"/>
  <c r="X260" i="5" s="1"/>
  <c r="AB295" i="5" s="1"/>
  <c r="M257" i="5"/>
  <c r="G258" i="5" s="1"/>
  <c r="AB290" i="5" s="1"/>
  <c r="L257" i="5"/>
  <c r="G257" i="5" s="1"/>
  <c r="AA290" i="5" s="1"/>
  <c r="X256" i="5"/>
  <c r="G256" i="5"/>
  <c r="AA288" i="5" s="1"/>
  <c r="X255" i="5"/>
  <c r="G255" i="5"/>
  <c r="AA287" i="5" s="1"/>
  <c r="X254" i="5"/>
  <c r="G254" i="5"/>
  <c r="L106" i="5"/>
  <c r="L105" i="5"/>
  <c r="K104" i="5"/>
  <c r="L101" i="5"/>
  <c r="K101" i="5"/>
  <c r="L100" i="5"/>
  <c r="K100" i="5"/>
  <c r="J100" i="5"/>
  <c r="L99" i="5"/>
  <c r="L96" i="5"/>
  <c r="K96" i="5"/>
  <c r="J96" i="5"/>
  <c r="L95" i="5"/>
  <c r="B95" i="5"/>
  <c r="B96" i="5" s="1"/>
  <c r="B98" i="5" s="1"/>
  <c r="L94" i="5"/>
  <c r="K94" i="5"/>
  <c r="B94" i="5"/>
  <c r="K91" i="5"/>
  <c r="K106" i="5" s="1"/>
  <c r="J91" i="5"/>
  <c r="J101" i="5" s="1"/>
  <c r="H91" i="5"/>
  <c r="K90" i="5"/>
  <c r="K95" i="5" s="1"/>
  <c r="J90" i="5"/>
  <c r="J105" i="5" s="1"/>
  <c r="H90" i="5"/>
  <c r="J95" i="5" s="1"/>
  <c r="K89" i="5"/>
  <c r="J89" i="5"/>
  <c r="N91" i="5" s="1"/>
  <c r="H89" i="5"/>
  <c r="AE32" i="5"/>
  <c r="AA32" i="5"/>
  <c r="AE31" i="5"/>
  <c r="AA31" i="5"/>
  <c r="AE30" i="5"/>
  <c r="AA30" i="5"/>
  <c r="B19" i="5"/>
  <c r="B18" i="5"/>
  <c r="B20" i="5" s="1"/>
  <c r="AE14" i="5"/>
  <c r="AD14" i="5"/>
  <c r="J13" i="5"/>
  <c r="J12" i="5"/>
  <c r="J11" i="5"/>
  <c r="M4" i="5" s="1"/>
  <c r="A11" i="5"/>
  <c r="C11" i="5" s="1"/>
  <c r="X10" i="5"/>
  <c r="J10" i="5"/>
  <c r="X9" i="5"/>
  <c r="J9" i="5"/>
  <c r="C9" i="5"/>
  <c r="AC8" i="5"/>
  <c r="X8" i="5"/>
  <c r="AC9" i="5" s="1"/>
  <c r="J8" i="5"/>
  <c r="E8" i="5"/>
  <c r="C8" i="5"/>
  <c r="C6" i="5"/>
  <c r="A6" i="5"/>
  <c r="B6" i="5" s="1"/>
  <c r="X5" i="5"/>
  <c r="X4" i="5"/>
  <c r="C4" i="5"/>
  <c r="AC3" i="5"/>
  <c r="X3" i="5"/>
  <c r="AC4" i="5" s="1"/>
  <c r="E3" i="5"/>
  <c r="C3" i="5"/>
  <c r="AC110" i="6" l="1"/>
  <c r="AB110" i="6"/>
  <c r="AC109" i="6"/>
  <c r="Y44" i="6"/>
  <c r="X44" i="6"/>
  <c r="AE38" i="6"/>
  <c r="AC36" i="6"/>
  <c r="AA36" i="6"/>
  <c r="T106" i="6"/>
  <c r="U106" i="6" s="1"/>
  <c r="T102" i="6"/>
  <c r="U102" i="6" s="1"/>
  <c r="T98" i="6"/>
  <c r="U98" i="6" s="1"/>
  <c r="T94" i="6"/>
  <c r="U94" i="6" s="1"/>
  <c r="T90" i="6"/>
  <c r="U90" i="6" s="1"/>
  <c r="T86" i="6"/>
  <c r="U86" i="6" s="1"/>
  <c r="T82" i="6"/>
  <c r="U82" i="6" s="1"/>
  <c r="T78" i="6"/>
  <c r="U78" i="6" s="1"/>
  <c r="T74" i="6"/>
  <c r="U74" i="6" s="1"/>
  <c r="T105" i="6"/>
  <c r="U105" i="6" s="1"/>
  <c r="T101" i="6"/>
  <c r="U101" i="6" s="1"/>
  <c r="T97" i="6"/>
  <c r="U97" i="6" s="1"/>
  <c r="T93" i="6"/>
  <c r="U93" i="6" s="1"/>
  <c r="T89" i="6"/>
  <c r="U89" i="6" s="1"/>
  <c r="T85" i="6"/>
  <c r="U85" i="6" s="1"/>
  <c r="T81" i="6"/>
  <c r="U81" i="6" s="1"/>
  <c r="T77" i="6"/>
  <c r="U77" i="6" s="1"/>
  <c r="T73" i="6"/>
  <c r="U73" i="6" s="1"/>
  <c r="T104" i="6"/>
  <c r="U104" i="6" s="1"/>
  <c r="T107" i="6"/>
  <c r="U107" i="6" s="1"/>
  <c r="T103" i="6"/>
  <c r="U103" i="6" s="1"/>
  <c r="T99" i="6"/>
  <c r="U99" i="6" s="1"/>
  <c r="T95" i="6"/>
  <c r="U95" i="6" s="1"/>
  <c r="T91" i="6"/>
  <c r="U91" i="6" s="1"/>
  <c r="T87" i="6"/>
  <c r="U87" i="6" s="1"/>
  <c r="T83" i="6"/>
  <c r="U83" i="6" s="1"/>
  <c r="T79" i="6"/>
  <c r="U79" i="6" s="1"/>
  <c r="T75" i="6"/>
  <c r="U75" i="6" s="1"/>
  <c r="T96" i="6"/>
  <c r="U96" i="6" s="1"/>
  <c r="T80" i="6"/>
  <c r="U80" i="6" s="1"/>
  <c r="T69" i="6"/>
  <c r="U69" i="6" s="1"/>
  <c r="T65" i="6"/>
  <c r="U65" i="6" s="1"/>
  <c r="T61" i="6"/>
  <c r="U61" i="6" s="1"/>
  <c r="T57" i="6"/>
  <c r="U57" i="6" s="1"/>
  <c r="T53" i="6"/>
  <c r="U53" i="6" s="1"/>
  <c r="T49" i="6"/>
  <c r="U49" i="6" s="1"/>
  <c r="T92" i="6"/>
  <c r="U92" i="6" s="1"/>
  <c r="T76" i="6"/>
  <c r="U76" i="6" s="1"/>
  <c r="T72" i="6"/>
  <c r="U72" i="6" s="1"/>
  <c r="T68" i="6"/>
  <c r="U68" i="6" s="1"/>
  <c r="T64" i="6"/>
  <c r="U64" i="6" s="1"/>
  <c r="T60" i="6"/>
  <c r="U60" i="6" s="1"/>
  <c r="T56" i="6"/>
  <c r="U56" i="6" s="1"/>
  <c r="T52" i="6"/>
  <c r="U52" i="6" s="1"/>
  <c r="T48" i="6"/>
  <c r="U48" i="6" s="1"/>
  <c r="T45" i="6"/>
  <c r="U45" i="6" s="1"/>
  <c r="T88" i="6"/>
  <c r="U88" i="6" s="1"/>
  <c r="T71" i="6"/>
  <c r="U71" i="6" s="1"/>
  <c r="T67" i="6"/>
  <c r="U67" i="6" s="1"/>
  <c r="T63" i="6"/>
  <c r="U63" i="6" s="1"/>
  <c r="T59" i="6"/>
  <c r="U59" i="6" s="1"/>
  <c r="T55" i="6"/>
  <c r="U55" i="6" s="1"/>
  <c r="T51" i="6"/>
  <c r="U51" i="6" s="1"/>
  <c r="T47" i="6"/>
  <c r="U47" i="6" s="1"/>
  <c r="T44" i="6"/>
  <c r="U44" i="6" s="1"/>
  <c r="T100" i="6"/>
  <c r="U100" i="6" s="1"/>
  <c r="T84" i="6"/>
  <c r="U84" i="6" s="1"/>
  <c r="T70" i="6"/>
  <c r="U70" i="6" s="1"/>
  <c r="T66" i="6"/>
  <c r="U66" i="6" s="1"/>
  <c r="T62" i="6"/>
  <c r="U62" i="6" s="1"/>
  <c r="T58" i="6"/>
  <c r="U58" i="6" s="1"/>
  <c r="T54" i="6"/>
  <c r="U54" i="6" s="1"/>
  <c r="T50" i="6"/>
  <c r="U50" i="6" s="1"/>
  <c r="T46" i="6"/>
  <c r="U46" i="6" s="1"/>
  <c r="T10" i="6"/>
  <c r="U10" i="6" s="1"/>
  <c r="Z13" i="6"/>
  <c r="T14" i="6"/>
  <c r="U14" i="6" s="1"/>
  <c r="AE14" i="6"/>
  <c r="W16" i="6"/>
  <c r="Z17" i="6"/>
  <c r="T18" i="6"/>
  <c r="U18" i="6" s="1"/>
  <c r="W20" i="6"/>
  <c r="Z21" i="6"/>
  <c r="T22" i="6"/>
  <c r="U22" i="6" s="1"/>
  <c r="W24" i="6"/>
  <c r="Z25" i="6"/>
  <c r="T26" i="6"/>
  <c r="U26" i="6" s="1"/>
  <c r="W28" i="6"/>
  <c r="Z29" i="6"/>
  <c r="T30" i="6"/>
  <c r="U30" i="6" s="1"/>
  <c r="W32" i="6"/>
  <c r="W33" i="6"/>
  <c r="W34" i="6"/>
  <c r="W35" i="6"/>
  <c r="T36" i="6"/>
  <c r="U36" i="6" s="1"/>
  <c r="Z38" i="6"/>
  <c r="H39" i="6"/>
  <c r="W40" i="6"/>
  <c r="Z41" i="6"/>
  <c r="W42" i="6"/>
  <c r="W104" i="6"/>
  <c r="W100" i="6"/>
  <c r="W96" i="6"/>
  <c r="W92" i="6"/>
  <c r="W88" i="6"/>
  <c r="W84" i="6"/>
  <c r="W80" i="6"/>
  <c r="W76" i="6"/>
  <c r="W107" i="6"/>
  <c r="W103" i="6"/>
  <c r="W99" i="6"/>
  <c r="W95" i="6"/>
  <c r="W91" i="6"/>
  <c r="W87" i="6"/>
  <c r="W83" i="6"/>
  <c r="W79" i="6"/>
  <c r="W75" i="6"/>
  <c r="W71" i="6"/>
  <c r="W106" i="6"/>
  <c r="W102" i="6"/>
  <c r="W105" i="6"/>
  <c r="W101" i="6"/>
  <c r="W97" i="6"/>
  <c r="W93" i="6"/>
  <c r="W89" i="6"/>
  <c r="W85" i="6"/>
  <c r="W81" i="6"/>
  <c r="W77" i="6"/>
  <c r="W73" i="6"/>
  <c r="W94" i="6"/>
  <c r="W78" i="6"/>
  <c r="W72" i="6"/>
  <c r="W67" i="6"/>
  <c r="W63" i="6"/>
  <c r="W59" i="6"/>
  <c r="W55" i="6"/>
  <c r="W51" i="6"/>
  <c r="W47" i="6"/>
  <c r="W90" i="6"/>
  <c r="W74" i="6"/>
  <c r="W70" i="6"/>
  <c r="W66" i="6"/>
  <c r="W62" i="6"/>
  <c r="W58" i="6"/>
  <c r="W54" i="6"/>
  <c r="W50" i="6"/>
  <c r="W46" i="6"/>
  <c r="W43" i="6"/>
  <c r="W86" i="6"/>
  <c r="W69" i="6"/>
  <c r="W65" i="6"/>
  <c r="W61" i="6"/>
  <c r="W57" i="6"/>
  <c r="W53" i="6"/>
  <c r="W49" i="6"/>
  <c r="W98" i="6"/>
  <c r="W82" i="6"/>
  <c r="W68" i="6"/>
  <c r="W64" i="6"/>
  <c r="W60" i="6"/>
  <c r="W56" i="6"/>
  <c r="W52" i="6"/>
  <c r="W48" i="6"/>
  <c r="W45" i="6"/>
  <c r="T7" i="6"/>
  <c r="U7" i="6" s="1"/>
  <c r="X8" i="6"/>
  <c r="W9" i="6"/>
  <c r="AA9" i="6"/>
  <c r="Z10" i="6"/>
  <c r="W11" i="6"/>
  <c r="AA11" i="6"/>
  <c r="W12" i="6"/>
  <c r="AA12" i="6"/>
  <c r="AC12" i="6" s="1"/>
  <c r="W13" i="6"/>
  <c r="Z14" i="6"/>
  <c r="T15" i="6"/>
  <c r="U15" i="6" s="1"/>
  <c r="W17" i="6"/>
  <c r="Z18" i="6"/>
  <c r="T19" i="6"/>
  <c r="U19" i="6" s="1"/>
  <c r="W21" i="6"/>
  <c r="Z22" i="6"/>
  <c r="T23" i="6"/>
  <c r="U23" i="6" s="1"/>
  <c r="W25" i="6"/>
  <c r="Z26" i="6"/>
  <c r="T27" i="6"/>
  <c r="U27" i="6" s="1"/>
  <c r="W29" i="6"/>
  <c r="Z30" i="6"/>
  <c r="T31" i="6"/>
  <c r="U31" i="6" s="1"/>
  <c r="T37" i="6"/>
  <c r="U37" i="6" s="1"/>
  <c r="W38" i="6"/>
  <c r="T39" i="6"/>
  <c r="U39" i="6" s="1"/>
  <c r="W41" i="6"/>
  <c r="Z105" i="6"/>
  <c r="Z101" i="6"/>
  <c r="Z97" i="6"/>
  <c r="Z93" i="6"/>
  <c r="Z89" i="6"/>
  <c r="Z85" i="6"/>
  <c r="Z81" i="6"/>
  <c r="Z77" i="6"/>
  <c r="Z73" i="6"/>
  <c r="Z104" i="6"/>
  <c r="Z100" i="6"/>
  <c r="Z96" i="6"/>
  <c r="Z92" i="6"/>
  <c r="Z88" i="6"/>
  <c r="Z84" i="6"/>
  <c r="Z80" i="6"/>
  <c r="Z76" i="6"/>
  <c r="Z72" i="6"/>
  <c r="Z107" i="6"/>
  <c r="Z103" i="6"/>
  <c r="Z106" i="6"/>
  <c r="Z102" i="6"/>
  <c r="Z98" i="6"/>
  <c r="Z94" i="6"/>
  <c r="Z90" i="6"/>
  <c r="Z86" i="6"/>
  <c r="Z82" i="6"/>
  <c r="Z78" i="6"/>
  <c r="Z74" i="6"/>
  <c r="Z99" i="6"/>
  <c r="Z83" i="6"/>
  <c r="Z68" i="6"/>
  <c r="Z64" i="6"/>
  <c r="Z60" i="6"/>
  <c r="Z56" i="6"/>
  <c r="Z52" i="6"/>
  <c r="Z48" i="6"/>
  <c r="Z45" i="6"/>
  <c r="Z95" i="6"/>
  <c r="Z79" i="6"/>
  <c r="Z67" i="6"/>
  <c r="Z63" i="6"/>
  <c r="Z59" i="6"/>
  <c r="Z55" i="6"/>
  <c r="Z51" i="6"/>
  <c r="Z47" i="6"/>
  <c r="Z44" i="6"/>
  <c r="Z42" i="6"/>
  <c r="Z91" i="6"/>
  <c r="Z75" i="6"/>
  <c r="Z70" i="6"/>
  <c r="Z66" i="6"/>
  <c r="Z62" i="6"/>
  <c r="Z58" i="6"/>
  <c r="Z54" i="6"/>
  <c r="Z50" i="6"/>
  <c r="Z46" i="6"/>
  <c r="Z43" i="6"/>
  <c r="Z87" i="6"/>
  <c r="Z71" i="6"/>
  <c r="Z69" i="6"/>
  <c r="Z65" i="6"/>
  <c r="Z61" i="6"/>
  <c r="Z57" i="6"/>
  <c r="Z53" i="6"/>
  <c r="Z49" i="6"/>
  <c r="Z7" i="6"/>
  <c r="T8" i="6"/>
  <c r="U8" i="6" s="1"/>
  <c r="AC9" i="6"/>
  <c r="W10" i="6"/>
  <c r="AC11" i="6"/>
  <c r="W14" i="6"/>
  <c r="Z15" i="6"/>
  <c r="T16" i="6"/>
  <c r="U16" i="6" s="1"/>
  <c r="W18" i="6"/>
  <c r="Z19" i="6"/>
  <c r="T20" i="6"/>
  <c r="U20" i="6" s="1"/>
  <c r="W22" i="6"/>
  <c r="Z23" i="6"/>
  <c r="T24" i="6"/>
  <c r="U24" i="6" s="1"/>
  <c r="W26" i="6"/>
  <c r="Z27" i="6"/>
  <c r="T28" i="6"/>
  <c r="U28" i="6" s="1"/>
  <c r="W30" i="6"/>
  <c r="Z31" i="6"/>
  <c r="T32" i="6"/>
  <c r="U32" i="6" s="1"/>
  <c r="T33" i="6"/>
  <c r="U33" i="6" s="1"/>
  <c r="T34" i="6"/>
  <c r="U34" i="6" s="1"/>
  <c r="T35" i="6"/>
  <c r="U35" i="6" s="1"/>
  <c r="W36" i="6"/>
  <c r="Z37" i="6"/>
  <c r="Z39" i="6"/>
  <c r="T40" i="6"/>
  <c r="U40" i="6" s="1"/>
  <c r="W7" i="6"/>
  <c r="Z8" i="6"/>
  <c r="T9" i="6"/>
  <c r="U9" i="6" s="1"/>
  <c r="T11" i="6"/>
  <c r="U11" i="6" s="1"/>
  <c r="T12" i="6"/>
  <c r="U12" i="6" s="1"/>
  <c r="T13" i="6"/>
  <c r="U13" i="6" s="1"/>
  <c r="W15" i="6"/>
  <c r="Z16" i="6"/>
  <c r="T17" i="6"/>
  <c r="U17" i="6" s="1"/>
  <c r="W19" i="6"/>
  <c r="Z20" i="6"/>
  <c r="T21" i="6"/>
  <c r="U21" i="6" s="1"/>
  <c r="W23" i="6"/>
  <c r="Z24" i="6"/>
  <c r="T25" i="6"/>
  <c r="U25" i="6" s="1"/>
  <c r="W27" i="6"/>
  <c r="Z28" i="6"/>
  <c r="T29" i="6"/>
  <c r="U29" i="6" s="1"/>
  <c r="W31" i="6"/>
  <c r="Z32" i="6"/>
  <c r="Z33" i="6"/>
  <c r="Z34" i="6"/>
  <c r="Z35" i="6"/>
  <c r="W37" i="6"/>
  <c r="T38" i="6"/>
  <c r="U38" i="6" s="1"/>
  <c r="W39" i="6"/>
  <c r="Z40" i="6"/>
  <c r="T41" i="6"/>
  <c r="U41" i="6" s="1"/>
  <c r="T42" i="6"/>
  <c r="U42" i="6" s="1"/>
  <c r="T43" i="6"/>
  <c r="U43" i="6" s="1"/>
  <c r="AZ114" i="5"/>
  <c r="AU114" i="5"/>
  <c r="AO114" i="5"/>
  <c r="AJ114" i="5"/>
  <c r="AN114" i="5"/>
  <c r="AB114" i="5"/>
  <c r="T114" i="5"/>
  <c r="L114" i="5"/>
  <c r="D114" i="5"/>
  <c r="AI114" i="5"/>
  <c r="AA114" i="5"/>
  <c r="S114" i="5"/>
  <c r="K114" i="5"/>
  <c r="C114" i="5"/>
  <c r="AY114" i="5"/>
  <c r="AF114" i="5"/>
  <c r="X114" i="5"/>
  <c r="P114" i="5"/>
  <c r="H114" i="5"/>
  <c r="AS114" i="5"/>
  <c r="AE114" i="5"/>
  <c r="W114" i="5"/>
  <c r="O114" i="5"/>
  <c r="G114" i="5"/>
  <c r="M5" i="5"/>
  <c r="B21" i="5" s="1"/>
  <c r="M6" i="5"/>
  <c r="B11" i="5"/>
  <c r="C18" i="5"/>
  <c r="C21" i="5" s="1"/>
  <c r="J104" i="5"/>
  <c r="AT270" i="5"/>
  <c r="AT271" i="5"/>
  <c r="AT269" i="5"/>
  <c r="J94" i="5"/>
  <c r="N96" i="5" s="1"/>
  <c r="Q96" i="5" s="1"/>
  <c r="L104" i="5"/>
  <c r="K99" i="5"/>
  <c r="J99" i="5"/>
  <c r="K105" i="5"/>
  <c r="AX114" i="5"/>
  <c r="AT114" i="5"/>
  <c r="AP114" i="5"/>
  <c r="AL114" i="5"/>
  <c r="J106" i="5"/>
  <c r="E114" i="5"/>
  <c r="I114" i="5"/>
  <c r="M114" i="5"/>
  <c r="Q114" i="5"/>
  <c r="U114" i="5"/>
  <c r="Y114" i="5"/>
  <c r="AC114" i="5"/>
  <c r="AG114" i="5"/>
  <c r="AK114" i="5"/>
  <c r="AQ114" i="5"/>
  <c r="AV114" i="5"/>
  <c r="AC257" i="5"/>
  <c r="X257" i="5" s="1"/>
  <c r="F268" i="5"/>
  <c r="N268" i="5"/>
  <c r="V268" i="5"/>
  <c r="AD268" i="5"/>
  <c r="AL268" i="5"/>
  <c r="I490" i="5"/>
  <c r="H534" i="5"/>
  <c r="B114" i="5"/>
  <c r="F114" i="5"/>
  <c r="J114" i="5"/>
  <c r="N114" i="5"/>
  <c r="R114" i="5"/>
  <c r="V114" i="5"/>
  <c r="Z114" i="5"/>
  <c r="AD114" i="5"/>
  <c r="AH114" i="5"/>
  <c r="AM114" i="5"/>
  <c r="AR114" i="5"/>
  <c r="AW114" i="5"/>
  <c r="AD257" i="5"/>
  <c r="X258" i="5" s="1"/>
  <c r="AB294" i="5" s="1"/>
  <c r="AZ268" i="5"/>
  <c r="AV268" i="5"/>
  <c r="AR268" i="5"/>
  <c r="AN268" i="5"/>
  <c r="AJ268" i="5"/>
  <c r="AF268" i="5"/>
  <c r="AB268" i="5"/>
  <c r="X268" i="5"/>
  <c r="T268" i="5"/>
  <c r="P268" i="5"/>
  <c r="L268" i="5"/>
  <c r="H268" i="5"/>
  <c r="D268" i="5"/>
  <c r="AY268" i="5"/>
  <c r="AU268" i="5"/>
  <c r="AQ268" i="5"/>
  <c r="AM268" i="5"/>
  <c r="AI268" i="5"/>
  <c r="AE268" i="5"/>
  <c r="AA268" i="5"/>
  <c r="W268" i="5"/>
  <c r="S268" i="5"/>
  <c r="O268" i="5"/>
  <c r="K268" i="5"/>
  <c r="G268" i="5"/>
  <c r="C268" i="5"/>
  <c r="I268" i="5"/>
  <c r="Q268" i="5"/>
  <c r="Y268" i="5"/>
  <c r="AG268" i="5"/>
  <c r="AO268" i="5"/>
  <c r="AW268" i="5"/>
  <c r="B270" i="5"/>
  <c r="B271" i="5"/>
  <c r="J270" i="5"/>
  <c r="J271" i="5"/>
  <c r="R270" i="5"/>
  <c r="R271" i="5"/>
  <c r="Z270" i="5"/>
  <c r="Z271" i="5"/>
  <c r="AH270" i="5"/>
  <c r="AH271" i="5"/>
  <c r="AP270" i="5"/>
  <c r="AP271" i="5"/>
  <c r="AX270" i="5"/>
  <c r="AX271" i="5"/>
  <c r="E269" i="5"/>
  <c r="E270" i="5"/>
  <c r="M269" i="5"/>
  <c r="M270" i="5"/>
  <c r="U269" i="5"/>
  <c r="U270" i="5"/>
  <c r="AC269" i="5"/>
  <c r="AC270" i="5"/>
  <c r="AK269" i="5"/>
  <c r="AK270" i="5"/>
  <c r="AS269" i="5"/>
  <c r="AS270" i="5"/>
  <c r="B269" i="5"/>
  <c r="J269" i="5"/>
  <c r="R269" i="5"/>
  <c r="Z269" i="5"/>
  <c r="AH269" i="5"/>
  <c r="AP269" i="5"/>
  <c r="AX269" i="5"/>
  <c r="K489" i="5"/>
  <c r="H490" i="5"/>
  <c r="Y37" i="6" l="1"/>
  <c r="X37" i="6"/>
  <c r="AE18" i="6"/>
  <c r="AA16" i="6"/>
  <c r="AC16" i="6" s="1"/>
  <c r="AA31" i="6"/>
  <c r="AE33" i="6"/>
  <c r="AC31" i="6"/>
  <c r="X26" i="6"/>
  <c r="Y26" i="6"/>
  <c r="AE17" i="6"/>
  <c r="AA15" i="6"/>
  <c r="AC15" i="6" s="1"/>
  <c r="AE55" i="6"/>
  <c r="AA53" i="6"/>
  <c r="AC53" i="6" s="1"/>
  <c r="AE71" i="6"/>
  <c r="AC69" i="6"/>
  <c r="AA69" i="6"/>
  <c r="AC46" i="6"/>
  <c r="AE48" i="6"/>
  <c r="AA46" i="6"/>
  <c r="AC62" i="6"/>
  <c r="AE64" i="6"/>
  <c r="AA62" i="6"/>
  <c r="AC91" i="6"/>
  <c r="AA91" i="6"/>
  <c r="AE93" i="6" s="1"/>
  <c r="AE53" i="6"/>
  <c r="AA51" i="6"/>
  <c r="AC51" i="6"/>
  <c r="AE69" i="6"/>
  <c r="AA67" i="6"/>
  <c r="AC67" i="6"/>
  <c r="AE50" i="6"/>
  <c r="AA48" i="6"/>
  <c r="AC48" i="6" s="1"/>
  <c r="AC64" i="6"/>
  <c r="AA64" i="6"/>
  <c r="AE66" i="6" s="1"/>
  <c r="AC74" i="6"/>
  <c r="AA74" i="6"/>
  <c r="AE76" i="6"/>
  <c r="AC90" i="6"/>
  <c r="AA90" i="6"/>
  <c r="AE92" i="6" s="1"/>
  <c r="AC106" i="6"/>
  <c r="AE108" i="6"/>
  <c r="AA106" i="6"/>
  <c r="AA76" i="6"/>
  <c r="AE78" i="6" s="1"/>
  <c r="AC76" i="6"/>
  <c r="AE94" i="6"/>
  <c r="AA92" i="6"/>
  <c r="AC92" i="6"/>
  <c r="AE75" i="6"/>
  <c r="AA73" i="6"/>
  <c r="AC73" i="6"/>
  <c r="AA89" i="6"/>
  <c r="AE91" i="6" s="1"/>
  <c r="AC89" i="6"/>
  <c r="AC105" i="6"/>
  <c r="AA105" i="6"/>
  <c r="AE107" i="6" s="1"/>
  <c r="AC22" i="6"/>
  <c r="AE24" i="6"/>
  <c r="AA22" i="6"/>
  <c r="Y17" i="6"/>
  <c r="X17" i="6"/>
  <c r="AA10" i="6"/>
  <c r="AC10" i="6" s="1"/>
  <c r="AE10" i="6"/>
  <c r="Y56" i="6"/>
  <c r="X56" i="6"/>
  <c r="Y82" i="6"/>
  <c r="X82" i="6"/>
  <c r="Y57" i="6"/>
  <c r="X57" i="6"/>
  <c r="Y86" i="6"/>
  <c r="X86" i="6"/>
  <c r="X54" i="6"/>
  <c r="Y54" i="6"/>
  <c r="X70" i="6"/>
  <c r="Y70" i="6"/>
  <c r="Y51" i="6"/>
  <c r="X51" i="6"/>
  <c r="Y67" i="6"/>
  <c r="X67" i="6"/>
  <c r="Y73" i="6"/>
  <c r="X73" i="6"/>
  <c r="Y89" i="6"/>
  <c r="X89" i="6"/>
  <c r="Y105" i="6"/>
  <c r="X105" i="6"/>
  <c r="X75" i="6"/>
  <c r="Y75" i="6"/>
  <c r="X91" i="6"/>
  <c r="Y91" i="6"/>
  <c r="X107" i="6"/>
  <c r="Y107" i="6"/>
  <c r="X88" i="6"/>
  <c r="Y88" i="6"/>
  <c r="Y104" i="6"/>
  <c r="X104" i="6"/>
  <c r="Y34" i="6"/>
  <c r="X34" i="6"/>
  <c r="AE31" i="6"/>
  <c r="AA29" i="6"/>
  <c r="AC29" i="6" s="1"/>
  <c r="Y24" i="6"/>
  <c r="X24" i="6"/>
  <c r="Y27" i="6"/>
  <c r="X27" i="6"/>
  <c r="AE42" i="6"/>
  <c r="AA40" i="6"/>
  <c r="AC40" i="6" s="1"/>
  <c r="AE37" i="6"/>
  <c r="AA35" i="6"/>
  <c r="AC35" i="6" s="1"/>
  <c r="Y31" i="6"/>
  <c r="X31" i="6"/>
  <c r="AE22" i="6"/>
  <c r="AA20" i="6"/>
  <c r="AC20" i="6" s="1"/>
  <c r="Y15" i="6"/>
  <c r="X15" i="6"/>
  <c r="AE41" i="6"/>
  <c r="AA39" i="6"/>
  <c r="AC39" i="6"/>
  <c r="X30" i="6"/>
  <c r="Y30" i="6"/>
  <c r="AE21" i="6"/>
  <c r="AA19" i="6"/>
  <c r="AC19" i="6" s="1"/>
  <c r="X14" i="6"/>
  <c r="Y14" i="6"/>
  <c r="AC57" i="6"/>
  <c r="AE59" i="6"/>
  <c r="AA57" i="6"/>
  <c r="AA71" i="6"/>
  <c r="AE73" i="6" s="1"/>
  <c r="AC71" i="6"/>
  <c r="AE52" i="6"/>
  <c r="AA50" i="6"/>
  <c r="AC50" i="6" s="1"/>
  <c r="AC66" i="6"/>
  <c r="AA66" i="6"/>
  <c r="AE68" i="6" s="1"/>
  <c r="AE44" i="6"/>
  <c r="AA42" i="6"/>
  <c r="AC42" i="6"/>
  <c r="AE57" i="6"/>
  <c r="AA55" i="6"/>
  <c r="AC55" i="6" s="1"/>
  <c r="AC79" i="6"/>
  <c r="AE81" i="6"/>
  <c r="AA79" i="6"/>
  <c r="AE54" i="6"/>
  <c r="AA52" i="6"/>
  <c r="AC52" i="6" s="1"/>
  <c r="AC68" i="6"/>
  <c r="AA68" i="6"/>
  <c r="AE70" i="6" s="1"/>
  <c r="AC78" i="6"/>
  <c r="AE80" i="6"/>
  <c r="AA78" i="6"/>
  <c r="AC94" i="6"/>
  <c r="AA94" i="6"/>
  <c r="AE96" i="6" s="1"/>
  <c r="AC103" i="6"/>
  <c r="AA103" i="6"/>
  <c r="AE105" i="6" s="1"/>
  <c r="AE82" i="6"/>
  <c r="AA80" i="6"/>
  <c r="AC80" i="6"/>
  <c r="AA96" i="6"/>
  <c r="AE98" i="6" s="1"/>
  <c r="AC96" i="6"/>
  <c r="AA77" i="6"/>
  <c r="AE79" i="6" s="1"/>
  <c r="AC77" i="6"/>
  <c r="AA93" i="6"/>
  <c r="AE95" i="6" s="1"/>
  <c r="AC93" i="6"/>
  <c r="Y41" i="6"/>
  <c r="X41" i="6"/>
  <c r="AE28" i="6"/>
  <c r="AA26" i="6"/>
  <c r="AC26" i="6" s="1"/>
  <c r="Y21" i="6"/>
  <c r="X21" i="6"/>
  <c r="Y12" i="6"/>
  <c r="X12" i="6"/>
  <c r="Y45" i="6"/>
  <c r="X45" i="6"/>
  <c r="Y60" i="6"/>
  <c r="X60" i="6"/>
  <c r="Y98" i="6"/>
  <c r="X98" i="6"/>
  <c r="Y61" i="6"/>
  <c r="X61" i="6"/>
  <c r="Y43" i="6"/>
  <c r="X43" i="6"/>
  <c r="X58" i="6"/>
  <c r="Y58" i="6"/>
  <c r="Y74" i="6"/>
  <c r="X74" i="6"/>
  <c r="Y55" i="6"/>
  <c r="X55" i="6"/>
  <c r="X72" i="6"/>
  <c r="Y72" i="6"/>
  <c r="Y77" i="6"/>
  <c r="X77" i="6"/>
  <c r="Y93" i="6"/>
  <c r="X93" i="6"/>
  <c r="Y102" i="6"/>
  <c r="X102" i="6"/>
  <c r="X79" i="6"/>
  <c r="Y79" i="6"/>
  <c r="X95" i="6"/>
  <c r="Y95" i="6"/>
  <c r="X76" i="6"/>
  <c r="Y76" i="6"/>
  <c r="X92" i="6"/>
  <c r="Y92" i="6"/>
  <c r="Y42" i="6"/>
  <c r="X42" i="6"/>
  <c r="AE40" i="6"/>
  <c r="AC38" i="6"/>
  <c r="AA38" i="6"/>
  <c r="Y33" i="6"/>
  <c r="X33" i="6"/>
  <c r="Y28" i="6"/>
  <c r="X28" i="6"/>
  <c r="AE19" i="6"/>
  <c r="AA17" i="6"/>
  <c r="AC17" i="6" s="1"/>
  <c r="AE15" i="6"/>
  <c r="AA13" i="6"/>
  <c r="AC13" i="6" s="1"/>
  <c r="AE34" i="6"/>
  <c r="AA32" i="6"/>
  <c r="AC32" i="6" s="1"/>
  <c r="Y39" i="6"/>
  <c r="X39" i="6"/>
  <c r="AE36" i="6"/>
  <c r="AA34" i="6"/>
  <c r="AC34" i="6" s="1"/>
  <c r="AC24" i="6"/>
  <c r="AE26" i="6"/>
  <c r="AA24" i="6"/>
  <c r="Y19" i="6"/>
  <c r="X19" i="6"/>
  <c r="AE8" i="6"/>
  <c r="AA8" i="6"/>
  <c r="AC8" i="6" s="1"/>
  <c r="AA37" i="6"/>
  <c r="AC37" i="6" s="1"/>
  <c r="AE39" i="6"/>
  <c r="AE25" i="6"/>
  <c r="AA23" i="6"/>
  <c r="AC23" i="6" s="1"/>
  <c r="X18" i="6"/>
  <c r="Y18" i="6"/>
  <c r="AA7" i="6"/>
  <c r="AC7" i="6" s="1"/>
  <c r="AE7" i="6"/>
  <c r="AC61" i="6"/>
  <c r="AE63" i="6"/>
  <c r="AA61" i="6"/>
  <c r="AC87" i="6"/>
  <c r="AA87" i="6"/>
  <c r="AE89" i="6" s="1"/>
  <c r="AE56" i="6"/>
  <c r="AA54" i="6"/>
  <c r="AC54" i="6" s="1"/>
  <c r="AC70" i="6"/>
  <c r="AA70" i="6"/>
  <c r="AE72" i="6" s="1"/>
  <c r="AE46" i="6"/>
  <c r="AC44" i="6"/>
  <c r="AA44" i="6"/>
  <c r="AE61" i="6"/>
  <c r="AA59" i="6"/>
  <c r="AC59" i="6"/>
  <c r="AC95" i="6"/>
  <c r="AA95" i="6"/>
  <c r="AE97" i="6" s="1"/>
  <c r="AC56" i="6"/>
  <c r="AE58" i="6"/>
  <c r="AA56" i="6"/>
  <c r="AC83" i="6"/>
  <c r="AE85" i="6"/>
  <c r="AA83" i="6"/>
  <c r="AC82" i="6"/>
  <c r="AA82" i="6"/>
  <c r="AE84" i="6" s="1"/>
  <c r="AC98" i="6"/>
  <c r="AA98" i="6"/>
  <c r="AE100" i="6" s="1"/>
  <c r="AC107" i="6"/>
  <c r="AA107" i="6"/>
  <c r="AE109" i="6" s="1"/>
  <c r="AA84" i="6"/>
  <c r="AE86" i="6" s="1"/>
  <c r="AC84" i="6"/>
  <c r="AA100" i="6"/>
  <c r="AE102" i="6" s="1"/>
  <c r="AC100" i="6"/>
  <c r="AE83" i="6"/>
  <c r="AA81" i="6"/>
  <c r="AC81" i="6"/>
  <c r="AE99" i="6"/>
  <c r="AA97" i="6"/>
  <c r="AC97" i="6"/>
  <c r="AC30" i="6"/>
  <c r="AE32" i="6"/>
  <c r="AA30" i="6"/>
  <c r="Y25" i="6"/>
  <c r="X25" i="6"/>
  <c r="AC14" i="6"/>
  <c r="AE16" i="6"/>
  <c r="AA14" i="6"/>
  <c r="Y9" i="6"/>
  <c r="X9" i="6"/>
  <c r="Y48" i="6"/>
  <c r="X48" i="6"/>
  <c r="Y64" i="6"/>
  <c r="X64" i="6"/>
  <c r="Y49" i="6"/>
  <c r="X49" i="6"/>
  <c r="Y65" i="6"/>
  <c r="X65" i="6"/>
  <c r="X46" i="6"/>
  <c r="Y46" i="6"/>
  <c r="X62" i="6"/>
  <c r="Y62" i="6"/>
  <c r="Y90" i="6"/>
  <c r="X90" i="6"/>
  <c r="Y59" i="6"/>
  <c r="X59" i="6"/>
  <c r="Y78" i="6"/>
  <c r="X78" i="6"/>
  <c r="Y81" i="6"/>
  <c r="X81" i="6"/>
  <c r="Y97" i="6"/>
  <c r="X97" i="6"/>
  <c r="Y106" i="6"/>
  <c r="X106" i="6"/>
  <c r="X83" i="6"/>
  <c r="Y83" i="6"/>
  <c r="X99" i="6"/>
  <c r="Y99" i="6"/>
  <c r="X80" i="6"/>
  <c r="Y80" i="6"/>
  <c r="X96" i="6"/>
  <c r="Y96" i="6"/>
  <c r="AE43" i="6"/>
  <c r="AA41" i="6"/>
  <c r="AC41" i="6" s="1"/>
  <c r="Y32" i="6"/>
  <c r="X32" i="6"/>
  <c r="AE23" i="6"/>
  <c r="AA21" i="6"/>
  <c r="AC21" i="6" s="1"/>
  <c r="Y16" i="6"/>
  <c r="X16" i="6"/>
  <c r="AE35" i="6"/>
  <c r="AC33" i="6"/>
  <c r="AA33" i="6"/>
  <c r="AE30" i="6"/>
  <c r="AA28" i="6"/>
  <c r="AC28" i="6" s="1"/>
  <c r="Y23" i="6"/>
  <c r="X23" i="6"/>
  <c r="Y7" i="6"/>
  <c r="X7" i="6"/>
  <c r="X36" i="6"/>
  <c r="Y36" i="6"/>
  <c r="AE29" i="6"/>
  <c r="AA27" i="6"/>
  <c r="AC27" i="6" s="1"/>
  <c r="X22" i="6"/>
  <c r="Y22" i="6"/>
  <c r="X10" i="6"/>
  <c r="Y10" i="6"/>
  <c r="AE51" i="6"/>
  <c r="AA49" i="6"/>
  <c r="AC49" i="6" s="1"/>
  <c r="AC65" i="6"/>
  <c r="AA65" i="6"/>
  <c r="AE67" i="6" s="1"/>
  <c r="AE45" i="6"/>
  <c r="AA43" i="6"/>
  <c r="AC43" i="6"/>
  <c r="AC58" i="6"/>
  <c r="AE60" i="6"/>
  <c r="AA58" i="6"/>
  <c r="AC75" i="6"/>
  <c r="AA75" i="6"/>
  <c r="AE77" i="6" s="1"/>
  <c r="AE49" i="6"/>
  <c r="AA47" i="6"/>
  <c r="AC47" i="6"/>
  <c r="AE65" i="6"/>
  <c r="AA63" i="6"/>
  <c r="AC63" i="6"/>
  <c r="AE47" i="6"/>
  <c r="AC45" i="6"/>
  <c r="AA45" i="6"/>
  <c r="AE62" i="6"/>
  <c r="AA60" i="6"/>
  <c r="AC60" i="6" s="1"/>
  <c r="AC99" i="6"/>
  <c r="AA99" i="6"/>
  <c r="AE101" i="6" s="1"/>
  <c r="AC86" i="6"/>
  <c r="AA86" i="6"/>
  <c r="AE88" i="6" s="1"/>
  <c r="AC102" i="6"/>
  <c r="AE104" i="6"/>
  <c r="AA102" i="6"/>
  <c r="AC72" i="6"/>
  <c r="AA72" i="6"/>
  <c r="AE74" i="6" s="1"/>
  <c r="AA88" i="6"/>
  <c r="AE90" i="6" s="1"/>
  <c r="AC88" i="6"/>
  <c r="AE106" i="6"/>
  <c r="AA104" i="6"/>
  <c r="AC104" i="6"/>
  <c r="AA85" i="6"/>
  <c r="AE87" i="6" s="1"/>
  <c r="AC85" i="6"/>
  <c r="AC101" i="6"/>
  <c r="AE103" i="6"/>
  <c r="AA101" i="6"/>
  <c r="Y38" i="6"/>
  <c r="X38" i="6"/>
  <c r="Y29" i="6"/>
  <c r="X29" i="6"/>
  <c r="AE20" i="6"/>
  <c r="AA18" i="6"/>
  <c r="AC18" i="6" s="1"/>
  <c r="Y13" i="6"/>
  <c r="X13" i="6"/>
  <c r="Y11" i="6"/>
  <c r="X11" i="6"/>
  <c r="Y52" i="6"/>
  <c r="X52" i="6"/>
  <c r="Y68" i="6"/>
  <c r="X68" i="6"/>
  <c r="Y53" i="6"/>
  <c r="X53" i="6"/>
  <c r="Y69" i="6"/>
  <c r="X69" i="6"/>
  <c r="X50" i="6"/>
  <c r="Y50" i="6"/>
  <c r="X66" i="6"/>
  <c r="Y66" i="6"/>
  <c r="Y47" i="6"/>
  <c r="X47" i="6"/>
  <c r="Y63" i="6"/>
  <c r="X63" i="6"/>
  <c r="Y94" i="6"/>
  <c r="X94" i="6"/>
  <c r="Y85" i="6"/>
  <c r="X85" i="6"/>
  <c r="Y101" i="6"/>
  <c r="X101" i="6"/>
  <c r="Y71" i="6"/>
  <c r="X71" i="6"/>
  <c r="X87" i="6"/>
  <c r="Y87" i="6"/>
  <c r="X103" i="6"/>
  <c r="Y103" i="6"/>
  <c r="X84" i="6"/>
  <c r="Y84" i="6"/>
  <c r="X100" i="6"/>
  <c r="Y100" i="6"/>
  <c r="Y40" i="6"/>
  <c r="X40" i="6"/>
  <c r="Y35" i="6"/>
  <c r="X35" i="6"/>
  <c r="AC25" i="6"/>
  <c r="AE27" i="6"/>
  <c r="AA25" i="6"/>
  <c r="Y20" i="6"/>
  <c r="X20" i="6"/>
  <c r="G271" i="5"/>
  <c r="G270" i="5"/>
  <c r="G269" i="5"/>
  <c r="AM271" i="5"/>
  <c r="AM270" i="5"/>
  <c r="AM269" i="5"/>
  <c r="AZ269" i="5"/>
  <c r="AZ271" i="5"/>
  <c r="AZ270" i="5"/>
  <c r="AL270" i="5"/>
  <c r="AL271" i="5"/>
  <c r="AL269" i="5"/>
  <c r="AW269" i="5"/>
  <c r="AW270" i="5"/>
  <c r="AW271" i="5"/>
  <c r="AA271" i="5"/>
  <c r="AA270" i="5"/>
  <c r="AA269" i="5"/>
  <c r="H269" i="5"/>
  <c r="H271" i="5"/>
  <c r="H270" i="5"/>
  <c r="X269" i="5"/>
  <c r="X271" i="5"/>
  <c r="X270" i="5"/>
  <c r="AN269" i="5"/>
  <c r="AN271" i="5"/>
  <c r="AN270" i="5"/>
  <c r="AD270" i="5"/>
  <c r="AD271" i="5"/>
  <c r="AD269" i="5"/>
  <c r="AO269" i="5"/>
  <c r="AO270" i="5"/>
  <c r="AO271" i="5"/>
  <c r="I269" i="5"/>
  <c r="I270" i="5"/>
  <c r="I271" i="5"/>
  <c r="O271" i="5"/>
  <c r="O270" i="5"/>
  <c r="O269" i="5"/>
  <c r="AE271" i="5"/>
  <c r="AE270" i="5"/>
  <c r="AE269" i="5"/>
  <c r="AU271" i="5"/>
  <c r="AU270" i="5"/>
  <c r="AU269" i="5"/>
  <c r="L269" i="5"/>
  <c r="L271" i="5"/>
  <c r="L270" i="5"/>
  <c r="AB269" i="5"/>
  <c r="AB271" i="5"/>
  <c r="AB270" i="5"/>
  <c r="AR269" i="5"/>
  <c r="AR271" i="5"/>
  <c r="AR270" i="5"/>
  <c r="H535" i="5"/>
  <c r="I534" i="5"/>
  <c r="V270" i="5"/>
  <c r="V271" i="5"/>
  <c r="V269" i="5"/>
  <c r="N106" i="5"/>
  <c r="Q106" i="5" s="1"/>
  <c r="W271" i="5"/>
  <c r="W270" i="5"/>
  <c r="W269" i="5"/>
  <c r="AJ269" i="5"/>
  <c r="AJ271" i="5"/>
  <c r="AJ270" i="5"/>
  <c r="Q269" i="5"/>
  <c r="Q270" i="5"/>
  <c r="Q271" i="5"/>
  <c r="K271" i="5"/>
  <c r="K270" i="5"/>
  <c r="K269" i="5"/>
  <c r="AA294" i="5"/>
  <c r="X259" i="5"/>
  <c r="AA295" i="5" s="1"/>
  <c r="K490" i="5"/>
  <c r="L489" i="5"/>
  <c r="AG269" i="5"/>
  <c r="AG270" i="5"/>
  <c r="AG271" i="5"/>
  <c r="C271" i="5"/>
  <c r="C270" i="5"/>
  <c r="C269" i="5"/>
  <c r="AB306" i="5" s="1"/>
  <c r="S271" i="5"/>
  <c r="S270" i="5"/>
  <c r="S269" i="5"/>
  <c r="AI271" i="5"/>
  <c r="AI270" i="5"/>
  <c r="AI269" i="5"/>
  <c r="AY271" i="5"/>
  <c r="AY270" i="5"/>
  <c r="AY269" i="5"/>
  <c r="P269" i="5"/>
  <c r="P271" i="5"/>
  <c r="P270" i="5"/>
  <c r="AF269" i="5"/>
  <c r="AF271" i="5"/>
  <c r="AF270" i="5"/>
  <c r="AV269" i="5"/>
  <c r="AV271" i="5"/>
  <c r="AV270" i="5"/>
  <c r="N270" i="5"/>
  <c r="N271" i="5"/>
  <c r="N269" i="5"/>
  <c r="N101" i="5"/>
  <c r="Q101" i="5" s="1"/>
  <c r="AN115" i="5" s="1"/>
  <c r="D18" i="5"/>
  <c r="C19" i="5"/>
  <c r="C20" i="5"/>
  <c r="T269" i="5"/>
  <c r="T271" i="5"/>
  <c r="T270" i="5"/>
  <c r="Y269" i="5"/>
  <c r="Y270" i="5"/>
  <c r="Y271" i="5"/>
  <c r="D269" i="5"/>
  <c r="D271" i="5"/>
  <c r="D270" i="5"/>
  <c r="F270" i="5"/>
  <c r="F271" i="5"/>
  <c r="F269" i="5"/>
  <c r="AQ271" i="5"/>
  <c r="AQ270" i="5"/>
  <c r="AQ269" i="5"/>
  <c r="AC2" i="6" l="1"/>
  <c r="AC3" i="6"/>
  <c r="AK115" i="5"/>
  <c r="AO115" i="5"/>
  <c r="AX115" i="5"/>
  <c r="G115" i="5"/>
  <c r="AM115" i="5"/>
  <c r="X115" i="5"/>
  <c r="U115" i="5"/>
  <c r="M115" i="5"/>
  <c r="Q115" i="5"/>
  <c r="AW115" i="5"/>
  <c r="Z115" i="5"/>
  <c r="F115" i="5"/>
  <c r="AL115" i="5"/>
  <c r="K115" i="5"/>
  <c r="AA115" i="5"/>
  <c r="AQ115" i="5"/>
  <c r="L115" i="5"/>
  <c r="AB115" i="5"/>
  <c r="AR115" i="5"/>
  <c r="AB305" i="5"/>
  <c r="E115" i="5"/>
  <c r="I115" i="5"/>
  <c r="R115" i="5"/>
  <c r="AD115" i="5"/>
  <c r="W115" i="5"/>
  <c r="H115" i="5"/>
  <c r="AC115" i="5"/>
  <c r="AS115" i="5"/>
  <c r="Y115" i="5"/>
  <c r="D115" i="5"/>
  <c r="AH115" i="5"/>
  <c r="N115" i="5"/>
  <c r="AT115" i="5"/>
  <c r="O115" i="5"/>
  <c r="AE115" i="5"/>
  <c r="AU115" i="5"/>
  <c r="P115" i="5"/>
  <c r="AF115" i="5"/>
  <c r="AV115" i="5"/>
  <c r="D20" i="5"/>
  <c r="D19" i="5"/>
  <c r="E18" i="5"/>
  <c r="D21" i="5"/>
  <c r="B115" i="5"/>
  <c r="AG115" i="5"/>
  <c r="J115" i="5"/>
  <c r="AP115" i="5"/>
  <c r="V115" i="5"/>
  <c r="C115" i="5"/>
  <c r="S115" i="5"/>
  <c r="AI115" i="5"/>
  <c r="AY115" i="5"/>
  <c r="T115" i="5"/>
  <c r="AJ115" i="5"/>
  <c r="AZ115" i="5"/>
  <c r="I535" i="5"/>
  <c r="J534" i="5"/>
  <c r="M489" i="5"/>
  <c r="L490" i="5"/>
  <c r="N489" i="5" l="1"/>
  <c r="M490" i="5"/>
  <c r="E19" i="5"/>
  <c r="E20" i="5"/>
  <c r="F18" i="5"/>
  <c r="E21" i="5"/>
  <c r="K534" i="5"/>
  <c r="J535" i="5"/>
  <c r="F20" i="5" l="1"/>
  <c r="G18" i="5"/>
  <c r="F19" i="5"/>
  <c r="F21" i="5"/>
  <c r="N490" i="5"/>
  <c r="O489" i="5"/>
  <c r="O490" i="5" s="1"/>
  <c r="L534" i="5"/>
  <c r="K535" i="5"/>
  <c r="H18" i="5" l="1"/>
  <c r="G20" i="5"/>
  <c r="G19" i="5"/>
  <c r="G21" i="5"/>
  <c r="L535" i="5"/>
  <c r="M534" i="5"/>
  <c r="M535" i="5" l="1"/>
  <c r="N534" i="5"/>
  <c r="H20" i="5"/>
  <c r="H19" i="5"/>
  <c r="I18" i="5"/>
  <c r="H21" i="5"/>
  <c r="O534" i="5" l="1"/>
  <c r="N535" i="5"/>
  <c r="I19" i="5"/>
  <c r="J18" i="5"/>
  <c r="I20" i="5"/>
  <c r="I21" i="5"/>
  <c r="J20" i="5" l="1"/>
  <c r="K18" i="5"/>
  <c r="J19" i="5"/>
  <c r="J21" i="5"/>
  <c r="O535" i="5"/>
  <c r="P534" i="5"/>
  <c r="K19" i="5" l="1"/>
  <c r="K20" i="5"/>
  <c r="L18" i="5"/>
  <c r="K21" i="5"/>
  <c r="P535" i="5"/>
  <c r="Q534" i="5"/>
  <c r="Q535" i="5" s="1"/>
  <c r="L19" i="5" l="1"/>
  <c r="L20" i="5"/>
  <c r="M18" i="5"/>
  <c r="L21" i="5"/>
  <c r="M19" i="5" l="1"/>
  <c r="M20" i="5"/>
  <c r="N18" i="5"/>
  <c r="M21" i="5"/>
  <c r="N20" i="5" l="1"/>
  <c r="O18" i="5"/>
  <c r="N19" i="5"/>
  <c r="N21" i="5"/>
  <c r="P18" i="5" l="1"/>
  <c r="O19" i="5"/>
  <c r="O20" i="5"/>
  <c r="O21" i="5"/>
  <c r="P20" i="5" l="1"/>
  <c r="P19" i="5"/>
  <c r="Q18" i="5"/>
  <c r="P21" i="5"/>
  <c r="Q19" i="5" l="1"/>
  <c r="R18" i="5"/>
  <c r="Q20" i="5"/>
  <c r="Q21" i="5"/>
  <c r="R20" i="5" l="1"/>
  <c r="S18" i="5"/>
  <c r="R19" i="5"/>
  <c r="R21" i="5"/>
  <c r="T18" i="5" l="1"/>
  <c r="S20" i="5"/>
  <c r="S19" i="5"/>
  <c r="S21" i="5"/>
  <c r="T19" i="5" l="1"/>
  <c r="T20" i="5"/>
  <c r="U18" i="5"/>
  <c r="T21" i="5"/>
  <c r="U19" i="5" l="1"/>
  <c r="U20" i="5"/>
  <c r="V18" i="5"/>
  <c r="U21" i="5"/>
  <c r="V20" i="5" l="1"/>
  <c r="W18" i="5"/>
  <c r="V19" i="5"/>
  <c r="V21" i="5"/>
  <c r="W19" i="5" l="1"/>
  <c r="W20" i="5"/>
  <c r="X18" i="5"/>
  <c r="W21" i="5"/>
  <c r="X20" i="5" l="1"/>
  <c r="X19" i="5"/>
  <c r="Y18" i="5"/>
  <c r="X21" i="5"/>
  <c r="Z18" i="5" l="1"/>
  <c r="Y19" i="5"/>
  <c r="Y20" i="5"/>
  <c r="Y21" i="5"/>
  <c r="Z20" i="5" l="1"/>
  <c r="AA18" i="5"/>
  <c r="Z19" i="5"/>
  <c r="Z21" i="5"/>
  <c r="AB18" i="5" l="1"/>
  <c r="AA19" i="5"/>
  <c r="AA20" i="5"/>
  <c r="AA21" i="5"/>
  <c r="AB20" i="5" l="1"/>
  <c r="AB19" i="5"/>
  <c r="AC18" i="5"/>
  <c r="AB21" i="5"/>
  <c r="AC19" i="5" l="1"/>
  <c r="AD18" i="5"/>
  <c r="AC20" i="5"/>
  <c r="AC21" i="5"/>
  <c r="AD20" i="5" l="1"/>
  <c r="AE18" i="5"/>
  <c r="AD19" i="5"/>
  <c r="AD21" i="5"/>
  <c r="AF18" i="5" l="1"/>
  <c r="AE20" i="5"/>
  <c r="AE19" i="5"/>
  <c r="AE21" i="5"/>
  <c r="AF19" i="5" l="1"/>
  <c r="AF20" i="5"/>
  <c r="AG18" i="5"/>
  <c r="AF21" i="5"/>
  <c r="AG19" i="5" l="1"/>
  <c r="AG20" i="5"/>
  <c r="AH18" i="5"/>
  <c r="AG21" i="5"/>
  <c r="AH20" i="5" l="1"/>
  <c r="AI18" i="5"/>
  <c r="AH19" i="5"/>
  <c r="AH21" i="5"/>
  <c r="AI19" i="5" l="1"/>
  <c r="AI20" i="5"/>
  <c r="AJ18" i="5"/>
  <c r="AI21" i="5"/>
  <c r="AJ20" i="5" l="1"/>
  <c r="AJ19" i="5"/>
  <c r="AK18" i="5"/>
  <c r="AJ21" i="5"/>
  <c r="AK19" i="5" l="1"/>
  <c r="AL18" i="5"/>
  <c r="AK20" i="5"/>
  <c r="AK21" i="5"/>
  <c r="AL20" i="5" l="1"/>
  <c r="AM18" i="5"/>
  <c r="AL19" i="5"/>
  <c r="AL21" i="5"/>
  <c r="AN18" i="5" l="1"/>
  <c r="AM19" i="5"/>
  <c r="AM20" i="5"/>
  <c r="AM21" i="5"/>
  <c r="AN19" i="5" l="1"/>
  <c r="AN20" i="5"/>
  <c r="AO18" i="5"/>
  <c r="AN21" i="5"/>
  <c r="AO19" i="5" l="1"/>
  <c r="AO20" i="5"/>
  <c r="AP18" i="5"/>
  <c r="AO21" i="5"/>
  <c r="AP20" i="5" l="1"/>
  <c r="AQ18" i="5"/>
  <c r="AP19" i="5"/>
  <c r="AP21" i="5"/>
  <c r="AR18" i="5" l="1"/>
  <c r="AQ20" i="5"/>
  <c r="AQ19" i="5"/>
  <c r="AQ21" i="5"/>
  <c r="AR20" i="5" l="1"/>
  <c r="AR19" i="5"/>
  <c r="AS18" i="5"/>
  <c r="AR21" i="5"/>
  <c r="AS19" i="5" l="1"/>
  <c r="AT18" i="5"/>
  <c r="AS20" i="5"/>
  <c r="AS21" i="5"/>
  <c r="AT20" i="5" l="1"/>
  <c r="AU18" i="5"/>
  <c r="AT19" i="5"/>
  <c r="AT21" i="5"/>
  <c r="AU19" i="5" l="1"/>
  <c r="AU20" i="5"/>
  <c r="AV18" i="5"/>
  <c r="AU21" i="5"/>
  <c r="AV20" i="5" l="1"/>
  <c r="AV19" i="5"/>
  <c r="AW18" i="5"/>
  <c r="AV21" i="5"/>
  <c r="AW19" i="5" l="1"/>
  <c r="AW20" i="5"/>
  <c r="AX18" i="5"/>
  <c r="AW21" i="5"/>
  <c r="AX20" i="5" l="1"/>
  <c r="AY18" i="5"/>
  <c r="AX19" i="5"/>
  <c r="AX21" i="5"/>
  <c r="AZ18" i="5" l="1"/>
  <c r="AY19" i="5"/>
  <c r="AY20" i="5"/>
  <c r="AY21" i="5"/>
  <c r="AZ20" i="5" l="1"/>
  <c r="AZ19" i="5"/>
  <c r="BA18" i="5"/>
  <c r="AZ21" i="5"/>
  <c r="BA19" i="5" l="1"/>
  <c r="BB18" i="5"/>
  <c r="BA20" i="5"/>
  <c r="BA21" i="5"/>
  <c r="BB20" i="5" l="1"/>
  <c r="BC18" i="5"/>
  <c r="BB19" i="5"/>
  <c r="BB21" i="5"/>
  <c r="BD18" i="5" l="1"/>
  <c r="BC20" i="5"/>
  <c r="BC19" i="5"/>
  <c r="BC21" i="5"/>
  <c r="BD19" i="5" l="1"/>
  <c r="BD20" i="5"/>
  <c r="BE18" i="5"/>
  <c r="BD21" i="5"/>
  <c r="BF18" i="5" l="1"/>
  <c r="BE19" i="5"/>
  <c r="BE20" i="5"/>
  <c r="BE21" i="5"/>
  <c r="BF20" i="5" l="1"/>
  <c r="BG18" i="5"/>
  <c r="BF19" i="5"/>
  <c r="BF21" i="5"/>
  <c r="BG20" i="5" l="1"/>
  <c r="BH18" i="5"/>
  <c r="BG19" i="5"/>
  <c r="BG21" i="5"/>
  <c r="BH20" i="5" l="1"/>
  <c r="BH19" i="5"/>
  <c r="BI18" i="5"/>
  <c r="BH21" i="5"/>
  <c r="BI19" i="5" l="1"/>
  <c r="BI20" i="5"/>
  <c r="BJ18" i="5"/>
  <c r="BI21" i="5"/>
  <c r="BJ20" i="5" l="1"/>
  <c r="BK18" i="5"/>
  <c r="BJ19" i="5"/>
  <c r="BJ21" i="5"/>
  <c r="BK19" i="5" l="1"/>
  <c r="BL18" i="5"/>
  <c r="BK20" i="5"/>
  <c r="BK21" i="5"/>
  <c r="BL19" i="5" l="1"/>
  <c r="BL20" i="5"/>
  <c r="BM18" i="5"/>
  <c r="BL21" i="5"/>
  <c r="BM19" i="5" l="1"/>
  <c r="BN18" i="5"/>
  <c r="BM20" i="5"/>
  <c r="BM21" i="5"/>
  <c r="BN20" i="5" l="1"/>
  <c r="BO18" i="5"/>
  <c r="BN19" i="5"/>
  <c r="BN21" i="5"/>
  <c r="BO20" i="5" l="1"/>
  <c r="BP18" i="5"/>
  <c r="BO19" i="5"/>
  <c r="BO21" i="5"/>
  <c r="BP20" i="5" l="1"/>
  <c r="BP19" i="5"/>
  <c r="BQ18" i="5"/>
  <c r="BP21" i="5"/>
  <c r="BQ19" i="5" l="1"/>
  <c r="BQ20" i="5"/>
  <c r="BR18" i="5"/>
  <c r="BQ21" i="5"/>
  <c r="BR20" i="5" l="1"/>
  <c r="BS18" i="5"/>
  <c r="BR19" i="5"/>
  <c r="BR21" i="5"/>
  <c r="BS20" i="5" l="1"/>
  <c r="BT18" i="5"/>
  <c r="BS19" i="5"/>
  <c r="BS21" i="5"/>
  <c r="BT20" i="5" l="1"/>
  <c r="BT19" i="5"/>
  <c r="BU18" i="5"/>
  <c r="BT21" i="5"/>
  <c r="BU19" i="5" l="1"/>
  <c r="BV18" i="5"/>
  <c r="BU20" i="5"/>
  <c r="BU21" i="5"/>
  <c r="BV20" i="5" l="1"/>
  <c r="BW18" i="5"/>
  <c r="BV19" i="5"/>
  <c r="BV21" i="5"/>
  <c r="BW19" i="5" l="1"/>
  <c r="BW20" i="5"/>
  <c r="BX18" i="5"/>
  <c r="BW21" i="5"/>
  <c r="BX20" i="5" l="1"/>
  <c r="BX19" i="5"/>
  <c r="BY18" i="5"/>
  <c r="BX21" i="5"/>
  <c r="BY19" i="5" l="1"/>
  <c r="BY20" i="5"/>
  <c r="BZ18" i="5"/>
  <c r="BY21" i="5"/>
  <c r="BZ20" i="5" l="1"/>
  <c r="CA18" i="5"/>
  <c r="BZ19" i="5"/>
  <c r="BZ21" i="5"/>
  <c r="CA20" i="5" l="1"/>
  <c r="CB18" i="5"/>
  <c r="CA19" i="5"/>
  <c r="CA21" i="5"/>
  <c r="CB19" i="5" l="1"/>
  <c r="CB20" i="5"/>
  <c r="CC18" i="5"/>
  <c r="CB21" i="5"/>
  <c r="CD18" i="5" l="1"/>
  <c r="CC19" i="5"/>
  <c r="CC20" i="5"/>
  <c r="CC21" i="5"/>
  <c r="CD20" i="5" l="1"/>
  <c r="CE18" i="5"/>
  <c r="CD19" i="5"/>
  <c r="CD21" i="5"/>
  <c r="CF18" i="5" l="1"/>
  <c r="CE19" i="5"/>
  <c r="CE20" i="5"/>
  <c r="CE21" i="5"/>
  <c r="CF20" i="5" l="1"/>
  <c r="CF19" i="5"/>
  <c r="CG18" i="5"/>
  <c r="CF21" i="5"/>
  <c r="CG19" i="5" l="1"/>
  <c r="CH18" i="5"/>
  <c r="CG20" i="5"/>
  <c r="CG21" i="5"/>
  <c r="CH20" i="5" l="1"/>
  <c r="CI18" i="5"/>
  <c r="CH19" i="5"/>
  <c r="CH21" i="5"/>
  <c r="CI20" i="5" l="1"/>
  <c r="CJ18" i="5"/>
  <c r="CI19" i="5"/>
  <c r="CI21" i="5"/>
  <c r="CJ20" i="5" l="1"/>
  <c r="CJ19" i="5"/>
  <c r="CK18" i="5"/>
  <c r="CJ21" i="5"/>
  <c r="CK19" i="5" l="1"/>
  <c r="CK20" i="5"/>
  <c r="CL18" i="5"/>
  <c r="CK21" i="5"/>
  <c r="CL19" i="5" l="1"/>
  <c r="CL20" i="5"/>
  <c r="CM18" i="5"/>
  <c r="CL21" i="5"/>
  <c r="CM20" i="5" l="1"/>
  <c r="CN18" i="5"/>
  <c r="CM19" i="5"/>
  <c r="CM21" i="5"/>
  <c r="CN20" i="5" l="1"/>
  <c r="CN19" i="5"/>
  <c r="CO18" i="5"/>
  <c r="CN21" i="5"/>
  <c r="CO19" i="5" l="1"/>
  <c r="CP18" i="5"/>
  <c r="CO20" i="5"/>
  <c r="CO21" i="5"/>
  <c r="CP19" i="5" l="1"/>
  <c r="CP20" i="5"/>
  <c r="CQ18" i="5"/>
  <c r="CP21" i="5"/>
  <c r="CQ20" i="5" l="1"/>
  <c r="CR18" i="5"/>
  <c r="CQ19" i="5"/>
  <c r="CQ21" i="5"/>
  <c r="CR19" i="5" l="1"/>
  <c r="CR20" i="5"/>
  <c r="CS18" i="5"/>
  <c r="CR21" i="5"/>
  <c r="CS19" i="5" l="1"/>
  <c r="CS20" i="5"/>
  <c r="CT18" i="5"/>
  <c r="CS21" i="5"/>
  <c r="CT20" i="5" l="1"/>
  <c r="CU18" i="5"/>
  <c r="CT19" i="5"/>
  <c r="CT21" i="5"/>
  <c r="CU20" i="5" l="1"/>
  <c r="CV18" i="5"/>
  <c r="CU19" i="5"/>
  <c r="CU21" i="5"/>
  <c r="CV20" i="5" l="1"/>
  <c r="CV19" i="5"/>
  <c r="CW18" i="5"/>
  <c r="CV21" i="5"/>
  <c r="CX18" i="5" l="1"/>
  <c r="CW19" i="5"/>
  <c r="CW20" i="5"/>
  <c r="CW21" i="5"/>
  <c r="CX20" i="5" l="1"/>
  <c r="CX19" i="5"/>
  <c r="CY18" i="5"/>
  <c r="CX21" i="5"/>
  <c r="CY19" i="5" l="1"/>
  <c r="CY20" i="5"/>
  <c r="CZ18" i="5"/>
  <c r="CY21" i="5"/>
  <c r="CZ20" i="5" l="1"/>
  <c r="CZ19" i="5"/>
  <c r="DA18" i="5"/>
  <c r="CZ21" i="5"/>
  <c r="DA19" i="5" l="1"/>
  <c r="DB18" i="5"/>
  <c r="DA20" i="5"/>
  <c r="DA21" i="5"/>
  <c r="DB20" i="5" l="1"/>
  <c r="DC18" i="5"/>
  <c r="DB19" i="5"/>
  <c r="DB21" i="5"/>
  <c r="DC20" i="5" l="1"/>
  <c r="DD18" i="5"/>
  <c r="DC19" i="5"/>
  <c r="DC21" i="5"/>
  <c r="DD20" i="5" l="1"/>
  <c r="DD19" i="5"/>
  <c r="DE18" i="5"/>
  <c r="DD21" i="5"/>
  <c r="DE19" i="5" l="1"/>
  <c r="DE20" i="5"/>
  <c r="DF18" i="5"/>
  <c r="DE21" i="5"/>
  <c r="DF20" i="5" l="1"/>
  <c r="DF19" i="5"/>
  <c r="DG18" i="5"/>
  <c r="DF21" i="5"/>
  <c r="DG20" i="5" l="1"/>
  <c r="DH18" i="5"/>
  <c r="DG19" i="5"/>
  <c r="DG21" i="5"/>
  <c r="DH20" i="5" l="1"/>
  <c r="DH19" i="5"/>
  <c r="DI18" i="5"/>
  <c r="DH21" i="5"/>
  <c r="DJ18" i="5" l="1"/>
  <c r="DI19" i="5"/>
  <c r="DI20" i="5"/>
  <c r="DI21" i="5"/>
  <c r="DJ19" i="5" l="1"/>
  <c r="DJ20" i="5"/>
  <c r="DK18" i="5"/>
  <c r="DJ21" i="5"/>
  <c r="DK20" i="5" l="1"/>
  <c r="DL18" i="5"/>
  <c r="DK19" i="5"/>
  <c r="DK21" i="5"/>
  <c r="DL20" i="5" l="1"/>
  <c r="DL19" i="5"/>
  <c r="DM18" i="5"/>
  <c r="DL21" i="5"/>
  <c r="DM19" i="5" l="1"/>
  <c r="DN18" i="5"/>
  <c r="DM20" i="5"/>
  <c r="DM21" i="5"/>
  <c r="DN19" i="5" l="1"/>
  <c r="DN20" i="5"/>
  <c r="DO18" i="5"/>
  <c r="DN21" i="5"/>
  <c r="DP18" i="5" l="1"/>
  <c r="DO20" i="5"/>
  <c r="DO19" i="5"/>
  <c r="DO21" i="5"/>
  <c r="DP20" i="5" l="1"/>
  <c r="DP19" i="5"/>
  <c r="DQ18" i="5"/>
  <c r="DP21" i="5"/>
  <c r="DQ19" i="5" l="1"/>
  <c r="DQ20" i="5"/>
  <c r="DR18" i="5"/>
  <c r="DQ21" i="5"/>
  <c r="DR20" i="5" l="1"/>
  <c r="DR19" i="5"/>
  <c r="DS18" i="5"/>
  <c r="DR21" i="5"/>
  <c r="DS20" i="5" l="1"/>
  <c r="DT18" i="5"/>
  <c r="DS19" i="5"/>
  <c r="DS21" i="5"/>
  <c r="DT20" i="5" l="1"/>
  <c r="DT19" i="5"/>
  <c r="DU18" i="5"/>
  <c r="DT21" i="5"/>
  <c r="DV18" i="5" l="1"/>
  <c r="DU19" i="5"/>
  <c r="DU20" i="5"/>
  <c r="DU21" i="5"/>
  <c r="DV20" i="5" l="1"/>
  <c r="DW18" i="5"/>
  <c r="DV19" i="5"/>
  <c r="DV21" i="5"/>
  <c r="DW20" i="5" l="1"/>
  <c r="DX18" i="5"/>
  <c r="DW19" i="5"/>
  <c r="DW21" i="5"/>
  <c r="DX20" i="5" l="1"/>
  <c r="DX19" i="5"/>
  <c r="DX21" i="5"/>
  <c r="D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C8" i="4"/>
  <c r="P4" i="4"/>
  <c r="P3" i="4"/>
  <c r="K2" i="4"/>
  <c r="C7" i="4"/>
  <c r="G2" i="4"/>
  <c r="D6" i="4"/>
  <c r="D7" i="4" s="1"/>
  <c r="D45" i="3"/>
  <c r="C45" i="3"/>
  <c r="E45" i="3"/>
  <c r="F45" i="3"/>
  <c r="G45" i="3"/>
  <c r="H45" i="3"/>
  <c r="I45" i="3"/>
  <c r="J45" i="3"/>
  <c r="K45" i="3"/>
  <c r="E6" i="4" l="1"/>
  <c r="C42" i="3"/>
  <c r="C41" i="3"/>
  <c r="D6" i="3"/>
  <c r="E6" i="3"/>
  <c r="F6" i="3"/>
  <c r="G6" i="3"/>
  <c r="H6" i="3"/>
  <c r="I6" i="3"/>
  <c r="J6" i="3"/>
  <c r="K6" i="3"/>
  <c r="C6" i="3"/>
  <c r="D5" i="3"/>
  <c r="E5" i="3"/>
  <c r="F5" i="3"/>
  <c r="G5" i="3"/>
  <c r="H5" i="3"/>
  <c r="I5" i="3"/>
  <c r="J5" i="3"/>
  <c r="K5" i="3"/>
  <c r="C5" i="3"/>
  <c r="S17" i="1"/>
  <c r="H18" i="2"/>
  <c r="H19" i="2"/>
  <c r="H20" i="2"/>
  <c r="H21" i="2"/>
  <c r="H22" i="2"/>
  <c r="H23" i="2"/>
  <c r="H24" i="2"/>
  <c r="H25" i="2"/>
  <c r="H26" i="2"/>
  <c r="H27" i="2"/>
  <c r="H28" i="2"/>
  <c r="H8" i="2"/>
  <c r="H9" i="2"/>
  <c r="H10" i="2"/>
  <c r="H11" i="2"/>
  <c r="H12" i="2"/>
  <c r="H13" i="2"/>
  <c r="H14" i="2"/>
  <c r="H15" i="2"/>
  <c r="H16" i="2"/>
  <c r="H17" i="2"/>
  <c r="H7" i="2"/>
  <c r="H6" i="2"/>
  <c r="J6" i="2" s="1"/>
  <c r="F7" i="2" s="1"/>
  <c r="F7" i="1"/>
  <c r="G7" i="1"/>
  <c r="H7" i="1"/>
  <c r="F10" i="1"/>
  <c r="G10" i="1"/>
  <c r="H10" i="1"/>
  <c r="I10" i="1"/>
  <c r="I7" i="1" s="1"/>
  <c r="I8" i="1" s="1"/>
  <c r="J10" i="1"/>
  <c r="J7" i="1" s="1"/>
  <c r="J8" i="1" s="1"/>
  <c r="K10" i="1"/>
  <c r="K7" i="1" s="1"/>
  <c r="K8" i="1" s="1"/>
  <c r="L10" i="1"/>
  <c r="L7" i="1" s="1"/>
  <c r="L8" i="1" s="1"/>
  <c r="M10" i="1"/>
  <c r="M11" i="1" s="1"/>
  <c r="R13" i="1"/>
  <c r="S9" i="1"/>
  <c r="G8" i="1"/>
  <c r="H8" i="1"/>
  <c r="E7" i="4" l="1"/>
  <c r="F6" i="4"/>
  <c r="L6" i="2"/>
  <c r="M6" i="2" s="1"/>
  <c r="J7" i="2"/>
  <c r="M7" i="1"/>
  <c r="M8" i="1" s="1"/>
  <c r="P7" i="1"/>
  <c r="F8" i="1"/>
  <c r="F7" i="4" l="1"/>
  <c r="G6" i="4"/>
  <c r="L7" i="2"/>
  <c r="M7" i="2" s="1"/>
  <c r="F8" i="2"/>
  <c r="P8" i="1"/>
  <c r="H6" i="4" l="1"/>
  <c r="G7" i="4"/>
  <c r="J8" i="2"/>
  <c r="F9" i="2" s="1"/>
  <c r="F5" i="1"/>
  <c r="G5" i="1"/>
  <c r="H5" i="1"/>
  <c r="I5" i="1"/>
  <c r="J5" i="1"/>
  <c r="K5" i="1"/>
  <c r="L5" i="1"/>
  <c r="M5" i="1"/>
  <c r="F6" i="1"/>
  <c r="F11" i="1" s="1"/>
  <c r="G6" i="1"/>
  <c r="G11" i="1" s="1"/>
  <c r="H6" i="1"/>
  <c r="H11" i="1" s="1"/>
  <c r="I6" i="1"/>
  <c r="I11" i="1" s="1"/>
  <c r="J6" i="1"/>
  <c r="J11" i="1" s="1"/>
  <c r="K6" i="1"/>
  <c r="K11" i="1" s="1"/>
  <c r="L6" i="1"/>
  <c r="L11" i="1" s="1"/>
  <c r="M6" i="1"/>
  <c r="I6" i="4" l="1"/>
  <c r="H7" i="4"/>
  <c r="L8" i="2"/>
  <c r="M8" i="2" s="1"/>
  <c r="J9" i="2"/>
  <c r="F10" i="2" s="1"/>
  <c r="P11" i="1"/>
  <c r="J6" i="4" l="1"/>
  <c r="I7" i="4"/>
  <c r="L9" i="2"/>
  <c r="M9" i="2" s="1"/>
  <c r="J10" i="2"/>
  <c r="F11" i="2" s="1"/>
  <c r="K6" i="4" l="1"/>
  <c r="J7" i="4"/>
  <c r="L10" i="2"/>
  <c r="M10" i="2" s="1"/>
  <c r="J11" i="2"/>
  <c r="F12" i="2" s="1"/>
  <c r="L6" i="4" l="1"/>
  <c r="K7" i="4"/>
  <c r="L11" i="2"/>
  <c r="M11" i="2" s="1"/>
  <c r="J12" i="2"/>
  <c r="F13" i="2" s="1"/>
  <c r="M6" i="4" l="1"/>
  <c r="L7" i="4"/>
  <c r="L12" i="2"/>
  <c r="M12" i="2" s="1"/>
  <c r="J13" i="2"/>
  <c r="F14" i="2" s="1"/>
  <c r="N6" i="4" l="1"/>
  <c r="M7" i="4"/>
  <c r="L13" i="2"/>
  <c r="M13" i="2" s="1"/>
  <c r="J14" i="2"/>
  <c r="F15" i="2" s="1"/>
  <c r="O6" i="4" l="1"/>
  <c r="N7" i="4"/>
  <c r="J15" i="2"/>
  <c r="F16" i="2" s="1"/>
  <c r="L14" i="2"/>
  <c r="M14" i="2" s="1"/>
  <c r="O7" i="4" l="1"/>
  <c r="P6" i="4"/>
  <c r="L15" i="2"/>
  <c r="M15" i="2" s="1"/>
  <c r="J16" i="2"/>
  <c r="F17" i="2" s="1"/>
  <c r="Q6" i="4" l="1"/>
  <c r="P7" i="4"/>
  <c r="J17" i="2"/>
  <c r="L16" i="2"/>
  <c r="M16" i="2" s="1"/>
  <c r="R6" i="4" l="1"/>
  <c r="Q7" i="4"/>
  <c r="L17" i="2"/>
  <c r="M17" i="2" s="1"/>
  <c r="F18" i="2"/>
  <c r="R7" i="4" l="1"/>
  <c r="S6" i="4"/>
  <c r="J18" i="2"/>
  <c r="F19" i="2" s="1"/>
  <c r="L18" i="2"/>
  <c r="M18" i="2" s="1"/>
  <c r="T6" i="4" l="1"/>
  <c r="S7" i="4"/>
  <c r="J19" i="2"/>
  <c r="F20" i="2" s="1"/>
  <c r="L19" i="2"/>
  <c r="M19" i="2" s="1"/>
  <c r="U6" i="4" l="1"/>
  <c r="T7" i="4"/>
  <c r="J20" i="2"/>
  <c r="F21" i="2" s="1"/>
  <c r="L20" i="2"/>
  <c r="M20" i="2" s="1"/>
  <c r="U7" i="4" l="1"/>
  <c r="V6" i="4"/>
  <c r="J21" i="2"/>
  <c r="F22" i="2" s="1"/>
  <c r="L21" i="2"/>
  <c r="M21" i="2" s="1"/>
  <c r="V7" i="4" l="1"/>
  <c r="W6" i="4"/>
  <c r="W7" i="4" s="1"/>
  <c r="J22" i="2"/>
  <c r="F23" i="2" s="1"/>
  <c r="L22" i="2" l="1"/>
  <c r="M22" i="2" s="1"/>
  <c r="J23" i="2"/>
  <c r="F24" i="2" s="1"/>
  <c r="L23" i="2" l="1"/>
  <c r="M23" i="2" s="1"/>
  <c r="J24" i="2"/>
  <c r="F25" i="2" s="1"/>
  <c r="L24" i="2" l="1"/>
  <c r="M24" i="2" s="1"/>
  <c r="J25" i="2"/>
  <c r="F26" i="2" s="1"/>
  <c r="L25" i="2" l="1"/>
  <c r="M25" i="2" s="1"/>
  <c r="J26" i="2"/>
  <c r="F27" i="2" s="1"/>
  <c r="L26" i="2" l="1"/>
  <c r="M26" i="2" s="1"/>
  <c r="J27" i="2"/>
  <c r="F28" i="2" s="1"/>
  <c r="L27" i="2" l="1"/>
  <c r="M27" i="2" s="1"/>
  <c r="J28" i="2"/>
  <c r="L28" i="2" s="1"/>
  <c r="M28" i="2" s="1"/>
  <c r="N28" i="2" s="1"/>
  <c r="N27" i="2" l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</calcChain>
</file>

<file path=xl/sharedStrings.xml><?xml version="1.0" encoding="utf-8"?>
<sst xmlns="http://schemas.openxmlformats.org/spreadsheetml/2006/main" count="316" uniqueCount="159">
  <si>
    <t>Stelle</t>
  </si>
  <si>
    <t>Wertigkeit:</t>
  </si>
  <si>
    <t>Stellenwert</t>
  </si>
  <si>
    <t>Gegebene Zahl</t>
  </si>
  <si>
    <t>Dezimalzahl</t>
  </si>
  <si>
    <t>Beliebiges Zahlen-System ins dezimale Zahlen-System</t>
  </si>
  <si>
    <t>Fehlermeldung:</t>
  </si>
  <si>
    <t>Fehler!</t>
  </si>
  <si>
    <t>B</t>
  </si>
  <si>
    <t>Tests</t>
  </si>
  <si>
    <t>Zahlensystem:</t>
  </si>
  <si>
    <t>=</t>
  </si>
  <si>
    <t>:</t>
  </si>
  <si>
    <t>R</t>
  </si>
  <si>
    <t>Dezimale Zahlen-System in Beliebiges Zahlen-System</t>
  </si>
  <si>
    <t>t</t>
  </si>
  <si>
    <t>v</t>
  </si>
  <si>
    <t>s</t>
  </si>
  <si>
    <t>a=</t>
  </si>
  <si>
    <t>m/s^2</t>
  </si>
  <si>
    <t>t [s]</t>
  </si>
  <si>
    <t>v [m/s]</t>
  </si>
  <si>
    <t>s [m]</t>
  </si>
  <si>
    <t>Messwerte:</t>
  </si>
  <si>
    <t>v gerechnet):</t>
  </si>
  <si>
    <t>lineare Funktion: y = ax + b</t>
  </si>
  <si>
    <t>b=</t>
  </si>
  <si>
    <t>Null-Stellen:</t>
  </si>
  <si>
    <t>Normalform:</t>
  </si>
  <si>
    <t>x</t>
  </si>
  <si>
    <t>Inc:</t>
  </si>
  <si>
    <t>Normalform: y = x^2 +bx + c</t>
  </si>
  <si>
    <t>c=</t>
  </si>
  <si>
    <t>Scheitel-Punkt:</t>
  </si>
  <si>
    <t>y (Normal):</t>
  </si>
  <si>
    <t>y (Scheitel):</t>
  </si>
  <si>
    <t>Scheitel-Form:</t>
  </si>
  <si>
    <t>y = a*(x -m)^2 + n</t>
  </si>
  <si>
    <t>x=m=</t>
  </si>
  <si>
    <t>y=n=</t>
  </si>
  <si>
    <t>Quadratische Funktion</t>
  </si>
  <si>
    <t>y=ax^2 + bx + c</t>
  </si>
  <si>
    <t>Scheitelform</t>
  </si>
  <si>
    <t>y=a(x-m)^2 + n</t>
  </si>
  <si>
    <t>(m  =&gt; x vom Scheitel;  n =&gt; y vom Scheitel)</t>
  </si>
  <si>
    <t>y1=f(x)</t>
  </si>
  <si>
    <t>y3=</t>
  </si>
  <si>
    <t>y</t>
  </si>
  <si>
    <t>3 Punkte definieren eine Parabel</t>
  </si>
  <si>
    <t>Requested</t>
  </si>
  <si>
    <t>Punkt 1</t>
  </si>
  <si>
    <t>m=</t>
  </si>
  <si>
    <t>-b/(2a)</t>
  </si>
  <si>
    <t>x vom Scheitel</t>
  </si>
  <si>
    <r>
      <t>D</t>
    </r>
    <r>
      <rPr>
        <vertAlign val="superscript"/>
        <sz val="14"/>
        <rFont val="Tahoma"/>
        <family val="2"/>
      </rPr>
      <t>1/2</t>
    </r>
  </si>
  <si>
    <t>x1</t>
  </si>
  <si>
    <t>x2</t>
  </si>
  <si>
    <t>Punkt 2</t>
  </si>
  <si>
    <t>===&gt;</t>
  </si>
  <si>
    <t>n=</t>
  </si>
  <si>
    <t>c-am^2=c-(b^2/4a^2)=</t>
  </si>
  <si>
    <t>y vom Scheitel</t>
  </si>
  <si>
    <t>Punkt 3</t>
  </si>
  <si>
    <t>y2 = f(x)</t>
  </si>
  <si>
    <t>w1 = x2^2 -x1^2</t>
  </si>
  <si>
    <t>w4 = x3^2 -x1^2</t>
  </si>
  <si>
    <t>-b(2a)=</t>
  </si>
  <si>
    <t>w2 = y2 - y1</t>
  </si>
  <si>
    <t>w5 = y3 - y1</t>
  </si>
  <si>
    <t>w3 = x2 - x1</t>
  </si>
  <si>
    <t>w6 = x3 - x1</t>
  </si>
  <si>
    <t>Grafische Darstellung</t>
  </si>
  <si>
    <t>increment</t>
  </si>
  <si>
    <t>min x</t>
  </si>
  <si>
    <t>y1</t>
  </si>
  <si>
    <t>y2</t>
  </si>
  <si>
    <t>y3</t>
  </si>
  <si>
    <t>Eigene Funktionen</t>
  </si>
  <si>
    <t>y2=f(x)</t>
  </si>
  <si>
    <t>Diskriminante:</t>
  </si>
  <si>
    <t>Eine Parabel ist durch 3 Punkte gegeben</t>
  </si>
  <si>
    <t>ax^2</t>
  </si>
  <si>
    <t>bx</t>
  </si>
  <si>
    <t>c</t>
  </si>
  <si>
    <t>P1</t>
  </si>
  <si>
    <t>P2</t>
  </si>
  <si>
    <t>P3</t>
  </si>
  <si>
    <t>Min x</t>
  </si>
  <si>
    <t>Max x</t>
  </si>
  <si>
    <t>x-Distanz</t>
  </si>
  <si>
    <t>Punkte</t>
  </si>
  <si>
    <t>Step</t>
  </si>
  <si>
    <r>
      <t>Brennpunkt y = ((1-b</t>
    </r>
    <r>
      <rPr>
        <vertAlign val="super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>)/4a) + c</t>
    </r>
  </si>
  <si>
    <t>Gleiche Nullstellen</t>
  </si>
  <si>
    <r>
      <t>Allgemeinform: y</t>
    </r>
    <r>
      <rPr>
        <vertAlign val="subscript"/>
        <sz val="16"/>
        <color indexed="8"/>
        <rFont val="Tahoma"/>
        <family val="2"/>
      </rPr>
      <t>1</t>
    </r>
    <r>
      <rPr>
        <sz val="16"/>
        <color indexed="8"/>
        <rFont val="Tahoma"/>
        <family val="2"/>
      </rPr>
      <t>=ax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bx + c</t>
    </r>
  </si>
  <si>
    <r>
      <t xml:space="preserve">=
</t>
    </r>
    <r>
      <rPr>
        <sz val="14"/>
        <color indexed="8"/>
        <rFont val="Tahoma"/>
        <family val="2"/>
      </rPr>
      <t>Gleicher Graph</t>
    </r>
  </si>
  <si>
    <r>
      <t>Scheitelform: y</t>
    </r>
    <r>
      <rPr>
        <vertAlign val="subscript"/>
        <sz val="16"/>
        <color indexed="8"/>
        <rFont val="Tahoma"/>
        <family val="2"/>
      </rPr>
      <t>3</t>
    </r>
    <r>
      <rPr>
        <sz val="16"/>
        <color indexed="8"/>
        <rFont val="Tahoma"/>
        <family val="2"/>
      </rPr>
      <t>=a(x-m)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n</t>
    </r>
  </si>
  <si>
    <r>
      <t>Normalform: y</t>
    </r>
    <r>
      <rPr>
        <vertAlign val="sub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>=x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bx + c</t>
    </r>
  </si>
  <si>
    <r>
      <t>Scheitelform</t>
    </r>
    <r>
      <rPr>
        <sz val="10"/>
        <color indexed="8"/>
        <rFont val="Tahoma"/>
        <family val="2"/>
      </rPr>
      <t xml:space="preserve"> (der Normalform)</t>
    </r>
    <r>
      <rPr>
        <sz val="16"/>
        <color indexed="8"/>
        <rFont val="Tahoma"/>
        <family val="2"/>
      </rPr>
      <t>: y</t>
    </r>
    <r>
      <rPr>
        <vertAlign val="subscript"/>
        <sz val="16"/>
        <color indexed="8"/>
        <rFont val="Tahoma"/>
        <family val="2"/>
      </rPr>
      <t>4</t>
    </r>
    <r>
      <rPr>
        <sz val="16"/>
        <color indexed="8"/>
        <rFont val="Tahoma"/>
        <family val="2"/>
      </rPr>
      <t>=x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bx + c</t>
    </r>
  </si>
  <si>
    <t>Diskriminante D=</t>
  </si>
  <si>
    <r>
      <t>x</t>
    </r>
    <r>
      <rPr>
        <vertAlign val="subscript"/>
        <sz val="11"/>
        <color indexed="8"/>
        <rFont val="Tahoma"/>
        <family val="2"/>
      </rPr>
      <t>1</t>
    </r>
    <r>
      <rPr>
        <sz val="11"/>
        <color indexed="8"/>
        <rFont val="Tahoma"/>
        <family val="2"/>
      </rPr>
      <t>=</t>
    </r>
  </si>
  <si>
    <t>a</t>
  </si>
  <si>
    <t>b</t>
  </si>
  <si>
    <r>
      <t>x</t>
    </r>
    <r>
      <rPr>
        <vertAlign val="subscript"/>
        <sz val="11"/>
        <color indexed="8"/>
        <rFont val="Tahoma"/>
        <family val="2"/>
      </rPr>
      <t>2</t>
    </r>
    <r>
      <rPr>
        <sz val="11"/>
        <color indexed="8"/>
        <rFont val="Tahoma"/>
        <family val="2"/>
      </rPr>
      <t>=</t>
    </r>
  </si>
  <si>
    <t>m</t>
  </si>
  <si>
    <t>n</t>
  </si>
  <si>
    <r>
      <t>x</t>
    </r>
    <r>
      <rPr>
        <vertAlign val="subscript"/>
        <sz val="11"/>
        <color indexed="8"/>
        <rFont val="Tahoma"/>
        <family val="2"/>
      </rPr>
      <t xml:space="preserve">Scheitel </t>
    </r>
    <r>
      <rPr>
        <sz val="11"/>
        <color indexed="8"/>
        <rFont val="Tahoma"/>
        <family val="2"/>
      </rPr>
      <t xml:space="preserve">= </t>
    </r>
  </si>
  <si>
    <r>
      <t>y</t>
    </r>
    <r>
      <rPr>
        <vertAlign val="subscript"/>
        <sz val="11"/>
        <color indexed="8"/>
        <rFont val="Tahoma"/>
        <family val="2"/>
      </rPr>
      <t xml:space="preserve">Scheitel </t>
    </r>
    <r>
      <rPr>
        <sz val="11"/>
        <color indexed="8"/>
        <rFont val="Tahoma"/>
        <family val="2"/>
      </rPr>
      <t xml:space="preserve">= </t>
    </r>
  </si>
  <si>
    <r>
      <t>x</t>
    </r>
    <r>
      <rPr>
        <vertAlign val="subscript"/>
        <sz val="11"/>
        <color indexed="8"/>
        <rFont val="Tahoma"/>
        <family val="2"/>
      </rPr>
      <t>Brennpunkt</t>
    </r>
    <r>
      <rPr>
        <sz val="11"/>
        <color indexed="8"/>
        <rFont val="Tahoma"/>
        <family val="2"/>
      </rPr>
      <t xml:space="preserve"> = </t>
    </r>
  </si>
  <si>
    <r>
      <t>y</t>
    </r>
    <r>
      <rPr>
        <vertAlign val="subscript"/>
        <sz val="11"/>
        <color indexed="8"/>
        <rFont val="Tahoma"/>
        <family val="2"/>
      </rPr>
      <t>Brennpunkt</t>
    </r>
    <r>
      <rPr>
        <sz val="11"/>
        <color indexed="8"/>
        <rFont val="Tahoma"/>
        <family val="2"/>
      </rPr>
      <t xml:space="preserve"> = </t>
    </r>
  </si>
  <si>
    <r>
      <t>x</t>
    </r>
    <r>
      <rPr>
        <vertAlign val="subscript"/>
        <sz val="10"/>
        <color indexed="8"/>
        <rFont val="Tahoma"/>
        <family val="2"/>
      </rPr>
      <t>Min</t>
    </r>
    <r>
      <rPr>
        <sz val="10"/>
        <color indexed="8"/>
        <rFont val="Tahoma"/>
        <family val="2"/>
      </rPr>
      <t>=</t>
    </r>
  </si>
  <si>
    <t>Anzahl Punkte:</t>
  </si>
  <si>
    <r>
      <t>x</t>
    </r>
    <r>
      <rPr>
        <vertAlign val="subscript"/>
        <sz val="10"/>
        <color indexed="8"/>
        <rFont val="Tahoma"/>
        <family val="2"/>
      </rPr>
      <t>Max</t>
    </r>
    <r>
      <rPr>
        <sz val="10"/>
        <color indexed="8"/>
        <rFont val="Tahoma"/>
        <family val="2"/>
      </rPr>
      <t xml:space="preserve"> =</t>
    </r>
  </si>
  <si>
    <t>Y1</t>
  </si>
  <si>
    <t>Allgemeinform</t>
  </si>
  <si>
    <t>Nulstelle 1</t>
  </si>
  <si>
    <t>Nullstelle 2</t>
  </si>
  <si>
    <t>Scheitel</t>
  </si>
  <si>
    <t>Brennpunkt</t>
  </si>
  <si>
    <t>Normalform</t>
  </si>
  <si>
    <t>Koordinaten-Pfeile</t>
  </si>
  <si>
    <t>x-Achse</t>
  </si>
  <si>
    <t>y-Achse</t>
  </si>
  <si>
    <t>Messung</t>
  </si>
  <si>
    <t>Funktions-Typen</t>
  </si>
  <si>
    <t>yMax</t>
  </si>
  <si>
    <t>yMin</t>
  </si>
  <si>
    <t>Steps</t>
  </si>
  <si>
    <t>Sprungpunkt</t>
  </si>
  <si>
    <t>Parabel</t>
  </si>
  <si>
    <t>Hyperbel</t>
  </si>
  <si>
    <t>Hyperbel_1</t>
  </si>
  <si>
    <t>Hyperbel_2</t>
  </si>
  <si>
    <t>Lineare-Funktion</t>
  </si>
  <si>
    <t>y = ax + c</t>
  </si>
  <si>
    <t>Gerade</t>
  </si>
  <si>
    <t>Quadratische-Funktion</t>
  </si>
  <si>
    <r>
      <t>y = ax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 xml:space="preserve"> + bx + c</t>
    </r>
  </si>
  <si>
    <t>Reziproke-Funktion</t>
  </si>
  <si>
    <t>y = a + b/(c+x)</t>
  </si>
  <si>
    <t>a =</t>
  </si>
  <si>
    <t>xMin =</t>
  </si>
  <si>
    <t>c =</t>
  </si>
  <si>
    <t>xMax =</t>
  </si>
  <si>
    <t>b =</t>
  </si>
  <si>
    <t>y = 0 (Schnittpunkt mit x)</t>
  </si>
  <si>
    <r>
      <t>Diskriminante D = b</t>
    </r>
    <r>
      <rPr>
        <vertAlign val="superscript"/>
        <sz val="10"/>
        <color theme="1" tint="4.9989318521683403E-2"/>
        <rFont val="Tahoma"/>
        <family val="2"/>
      </rPr>
      <t>2</t>
    </r>
    <r>
      <rPr>
        <sz val="10"/>
        <color theme="1" tint="4.9989318521683403E-2"/>
        <rFont val="Tahoma"/>
        <family val="2"/>
      </rPr>
      <t xml:space="preserve"> - 4ac</t>
    </r>
  </si>
  <si>
    <t>Horizontale Asymtote</t>
  </si>
  <si>
    <t>x = 0 (Schnittpunkt mit y)</t>
  </si>
  <si>
    <t>Scheitel x</t>
  </si>
  <si>
    <t>Vertikale Asymtote (Unstetigkeit)</t>
  </si>
  <si>
    <t>Scheitel y</t>
  </si>
  <si>
    <t>Nullstellen (Lösungen der quadartischen Gleichung)</t>
  </si>
  <si>
    <r>
      <t>y</t>
    </r>
    <r>
      <rPr>
        <vertAlign val="subscript"/>
        <sz val="10"/>
        <color theme="7" tint="0.39994506668294322"/>
        <rFont val="Tahoma"/>
        <family val="2"/>
      </rPr>
      <t>1</t>
    </r>
    <r>
      <rPr>
        <sz val="10"/>
        <color theme="7" tint="0.39997558519241921"/>
        <rFont val="Tahoma"/>
        <family val="2"/>
      </rPr>
      <t xml:space="preserve"> = 0 (Schnittpunkt 1 mit x)    x</t>
    </r>
    <r>
      <rPr>
        <vertAlign val="subscript"/>
        <sz val="10"/>
        <color theme="7" tint="0.39994506668294322"/>
        <rFont val="Tahoma"/>
        <family val="2"/>
      </rPr>
      <t>1</t>
    </r>
    <r>
      <rPr>
        <sz val="10"/>
        <color theme="7" tint="0.39997558519241921"/>
        <rFont val="Tahoma"/>
        <family val="2"/>
      </rPr>
      <t xml:space="preserve"> =</t>
    </r>
  </si>
  <si>
    <r>
      <t>y</t>
    </r>
    <r>
      <rPr>
        <vertAlign val="subscript"/>
        <sz val="10"/>
        <color theme="6" tint="-0.249977111117893"/>
        <rFont val="Tahoma"/>
        <family val="2"/>
      </rPr>
      <t>2</t>
    </r>
    <r>
      <rPr>
        <sz val="10"/>
        <color theme="6" tint="-0.249977111117893"/>
        <rFont val="Tahoma"/>
        <family val="2"/>
      </rPr>
      <t xml:space="preserve"> = 0 (Schnittpunkt 2 mit x)    x</t>
    </r>
    <r>
      <rPr>
        <vertAlign val="subscript"/>
        <sz val="10"/>
        <color theme="6" tint="-0.249977111117893"/>
        <rFont val="Tahoma"/>
        <family val="2"/>
      </rPr>
      <t>2</t>
    </r>
    <r>
      <rPr>
        <sz val="10"/>
        <color theme="6" tint="-0.249977111117893"/>
        <rFont val="Tahoma"/>
        <family val="2"/>
      </rPr>
      <t xml:space="preserve"> =</t>
    </r>
  </si>
  <si>
    <t>x =</t>
  </si>
  <si>
    <t>y =</t>
  </si>
  <si>
    <t>Brennpunkt y</t>
  </si>
  <si>
    <t>y (Scheitel_1):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</si>
</sst>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Tahoma"/>
      <family val="2"/>
    </font>
    <font>
      <b/>
      <u/>
      <sz val="14"/>
      <name val="Arial"/>
      <family val="2"/>
    </font>
    <font>
      <sz val="10"/>
      <name val="Tahoma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20"/>
      <color theme="0" tint="-4.9989318521683403E-2"/>
      <name val="Tahoma"/>
      <family val="2"/>
    </font>
    <font>
      <sz val="10"/>
      <color theme="0" tint="-4.9989318521683403E-2"/>
      <name val="Tahoma"/>
      <family val="2"/>
    </font>
    <font>
      <sz val="14"/>
      <name val="Tahoma"/>
      <family val="2"/>
    </font>
    <font>
      <vertAlign val="superscript"/>
      <sz val="14"/>
      <name val="Tahoma"/>
      <family val="2"/>
    </font>
    <font>
      <sz val="12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u/>
      <sz val="10"/>
      <color indexed="8"/>
      <name val="Tahoma"/>
      <family val="2"/>
    </font>
    <font>
      <b/>
      <u/>
      <sz val="16"/>
      <color indexed="8"/>
      <name val="Tahoma"/>
      <family val="2"/>
    </font>
    <font>
      <sz val="14"/>
      <color rgb="FF000000"/>
      <name val="Calibri"/>
      <family val="2"/>
    </font>
    <font>
      <vertAlign val="superscript"/>
      <sz val="14"/>
      <color rgb="FF000000"/>
      <name val="Calibri"/>
      <family val="2"/>
    </font>
    <font>
      <sz val="14"/>
      <color indexed="8"/>
      <name val="Tahoma"/>
      <family val="2"/>
    </font>
    <font>
      <sz val="16"/>
      <color indexed="8"/>
      <name val="Tahoma"/>
      <family val="2"/>
    </font>
    <font>
      <vertAlign val="subscript"/>
      <sz val="16"/>
      <color indexed="8"/>
      <name val="Tahoma"/>
      <family val="2"/>
    </font>
    <font>
      <vertAlign val="superscript"/>
      <sz val="16"/>
      <color indexed="8"/>
      <name val="Tahoma"/>
      <family val="2"/>
    </font>
    <font>
      <sz val="26"/>
      <color indexed="8"/>
      <name val="Tahoma"/>
      <family val="2"/>
    </font>
    <font>
      <sz val="11"/>
      <color indexed="8"/>
      <name val="Tahoma"/>
      <family val="2"/>
    </font>
    <font>
      <vertAlign val="subscript"/>
      <sz val="11"/>
      <color indexed="8"/>
      <name val="Tahoma"/>
      <family val="2"/>
    </font>
    <font>
      <sz val="10"/>
      <color theme="0"/>
      <name val="Tahoma"/>
      <family val="2"/>
    </font>
    <font>
      <sz val="16"/>
      <color theme="0" tint="-4.9989318521683403E-2"/>
      <name val="Tahoma"/>
      <family val="2"/>
    </font>
    <font>
      <vertAlign val="subscript"/>
      <sz val="10"/>
      <color indexed="8"/>
      <name val="Tahoma"/>
      <family val="2"/>
    </font>
    <font>
      <b/>
      <u/>
      <sz val="22"/>
      <name val="Arial"/>
      <family val="2"/>
    </font>
    <font>
      <u/>
      <sz val="12"/>
      <color indexed="8"/>
      <name val="Tahoma"/>
      <family val="2"/>
    </font>
    <font>
      <sz val="12"/>
      <color indexed="8"/>
      <name val="Tahoma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vertAlign val="superscript"/>
      <sz val="10"/>
      <color indexed="8"/>
      <name val="Tahoma"/>
      <family val="2"/>
    </font>
    <font>
      <sz val="10"/>
      <color theme="9" tint="-0.249977111117893"/>
      <name val="Tahoma"/>
      <family val="2"/>
    </font>
    <font>
      <sz val="10"/>
      <color theme="1" tint="4.9989318521683403E-2"/>
      <name val="Tahoma"/>
      <family val="2"/>
    </font>
    <font>
      <vertAlign val="superscript"/>
      <sz val="10"/>
      <color theme="1" tint="4.9989318521683403E-2"/>
      <name val="Tahoma"/>
      <family val="2"/>
    </font>
    <font>
      <sz val="10"/>
      <color rgb="FFFFC000"/>
      <name val="Tahoma"/>
      <family val="2"/>
    </font>
    <font>
      <u/>
      <sz val="10"/>
      <color theme="1" tint="4.9989318521683403E-2"/>
      <name val="Tahoma"/>
      <family val="2"/>
    </font>
    <font>
      <sz val="10"/>
      <color theme="7" tint="0.39997558519241921"/>
      <name val="Tahoma"/>
      <family val="2"/>
    </font>
    <font>
      <vertAlign val="subscript"/>
      <sz val="10"/>
      <color theme="7" tint="0.39994506668294322"/>
      <name val="Tahoma"/>
      <family val="2"/>
    </font>
    <font>
      <sz val="10"/>
      <color theme="6" tint="-0.249977111117893"/>
      <name val="Tahoma"/>
      <family val="2"/>
    </font>
    <font>
      <vertAlign val="subscript"/>
      <sz val="10"/>
      <color theme="6" tint="-0.249977111117893"/>
      <name val="Tahoma"/>
      <family val="2"/>
    </font>
    <font>
      <sz val="10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99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0" fontId="14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2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9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quotePrefix="1" applyBorder="1" applyAlignment="1">
      <alignment horizontal="center"/>
    </xf>
    <xf numFmtId="0" fontId="0" fillId="0" borderId="0" xfId="0" applyFill="1" applyBorder="1"/>
    <xf numFmtId="0" fontId="0" fillId="0" borderId="13" xfId="0" applyBorder="1"/>
    <xf numFmtId="0" fontId="0" fillId="2" borderId="14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5" xfId="0" applyFill="1" applyBorder="1" applyAlignment="1">
      <alignment horizontal="right"/>
    </xf>
    <xf numFmtId="0" fontId="0" fillId="6" borderId="16" xfId="0" applyFill="1" applyBorder="1" applyAlignment="1">
      <alignment horizontal="right"/>
    </xf>
    <xf numFmtId="0" fontId="0" fillId="6" borderId="11" xfId="0" applyFill="1" applyBorder="1"/>
    <xf numFmtId="0" fontId="0" fillId="6" borderId="1" xfId="0" applyFill="1" applyBorder="1"/>
    <xf numFmtId="0" fontId="0" fillId="6" borderId="6" xfId="0" applyFill="1" applyBorder="1"/>
    <xf numFmtId="0" fontId="0" fillId="7" borderId="17" xfId="0" applyFill="1" applyBorder="1" applyAlignment="1">
      <alignment horizontal="right"/>
    </xf>
    <xf numFmtId="0" fontId="0" fillId="7" borderId="12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0" fillId="2" borderId="1" xfId="0" applyFill="1" applyBorder="1"/>
    <xf numFmtId="0" fontId="0" fillId="2" borderId="4" xfId="0" applyFill="1" applyBorder="1"/>
    <xf numFmtId="0" fontId="0" fillId="0" borderId="7" xfId="0" applyBorder="1"/>
    <xf numFmtId="0" fontId="0" fillId="2" borderId="9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0" fillId="8" borderId="18" xfId="0" applyFill="1" applyBorder="1"/>
    <xf numFmtId="0" fontId="0" fillId="8" borderId="19" xfId="0" applyFill="1" applyBorder="1"/>
    <xf numFmtId="0" fontId="3" fillId="8" borderId="19" xfId="0" applyFont="1" applyFill="1" applyBorder="1"/>
    <xf numFmtId="0" fontId="0" fillId="8" borderId="19" xfId="0" quotePrefix="1" applyFill="1" applyBorder="1" applyAlignment="1">
      <alignment horizontal="center"/>
    </xf>
    <xf numFmtId="0" fontId="0" fillId="8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8" borderId="1" xfId="0" applyFill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8" xfId="0" applyFill="1" applyBorder="1" applyAlignment="1">
      <alignment horizontal="left"/>
    </xf>
    <xf numFmtId="0" fontId="9" fillId="0" borderId="0" xfId="1" applyFont="1"/>
    <xf numFmtId="0" fontId="10" fillId="0" borderId="0" xfId="1" applyFont="1"/>
    <xf numFmtId="0" fontId="11" fillId="0" borderId="0" xfId="1" applyFont="1"/>
    <xf numFmtId="0" fontId="8" fillId="0" borderId="0" xfId="1"/>
    <xf numFmtId="0" fontId="12" fillId="7" borderId="22" xfId="1" applyFont="1" applyFill="1" applyBorder="1"/>
    <xf numFmtId="0" fontId="10" fillId="0" borderId="23" xfId="1" applyFont="1" applyBorder="1"/>
    <xf numFmtId="0" fontId="10" fillId="0" borderId="24" xfId="1" applyFont="1" applyBorder="1"/>
    <xf numFmtId="0" fontId="13" fillId="9" borderId="2" xfId="1" applyFont="1" applyFill="1" applyBorder="1" applyAlignment="1">
      <alignment horizontal="right"/>
    </xf>
    <xf numFmtId="0" fontId="14" fillId="0" borderId="30" xfId="1" applyFont="1" applyBorder="1" applyAlignment="1">
      <alignment horizontal="center"/>
    </xf>
    <xf numFmtId="0" fontId="14" fillId="0" borderId="31" xfId="1" applyFont="1" applyBorder="1" applyAlignment="1">
      <alignment horizontal="center"/>
    </xf>
    <xf numFmtId="0" fontId="10" fillId="4" borderId="32" xfId="1" applyFont="1" applyFill="1" applyBorder="1" applyAlignment="1">
      <alignment horizontal="left"/>
    </xf>
    <xf numFmtId="0" fontId="10" fillId="4" borderId="33" xfId="1" applyFont="1" applyFill="1" applyBorder="1"/>
    <xf numFmtId="0" fontId="10" fillId="4" borderId="34" xfId="1" applyFont="1" applyFill="1" applyBorder="1"/>
    <xf numFmtId="0" fontId="10" fillId="0" borderId="2" xfId="1" applyFont="1" applyBorder="1" applyAlignment="1">
      <alignment horizontal="right"/>
    </xf>
    <xf numFmtId="0" fontId="10" fillId="0" borderId="3" xfId="1" applyFont="1" applyBorder="1" applyAlignment="1">
      <alignment horizontal="right"/>
    </xf>
    <xf numFmtId="0" fontId="8" fillId="0" borderId="3" xfId="1" applyBorder="1" applyAlignment="1">
      <alignment horizontal="right"/>
    </xf>
    <xf numFmtId="0" fontId="14" fillId="0" borderId="3" xfId="1" applyFont="1" applyBorder="1"/>
    <xf numFmtId="0" fontId="10" fillId="0" borderId="3" xfId="1" applyFont="1" applyBorder="1"/>
    <xf numFmtId="0" fontId="10" fillId="0" borderId="4" xfId="1" applyFont="1" applyBorder="1"/>
    <xf numFmtId="0" fontId="15" fillId="7" borderId="22" xfId="1" applyFont="1" applyFill="1" applyBorder="1"/>
    <xf numFmtId="0" fontId="16" fillId="7" borderId="23" xfId="1" applyFont="1" applyFill="1" applyBorder="1"/>
    <xf numFmtId="0" fontId="16" fillId="7" borderId="24" xfId="1" applyFont="1" applyFill="1" applyBorder="1"/>
    <xf numFmtId="0" fontId="14" fillId="0" borderId="5" xfId="1" applyFont="1" applyBorder="1"/>
    <xf numFmtId="0" fontId="14" fillId="10" borderId="1" xfId="1" applyFont="1" applyFill="1" applyBorder="1"/>
    <xf numFmtId="0" fontId="14" fillId="11" borderId="11" xfId="1" applyFont="1" applyFill="1" applyBorder="1"/>
    <xf numFmtId="0" fontId="14" fillId="0" borderId="1" xfId="1" applyFont="1" applyBorder="1" applyAlignment="1">
      <alignment horizontal="right"/>
    </xf>
    <xf numFmtId="0" fontId="14" fillId="10" borderId="6" xfId="1" applyFont="1" applyFill="1" applyBorder="1"/>
    <xf numFmtId="0" fontId="14" fillId="0" borderId="35" xfId="1" applyFont="1" applyBorder="1"/>
    <xf numFmtId="0" fontId="14" fillId="0" borderId="36" xfId="1" applyFont="1" applyBorder="1" applyAlignment="1">
      <alignment horizontal="right"/>
    </xf>
    <xf numFmtId="0" fontId="14" fillId="11" borderId="37" xfId="1" applyFont="1" applyFill="1" applyBorder="1"/>
    <xf numFmtId="0" fontId="10" fillId="0" borderId="5" xfId="1" applyFont="1" applyBorder="1" applyAlignment="1">
      <alignment horizontal="right"/>
    </xf>
    <xf numFmtId="0" fontId="10" fillId="0" borderId="1" xfId="1" quotePrefix="1" applyFont="1" applyBorder="1" applyAlignment="1">
      <alignment horizontal="right"/>
    </xf>
    <xf numFmtId="0" fontId="8" fillId="0" borderId="1" xfId="1" applyBorder="1" applyAlignment="1">
      <alignment horizontal="right"/>
    </xf>
    <xf numFmtId="0" fontId="14" fillId="11" borderId="1" xfId="1" applyFont="1" applyFill="1" applyBorder="1"/>
    <xf numFmtId="0" fontId="10" fillId="0" borderId="1" xfId="1" applyFont="1" applyBorder="1"/>
    <xf numFmtId="0" fontId="8" fillId="0" borderId="6" xfId="1" applyBorder="1"/>
    <xf numFmtId="0" fontId="15" fillId="7" borderId="27" xfId="1" applyFont="1" applyFill="1" applyBorder="1"/>
    <xf numFmtId="0" fontId="16" fillId="7" borderId="28" xfId="1" applyFont="1" applyFill="1" applyBorder="1"/>
    <xf numFmtId="0" fontId="16" fillId="7" borderId="29" xfId="1" applyFont="1" applyFill="1" applyBorder="1"/>
    <xf numFmtId="0" fontId="17" fillId="0" borderId="5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4" fillId="0" borderId="0" xfId="1" quotePrefix="1" applyFont="1" applyAlignment="1">
      <alignment horizontal="center"/>
    </xf>
    <xf numFmtId="0" fontId="14" fillId="11" borderId="6" xfId="1" applyFont="1" applyFill="1" applyBorder="1"/>
    <xf numFmtId="0" fontId="10" fillId="0" borderId="7" xfId="1" applyFont="1" applyBorder="1" applyAlignment="1">
      <alignment horizontal="right"/>
    </xf>
    <xf numFmtId="0" fontId="10" fillId="0" borderId="8" xfId="1" applyFont="1" applyBorder="1" applyAlignment="1">
      <alignment horizontal="right"/>
    </xf>
    <xf numFmtId="0" fontId="8" fillId="0" borderId="8" xfId="1" applyBorder="1" applyAlignment="1">
      <alignment horizontal="right"/>
    </xf>
    <xf numFmtId="0" fontId="14" fillId="11" borderId="8" xfId="1" applyFont="1" applyFill="1" applyBorder="1"/>
    <xf numFmtId="0" fontId="10" fillId="0" borderId="8" xfId="1" applyFont="1" applyBorder="1"/>
    <xf numFmtId="0" fontId="8" fillId="0" borderId="9" xfId="1" applyBorder="1"/>
    <xf numFmtId="0" fontId="19" fillId="11" borderId="7" xfId="1" applyFont="1" applyFill="1" applyBorder="1"/>
    <xf numFmtId="0" fontId="19" fillId="11" borderId="8" xfId="1" applyFont="1" applyFill="1" applyBorder="1"/>
    <xf numFmtId="0" fontId="10" fillId="0" borderId="28" xfId="1" applyFont="1" applyBorder="1"/>
    <xf numFmtId="0" fontId="14" fillId="0" borderId="8" xfId="1" applyFont="1" applyBorder="1" applyAlignment="1">
      <alignment horizontal="right"/>
    </xf>
    <xf numFmtId="0" fontId="14" fillId="10" borderId="9" xfId="1" applyFont="1" applyFill="1" applyBorder="1"/>
    <xf numFmtId="0" fontId="14" fillId="0" borderId="27" xfId="1" applyFont="1" applyBorder="1"/>
    <xf numFmtId="0" fontId="14" fillId="10" borderId="8" xfId="1" applyFont="1" applyFill="1" applyBorder="1"/>
    <xf numFmtId="0" fontId="14" fillId="11" borderId="9" xfId="1" applyFont="1" applyFill="1" applyBorder="1"/>
    <xf numFmtId="0" fontId="14" fillId="0" borderId="0" xfId="1" applyFont="1"/>
    <xf numFmtId="0" fontId="12" fillId="12" borderId="22" xfId="1" applyFont="1" applyFill="1" applyBorder="1"/>
    <xf numFmtId="0" fontId="15" fillId="12" borderId="22" xfId="1" applyFont="1" applyFill="1" applyBorder="1"/>
    <xf numFmtId="0" fontId="16" fillId="12" borderId="23" xfId="1" applyFont="1" applyFill="1" applyBorder="1"/>
    <xf numFmtId="0" fontId="16" fillId="12" borderId="24" xfId="1" applyFont="1" applyFill="1" applyBorder="1"/>
    <xf numFmtId="0" fontId="10" fillId="0" borderId="1" xfId="1" applyFont="1" applyBorder="1" applyAlignment="1">
      <alignment horizontal="right"/>
    </xf>
    <xf numFmtId="0" fontId="15" fillId="12" borderId="27" xfId="1" applyFont="1" applyFill="1" applyBorder="1"/>
    <xf numFmtId="0" fontId="16" fillId="12" borderId="28" xfId="1" applyFont="1" applyFill="1" applyBorder="1"/>
    <xf numFmtId="0" fontId="16" fillId="12" borderId="29" xfId="1" applyFont="1" applyFill="1" applyBorder="1"/>
    <xf numFmtId="0" fontId="20" fillId="11" borderId="7" xfId="1" applyFont="1" applyFill="1" applyBorder="1"/>
    <xf numFmtId="0" fontId="20" fillId="11" borderId="8" xfId="1" applyFont="1" applyFill="1" applyBorder="1"/>
    <xf numFmtId="0" fontId="21" fillId="0" borderId="0" xfId="1" applyFont="1"/>
    <xf numFmtId="0" fontId="14" fillId="0" borderId="1" xfId="1" applyFont="1" applyBorder="1"/>
    <xf numFmtId="0" fontId="14" fillId="13" borderId="0" xfId="1" applyFont="1" applyFill="1"/>
    <xf numFmtId="0" fontId="14" fillId="0" borderId="11" xfId="1" applyFont="1" applyBorder="1"/>
    <xf numFmtId="0" fontId="14" fillId="0" borderId="36" xfId="1" applyFont="1" applyBorder="1"/>
    <xf numFmtId="0" fontId="14" fillId="0" borderId="38" xfId="1" applyFont="1" applyBorder="1"/>
    <xf numFmtId="0" fontId="10" fillId="0" borderId="1" xfId="1" applyFont="1" applyBorder="1"/>
    <xf numFmtId="0" fontId="8" fillId="4" borderId="22" xfId="1" applyFill="1" applyBorder="1"/>
    <xf numFmtId="0" fontId="22" fillId="4" borderId="23" xfId="1" applyFont="1" applyFill="1" applyBorder="1"/>
    <xf numFmtId="0" fontId="8" fillId="4" borderId="23" xfId="1" applyFill="1" applyBorder="1"/>
    <xf numFmtId="0" fontId="8" fillId="4" borderId="24" xfId="1" applyFill="1" applyBorder="1"/>
    <xf numFmtId="0" fontId="8" fillId="4" borderId="25" xfId="1" applyFill="1" applyBorder="1"/>
    <xf numFmtId="0" fontId="8" fillId="4" borderId="0" xfId="1" applyFill="1"/>
    <xf numFmtId="0" fontId="8" fillId="4" borderId="26" xfId="1" applyFill="1" applyBorder="1"/>
    <xf numFmtId="0" fontId="8" fillId="4" borderId="27" xfId="1" applyFill="1" applyBorder="1"/>
    <xf numFmtId="0" fontId="8" fillId="4" borderId="28" xfId="1" applyFill="1" applyBorder="1"/>
    <xf numFmtId="0" fontId="8" fillId="4" borderId="29" xfId="1" applyFill="1" applyBorder="1"/>
    <xf numFmtId="0" fontId="23" fillId="0" borderId="0" xfId="1" applyFont="1"/>
    <xf numFmtId="0" fontId="8" fillId="0" borderId="0" xfId="1" applyAlignment="1">
      <alignment horizontal="center"/>
    </xf>
    <xf numFmtId="0" fontId="8" fillId="0" borderId="21" xfId="1" applyBorder="1"/>
    <xf numFmtId="0" fontId="8" fillId="0" borderId="39" xfId="1" applyBorder="1" applyAlignment="1">
      <alignment horizontal="center"/>
    </xf>
    <xf numFmtId="0" fontId="8" fillId="0" borderId="14" xfId="1" applyBorder="1" applyAlignment="1">
      <alignment horizontal="center"/>
    </xf>
    <xf numFmtId="0" fontId="8" fillId="0" borderId="40" xfId="1" applyBorder="1"/>
    <xf numFmtId="0" fontId="14" fillId="10" borderId="2" xfId="1" applyFont="1" applyFill="1" applyBorder="1"/>
    <xf numFmtId="0" fontId="14" fillId="10" borderId="4" xfId="1" applyFont="1" applyFill="1" applyBorder="1"/>
    <xf numFmtId="0" fontId="8" fillId="0" borderId="41" xfId="1" applyBorder="1"/>
    <xf numFmtId="0" fontId="8" fillId="0" borderId="16" xfId="1" applyBorder="1"/>
    <xf numFmtId="0" fontId="14" fillId="10" borderId="5" xfId="1" applyFont="1" applyFill="1" applyBorder="1"/>
    <xf numFmtId="0" fontId="8" fillId="0" borderId="17" xfId="1" applyBorder="1"/>
    <xf numFmtId="0" fontId="14" fillId="10" borderId="7" xfId="1" applyFont="1" applyFill="1" applyBorder="1"/>
    <xf numFmtId="0" fontId="8" fillId="0" borderId="0" xfId="1" applyAlignment="1">
      <alignment horizontal="right"/>
    </xf>
    <xf numFmtId="0" fontId="24" fillId="0" borderId="0" xfId="1" applyFont="1"/>
    <xf numFmtId="0" fontId="26" fillId="0" borderId="0" xfId="1" applyFont="1"/>
    <xf numFmtId="0" fontId="8" fillId="0" borderId="42" xfId="1" applyBorder="1"/>
    <xf numFmtId="0" fontId="27" fillId="0" borderId="43" xfId="1" applyFont="1" applyBorder="1"/>
    <xf numFmtId="0" fontId="8" fillId="0" borderId="43" xfId="1" applyBorder="1"/>
    <xf numFmtId="0" fontId="30" fillId="0" borderId="43" xfId="1" quotePrefix="1" applyFont="1" applyBorder="1" applyAlignment="1">
      <alignment horizontal="center" vertical="center" wrapText="1"/>
    </xf>
    <xf numFmtId="0" fontId="8" fillId="0" borderId="43" xfId="1" applyBorder="1"/>
    <xf numFmtId="0" fontId="8" fillId="0" borderId="44" xfId="1" applyBorder="1"/>
    <xf numFmtId="0" fontId="8" fillId="0" borderId="45" xfId="1" applyBorder="1"/>
    <xf numFmtId="0" fontId="31" fillId="0" borderId="0" xfId="1" applyFont="1"/>
    <xf numFmtId="0" fontId="31" fillId="0" borderId="0" xfId="1" applyFont="1" applyAlignment="1">
      <alignment horizontal="right"/>
    </xf>
    <xf numFmtId="0" fontId="31" fillId="0" borderId="0" xfId="1" applyFont="1" applyAlignment="1">
      <alignment horizontal="right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2" borderId="7" xfId="1" applyFill="1" applyBorder="1" applyAlignment="1">
      <alignment horizontal="center"/>
    </xf>
    <xf numFmtId="0" fontId="8" fillId="2" borderId="8" xfId="1" applyFill="1" applyBorder="1" applyAlignment="1">
      <alignment horizontal="center"/>
    </xf>
    <xf numFmtId="0" fontId="8" fillId="2" borderId="9" xfId="1" applyFill="1" applyBorder="1" applyAlignment="1">
      <alignment horizontal="center"/>
    </xf>
    <xf numFmtId="0" fontId="31" fillId="0" borderId="25" xfId="1" applyFont="1" applyBorder="1" applyAlignment="1">
      <alignment horizontal="right"/>
    </xf>
    <xf numFmtId="0" fontId="8" fillId="0" borderId="7" xfId="1" applyBorder="1" applyAlignment="1">
      <alignment horizontal="center"/>
    </xf>
    <xf numFmtId="0" fontId="8" fillId="0" borderId="9" xfId="1" applyBorder="1" applyAlignment="1">
      <alignment horizontal="center"/>
    </xf>
    <xf numFmtId="0" fontId="8" fillId="0" borderId="8" xfId="1" applyBorder="1" applyAlignment="1">
      <alignment horizontal="center"/>
    </xf>
    <xf numFmtId="0" fontId="33" fillId="0" borderId="0" xfId="1" applyFont="1"/>
    <xf numFmtId="0" fontId="34" fillId="14" borderId="18" xfId="1" applyFont="1" applyFill="1" applyBorder="1"/>
    <xf numFmtId="0" fontId="8" fillId="0" borderId="19" xfId="1" applyBorder="1"/>
    <xf numFmtId="0" fontId="8" fillId="0" borderId="20" xfId="1" applyBorder="1"/>
    <xf numFmtId="0" fontId="34" fillId="7" borderId="18" xfId="1" applyFont="1" applyFill="1" applyBorder="1"/>
    <xf numFmtId="0" fontId="8" fillId="0" borderId="46" xfId="1" applyBorder="1"/>
    <xf numFmtId="0" fontId="8" fillId="0" borderId="47" xfId="1" applyBorder="1"/>
    <xf numFmtId="0" fontId="8" fillId="0" borderId="38" xfId="1" applyBorder="1"/>
    <xf numFmtId="0" fontId="8" fillId="0" borderId="22" xfId="1" applyBorder="1" applyAlignment="1">
      <alignment horizontal="right"/>
    </xf>
    <xf numFmtId="0" fontId="8" fillId="2" borderId="24" xfId="1" applyFill="1" applyBorder="1"/>
    <xf numFmtId="0" fontId="8" fillId="0" borderId="22" xfId="1" applyBorder="1"/>
    <xf numFmtId="0" fontId="8" fillId="0" borderId="24" xfId="1" applyBorder="1"/>
    <xf numFmtId="0" fontId="8" fillId="0" borderId="27" xfId="1" applyBorder="1" applyAlignment="1">
      <alignment horizontal="right"/>
    </xf>
    <xf numFmtId="0" fontId="8" fillId="2" borderId="29" xfId="1" applyFill="1" applyBorder="1"/>
    <xf numFmtId="0" fontId="8" fillId="2" borderId="27" xfId="1" applyFill="1" applyBorder="1"/>
    <xf numFmtId="0" fontId="8" fillId="0" borderId="29" xfId="1" applyBorder="1"/>
    <xf numFmtId="0" fontId="36" fillId="0" borderId="0" xfId="2" applyFont="1"/>
    <xf numFmtId="0" fontId="37" fillId="0" borderId="0" xfId="1" applyFont="1"/>
    <xf numFmtId="0" fontId="38" fillId="0" borderId="0" xfId="1" applyFont="1"/>
    <xf numFmtId="0" fontId="40" fillId="0" borderId="0" xfId="3" applyFont="1" applyAlignment="1" applyProtection="1">
      <alignment horizontal="center"/>
    </xf>
    <xf numFmtId="0" fontId="8" fillId="0" borderId="2" xfId="1" applyBorder="1" applyAlignment="1">
      <alignment horizontal="right"/>
    </xf>
    <xf numFmtId="0" fontId="8" fillId="2" borderId="4" xfId="1" applyFill="1" applyBorder="1" applyAlignment="1">
      <alignment horizontal="left"/>
    </xf>
    <xf numFmtId="0" fontId="8" fillId="2" borderId="4" xfId="1" applyFill="1" applyBorder="1"/>
    <xf numFmtId="0" fontId="8" fillId="0" borderId="7" xfId="1" applyBorder="1" applyAlignment="1">
      <alignment horizontal="right"/>
    </xf>
    <xf numFmtId="0" fontId="8" fillId="2" borderId="9" xfId="1" applyFill="1" applyBorder="1" applyAlignment="1">
      <alignment horizontal="left"/>
    </xf>
    <xf numFmtId="0" fontId="8" fillId="2" borderId="9" xfId="1" applyFill="1" applyBorder="1"/>
    <xf numFmtId="0" fontId="8" fillId="0" borderId="5" xfId="1" applyBorder="1" applyAlignment="1">
      <alignment horizontal="right"/>
    </xf>
    <xf numFmtId="0" fontId="8" fillId="2" borderId="6" xfId="1" applyFill="1" applyBorder="1" applyAlignment="1">
      <alignment horizontal="left"/>
    </xf>
    <xf numFmtId="0" fontId="38" fillId="0" borderId="0" xfId="1" applyFont="1" applyAlignment="1">
      <alignment horizontal="center"/>
    </xf>
    <xf numFmtId="0" fontId="8" fillId="0" borderId="48" xfId="1" applyBorder="1" applyAlignment="1">
      <alignment horizontal="right"/>
    </xf>
    <xf numFmtId="0" fontId="8" fillId="2" borderId="49" xfId="1" applyFill="1" applyBorder="1" applyAlignment="1">
      <alignment horizontal="left"/>
    </xf>
    <xf numFmtId="0" fontId="38" fillId="8" borderId="18" xfId="1" applyFont="1" applyFill="1" applyBorder="1" applyAlignment="1">
      <alignment horizontal="center"/>
    </xf>
    <xf numFmtId="0" fontId="38" fillId="8" borderId="19" xfId="1" applyFont="1" applyFill="1" applyBorder="1" applyAlignment="1">
      <alignment horizontal="center"/>
    </xf>
    <xf numFmtId="0" fontId="8" fillId="0" borderId="19" xfId="1" applyBorder="1" applyAlignment="1">
      <alignment horizontal="center"/>
    </xf>
    <xf numFmtId="0" fontId="8" fillId="0" borderId="20" xfId="1" applyBorder="1" applyAlignment="1">
      <alignment horizontal="center"/>
    </xf>
    <xf numFmtId="0" fontId="8" fillId="0" borderId="0" xfId="1" applyAlignment="1">
      <alignment horizontal="left"/>
    </xf>
    <xf numFmtId="0" fontId="38" fillId="0" borderId="0" xfId="1" applyFont="1" applyAlignment="1">
      <alignment horizontal="center"/>
    </xf>
    <xf numFmtId="0" fontId="42" fillId="0" borderId="0" xfId="1" applyFont="1"/>
    <xf numFmtId="0" fontId="43" fillId="0" borderId="0" xfId="1" applyFont="1"/>
    <xf numFmtId="0" fontId="45" fillId="0" borderId="0" xfId="1" applyFont="1"/>
    <xf numFmtId="0" fontId="46" fillId="0" borderId="0" xfId="1" applyFont="1"/>
    <xf numFmtId="0" fontId="47" fillId="0" borderId="0" xfId="1" applyFont="1"/>
    <xf numFmtId="0" fontId="49" fillId="0" borderId="0" xfId="1" applyFont="1"/>
    <xf numFmtId="0" fontId="51" fillId="0" borderId="9" xfId="1" applyFont="1" applyBorder="1" applyAlignment="1">
      <alignment horizontal="left"/>
    </xf>
  </cellXfs>
  <cellStyles count="4">
    <cellStyle name="Link 2" xfId="3" xr:uid="{722C02F8-D717-47B8-A519-F4968BECDE57}"/>
    <cellStyle name="Normal_FunktionGraphs 2" xfId="2" xr:uid="{DD86E972-0295-49B0-AFA8-61C2A30502C0}"/>
    <cellStyle name="Standard" xfId="0" builtinId="0"/>
    <cellStyle name="Standard 2" xfId="1" xr:uid="{1D15AA26-3BBB-4326-B955-7317D58E72BD}"/>
  </cellStyles>
  <dxfs count="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'Beschleunigte Bewegung'!$B$5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'Beschleunigte Bewegung'!$C$4:$K$4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Bewegung'!$C$5:$K$5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E-4DB9-B8EF-AA53B75ED90A}"/>
            </c:ext>
          </c:extLst>
        </c:ser>
        <c:ser>
          <c:idx val="1"/>
          <c:order val="1"/>
          <c:tx>
            <c:strRef>
              <c:f>'Beschleunigte Bewegung'!$B$6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'Beschleunigte Bewegung'!$C$4:$K$4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Bewegung'!$C$6:$K$6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6.25</c:v>
                </c:pt>
                <c:pt idx="6">
                  <c:v>9</c:v>
                </c:pt>
                <c:pt idx="7">
                  <c:v>12.25</c:v>
                </c:pt>
                <c:pt idx="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E-4DB9-B8EF-AA53B75E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29071"/>
        <c:axId val="1554526159"/>
      </c:scatterChart>
      <c:valAx>
        <c:axId val="15545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526159"/>
        <c:crosses val="autoZero"/>
        <c:crossBetween val="midCat"/>
      </c:valAx>
      <c:valAx>
        <c:axId val="15545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52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Funktion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'Quadratisch-Gleichung'!$E$534:$Q$534</c:f>
              <c:numCache>
                <c:formatCode>General</c:formatCode>
                <c:ptCount val="13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'Quadratisch-Gleichung'!$E$535:$Q$535</c:f>
              <c:numCache>
                <c:formatCode>General</c:formatCode>
                <c:ptCount val="13"/>
                <c:pt idx="0">
                  <c:v>110</c:v>
                </c:pt>
                <c:pt idx="1">
                  <c:v>70</c:v>
                </c:pt>
                <c:pt idx="2">
                  <c:v>38</c:v>
                </c:pt>
                <c:pt idx="3">
                  <c:v>14</c:v>
                </c:pt>
                <c:pt idx="4">
                  <c:v>-2</c:v>
                </c:pt>
                <c:pt idx="5">
                  <c:v>-10</c:v>
                </c:pt>
                <c:pt idx="6">
                  <c:v>-10</c:v>
                </c:pt>
                <c:pt idx="7">
                  <c:v>-2</c:v>
                </c:pt>
                <c:pt idx="8">
                  <c:v>14</c:v>
                </c:pt>
                <c:pt idx="9">
                  <c:v>38</c:v>
                </c:pt>
                <c:pt idx="10">
                  <c:v>70</c:v>
                </c:pt>
                <c:pt idx="11">
                  <c:v>110</c:v>
                </c:pt>
                <c:pt idx="12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3-4A60-94B9-F2C3DF04E7BC}"/>
            </c:ext>
          </c:extLst>
        </c:ser>
        <c:ser>
          <c:idx val="1"/>
          <c:order val="1"/>
          <c:tx>
            <c:v>Messung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'Quadratisch-Gleichung'!$E$534:$O$534</c:f>
              <c:numCache>
                <c:formatCode>General</c:formatCode>
                <c:ptCount val="11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</c:numCache>
            </c:numRef>
          </c:xVal>
          <c:yVal>
            <c:numRef>
              <c:f>'Quadratisch-Gleichung'!$E$536:$P$536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3-4A60-94B9-F2C3DF04E7BC}"/>
            </c:ext>
          </c:extLst>
        </c:ser>
        <c:ser>
          <c:idx val="2"/>
          <c:order val="2"/>
          <c:tx>
            <c:v>Neue Werte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'Quadratisch-Gleichung'!$F$539:$I$539</c:f>
              <c:numCache>
                <c:formatCode>General</c:formatCode>
                <c:ptCount val="4"/>
                <c:pt idx="0">
                  <c:v>-11</c:v>
                </c:pt>
                <c:pt idx="1">
                  <c:v>-7</c:v>
                </c:pt>
                <c:pt idx="2">
                  <c:v>5</c:v>
                </c:pt>
                <c:pt idx="3">
                  <c:v>12</c:v>
                </c:pt>
              </c:numCache>
            </c:numRef>
          </c:xVal>
          <c:yVal>
            <c:numRef>
              <c:f>'Quadratisch-Gleichung'!$F$540:$I$540</c:f>
              <c:numCache>
                <c:formatCode>General</c:formatCode>
                <c:ptCount val="4"/>
                <c:pt idx="0">
                  <c:v>110</c:v>
                </c:pt>
                <c:pt idx="1">
                  <c:v>22</c:v>
                </c:pt>
                <c:pt idx="2">
                  <c:v>30</c:v>
                </c:pt>
                <c:pt idx="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E3-4A60-94B9-F2C3DF04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2808"/>
        <c:axId val="879022416"/>
      </c:scatterChart>
      <c:valAx>
        <c:axId val="87902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2416"/>
        <c:crosses val="autoZero"/>
        <c:crossBetween val="midCat"/>
      </c:valAx>
      <c:valAx>
        <c:axId val="879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'Beschleunigte Bewegung'!$B$41</c:f>
              <c:strCache>
                <c:ptCount val="1"/>
                <c:pt idx="0">
                  <c:v>v [m/s]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Bewegung'!$C$41:$K$41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1.6</c:v>
                </c:pt>
                <c:pt idx="4">
                  <c:v>1.9</c:v>
                </c:pt>
                <c:pt idx="5">
                  <c:v>2.4</c:v>
                </c:pt>
                <c:pt idx="6">
                  <c:v>3.1</c:v>
                </c:pt>
                <c:pt idx="7">
                  <c:v>3.6</c:v>
                </c:pt>
                <c:pt idx="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4849-9E16-ED2DB5C5AC27}"/>
            </c:ext>
          </c:extLst>
        </c:ser>
        <c:ser>
          <c:idx val="1"/>
          <c:order val="1"/>
          <c:tx>
            <c:strRef>
              <c:f>'Beschleunigte Bewegung'!$B$42</c:f>
              <c:strCache>
                <c:ptCount val="1"/>
                <c:pt idx="0">
                  <c:v>s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Bewegung'!$C$42:$K$42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2.2000000000000002</c:v>
                </c:pt>
                <c:pt idx="4">
                  <c:v>4.0999999999999996</c:v>
                </c:pt>
                <c:pt idx="5">
                  <c:v>6.2</c:v>
                </c:pt>
                <c:pt idx="6">
                  <c:v>8.9</c:v>
                </c:pt>
                <c:pt idx="7">
                  <c:v>12.2</c:v>
                </c:pt>
                <c:pt idx="8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E-4849-9E16-ED2DB5C5AC27}"/>
            </c:ext>
          </c:extLst>
        </c:ser>
        <c:ser>
          <c:idx val="2"/>
          <c:order val="2"/>
          <c:tx>
            <c:strRef>
              <c:f>'Beschleunigte Bewegung'!$B$45</c:f>
              <c:strCache>
                <c:ptCount val="1"/>
                <c:pt idx="0">
                  <c:v>v gerechnet):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Bewegung'!$C$45:$K$45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E-4849-9E16-ED2DB5C5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239"/>
        <c:axId val="1433008911"/>
      </c:scatterChart>
      <c:valAx>
        <c:axId val="14330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008911"/>
        <c:crosses val="autoZero"/>
        <c:crossBetween val="midCat"/>
      </c:valAx>
      <c:valAx>
        <c:axId val="14330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0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Gerade</c:v>
          </c:tx>
          <c:marker>
            <c:symbol val="none"/>
          </c:marker>
          <c:xVal>
            <c:numRef>
              <c:f>Funktionstypen!$T$7:$T$107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-3.5999999999999996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-3.0999999999999996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-2.6999999999999997</c:v>
                </c:pt>
                <c:pt idx="24">
                  <c:v>-2.5999999999999996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-2.1999999999999997</c:v>
                </c:pt>
                <c:pt idx="29">
                  <c:v>-2.0999999999999996</c:v>
                </c:pt>
                <c:pt idx="30">
                  <c:v>-2</c:v>
                </c:pt>
                <c:pt idx="31">
                  <c:v>-1.9</c:v>
                </c:pt>
                <c:pt idx="32">
                  <c:v>-1.7999999999999998</c:v>
                </c:pt>
                <c:pt idx="33">
                  <c:v>-1.6999999999999997</c:v>
                </c:pt>
                <c:pt idx="34">
                  <c:v>-1.5999999999999996</c:v>
                </c:pt>
                <c:pt idx="35">
                  <c:v>-1.5</c:v>
                </c:pt>
                <c:pt idx="36">
                  <c:v>-1.4</c:v>
                </c:pt>
                <c:pt idx="37">
                  <c:v>-1.2999999999999998</c:v>
                </c:pt>
                <c:pt idx="38">
                  <c:v>-1.1999999999999997</c:v>
                </c:pt>
                <c:pt idx="39">
                  <c:v>-1.0999999999999996</c:v>
                </c:pt>
                <c:pt idx="40">
                  <c:v>-1</c:v>
                </c:pt>
                <c:pt idx="41">
                  <c:v>-0.89999999999999947</c:v>
                </c:pt>
                <c:pt idx="42">
                  <c:v>-0.79999999999999982</c:v>
                </c:pt>
                <c:pt idx="43">
                  <c:v>-0.70000000000000018</c:v>
                </c:pt>
                <c:pt idx="44">
                  <c:v>-0.59999999999999964</c:v>
                </c:pt>
                <c:pt idx="45">
                  <c:v>-0.5</c:v>
                </c:pt>
                <c:pt idx="46">
                  <c:v>-0.39999999999999947</c:v>
                </c:pt>
                <c:pt idx="47">
                  <c:v>-0.29999999999999982</c:v>
                </c:pt>
                <c:pt idx="48">
                  <c:v>-0.19999999999999929</c:v>
                </c:pt>
                <c:pt idx="49">
                  <c:v>-9.9999999999999645E-2</c:v>
                </c:pt>
                <c:pt idx="50">
                  <c:v>0</c:v>
                </c:pt>
                <c:pt idx="51">
                  <c:v>0.10000000000000053</c:v>
                </c:pt>
                <c:pt idx="52">
                  <c:v>0.20000000000000018</c:v>
                </c:pt>
                <c:pt idx="53">
                  <c:v>0.30000000000000071</c:v>
                </c:pt>
                <c:pt idx="54">
                  <c:v>0.40000000000000036</c:v>
                </c:pt>
                <c:pt idx="55">
                  <c:v>0.5</c:v>
                </c:pt>
                <c:pt idx="56">
                  <c:v>0.60000000000000053</c:v>
                </c:pt>
                <c:pt idx="57">
                  <c:v>0.70000000000000018</c:v>
                </c:pt>
                <c:pt idx="58">
                  <c:v>0.80000000000000071</c:v>
                </c:pt>
                <c:pt idx="59">
                  <c:v>0.90000000000000036</c:v>
                </c:pt>
                <c:pt idx="60">
                  <c:v>1</c:v>
                </c:pt>
                <c:pt idx="61">
                  <c:v>1.1000000000000005</c:v>
                </c:pt>
                <c:pt idx="62">
                  <c:v>1.2000000000000002</c:v>
                </c:pt>
                <c:pt idx="63">
                  <c:v>1.3000000000000007</c:v>
                </c:pt>
                <c:pt idx="64">
                  <c:v>1.4000000000000004</c:v>
                </c:pt>
                <c:pt idx="65">
                  <c:v>1.5</c:v>
                </c:pt>
                <c:pt idx="66">
                  <c:v>1.6000000000000005</c:v>
                </c:pt>
                <c:pt idx="67">
                  <c:v>1.7000000000000002</c:v>
                </c:pt>
                <c:pt idx="68">
                  <c:v>1.8000000000000007</c:v>
                </c:pt>
                <c:pt idx="69">
                  <c:v>1.9000000000000004</c:v>
                </c:pt>
                <c:pt idx="70">
                  <c:v>2</c:v>
                </c:pt>
                <c:pt idx="71">
                  <c:v>2.1000000000000005</c:v>
                </c:pt>
                <c:pt idx="72">
                  <c:v>2.2000000000000002</c:v>
                </c:pt>
                <c:pt idx="73">
                  <c:v>2.3000000000000007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2.6000000000000005</c:v>
                </c:pt>
                <c:pt idx="77">
                  <c:v>2.7</c:v>
                </c:pt>
                <c:pt idx="78">
                  <c:v>2.8000000000000007</c:v>
                </c:pt>
                <c:pt idx="79">
                  <c:v>2.9000000000000004</c:v>
                </c:pt>
                <c:pt idx="80">
                  <c:v>3</c:v>
                </c:pt>
                <c:pt idx="81">
                  <c:v>3.0999999999999996</c:v>
                </c:pt>
                <c:pt idx="82">
                  <c:v>3.2000000000000011</c:v>
                </c:pt>
                <c:pt idx="83">
                  <c:v>3.3000000000000007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3.5999999999999996</c:v>
                </c:pt>
                <c:pt idx="87">
                  <c:v>3.7000000000000011</c:v>
                </c:pt>
                <c:pt idx="88">
                  <c:v>3.8000000000000007</c:v>
                </c:pt>
                <c:pt idx="89">
                  <c:v>3.9000000000000004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4.6000000000000014</c:v>
                </c:pt>
                <c:pt idx="97">
                  <c:v>4.7000000000000011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Funktionstypen!$U$7:$U$107</c:f>
              <c:numCache>
                <c:formatCode>General</c:formatCode>
                <c:ptCount val="101"/>
                <c:pt idx="0">
                  <c:v>-2</c:v>
                </c:pt>
                <c:pt idx="1">
                  <c:v>-1.9000000000000004</c:v>
                </c:pt>
                <c:pt idx="2">
                  <c:v>-1.7999999999999998</c:v>
                </c:pt>
                <c:pt idx="3">
                  <c:v>-1.7000000000000002</c:v>
                </c:pt>
                <c:pt idx="4">
                  <c:v>-1.5999999999999996</c:v>
                </c:pt>
                <c:pt idx="5">
                  <c:v>-1.5</c:v>
                </c:pt>
                <c:pt idx="6">
                  <c:v>-1.4000000000000004</c:v>
                </c:pt>
                <c:pt idx="7">
                  <c:v>-1.2999999999999998</c:v>
                </c:pt>
                <c:pt idx="8">
                  <c:v>-1.2000000000000002</c:v>
                </c:pt>
                <c:pt idx="9">
                  <c:v>-1.0999999999999996</c:v>
                </c:pt>
                <c:pt idx="10">
                  <c:v>-1</c:v>
                </c:pt>
                <c:pt idx="11">
                  <c:v>-0.89999999999999991</c:v>
                </c:pt>
                <c:pt idx="12">
                  <c:v>-0.79999999999999982</c:v>
                </c:pt>
                <c:pt idx="13">
                  <c:v>-0.70000000000000018</c:v>
                </c:pt>
                <c:pt idx="14">
                  <c:v>-0.59999999999999964</c:v>
                </c:pt>
                <c:pt idx="15">
                  <c:v>-0.5</c:v>
                </c:pt>
                <c:pt idx="16">
                  <c:v>-0.39999999999999991</c:v>
                </c:pt>
                <c:pt idx="17">
                  <c:v>-0.29999999999999982</c:v>
                </c:pt>
                <c:pt idx="18">
                  <c:v>-0.20000000000000018</c:v>
                </c:pt>
                <c:pt idx="19">
                  <c:v>-9.9999999999999645E-2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0.30000000000000027</c:v>
                </c:pt>
                <c:pt idx="24">
                  <c:v>0.40000000000000036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0.80000000000000027</c:v>
                </c:pt>
                <c:pt idx="29">
                  <c:v>0.90000000000000036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1.2000000000000002</c:v>
                </c:pt>
                <c:pt idx="33">
                  <c:v>1.3000000000000003</c:v>
                </c:pt>
                <c:pt idx="34">
                  <c:v>1.4000000000000004</c:v>
                </c:pt>
                <c:pt idx="35">
                  <c:v>1.5</c:v>
                </c:pt>
                <c:pt idx="36">
                  <c:v>1.6</c:v>
                </c:pt>
                <c:pt idx="37">
                  <c:v>1.7000000000000002</c:v>
                </c:pt>
                <c:pt idx="38">
                  <c:v>1.8000000000000003</c:v>
                </c:pt>
                <c:pt idx="39">
                  <c:v>1.9000000000000004</c:v>
                </c:pt>
                <c:pt idx="40">
                  <c:v>2</c:v>
                </c:pt>
                <c:pt idx="41">
                  <c:v>2.1000000000000005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2.4000000000000004</c:v>
                </c:pt>
                <c:pt idx="45">
                  <c:v>2.5</c:v>
                </c:pt>
                <c:pt idx="46">
                  <c:v>2.6000000000000005</c:v>
                </c:pt>
                <c:pt idx="47">
                  <c:v>2.7</c:v>
                </c:pt>
                <c:pt idx="48">
                  <c:v>2.8000000000000007</c:v>
                </c:pt>
                <c:pt idx="49">
                  <c:v>2.9000000000000004</c:v>
                </c:pt>
                <c:pt idx="50">
                  <c:v>3</c:v>
                </c:pt>
                <c:pt idx="51">
                  <c:v>3.1000000000000005</c:v>
                </c:pt>
                <c:pt idx="52">
                  <c:v>3.2</c:v>
                </c:pt>
                <c:pt idx="53">
                  <c:v>3.3000000000000007</c:v>
                </c:pt>
                <c:pt idx="54">
                  <c:v>3.4000000000000004</c:v>
                </c:pt>
                <c:pt idx="55">
                  <c:v>3.5</c:v>
                </c:pt>
                <c:pt idx="56">
                  <c:v>3.6000000000000005</c:v>
                </c:pt>
                <c:pt idx="57">
                  <c:v>3.7</c:v>
                </c:pt>
                <c:pt idx="58">
                  <c:v>3.8000000000000007</c:v>
                </c:pt>
                <c:pt idx="59">
                  <c:v>3.9000000000000004</c:v>
                </c:pt>
                <c:pt idx="60">
                  <c:v>4</c:v>
                </c:pt>
                <c:pt idx="61">
                  <c:v>4.1000000000000005</c:v>
                </c:pt>
                <c:pt idx="62">
                  <c:v>4.2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4.8000000000000007</c:v>
                </c:pt>
                <c:pt idx="69">
                  <c:v>4.9000000000000004</c:v>
                </c:pt>
                <c:pt idx="70">
                  <c:v>5</c:v>
                </c:pt>
                <c:pt idx="71">
                  <c:v>5.1000000000000005</c:v>
                </c:pt>
                <c:pt idx="72">
                  <c:v>5.2</c:v>
                </c:pt>
                <c:pt idx="73">
                  <c:v>5.3000000000000007</c:v>
                </c:pt>
                <c:pt idx="74">
                  <c:v>5.4</c:v>
                </c:pt>
                <c:pt idx="75">
                  <c:v>5.5</c:v>
                </c:pt>
                <c:pt idx="76">
                  <c:v>5.6000000000000005</c:v>
                </c:pt>
                <c:pt idx="77">
                  <c:v>5.7</c:v>
                </c:pt>
                <c:pt idx="78">
                  <c:v>5.8000000000000007</c:v>
                </c:pt>
                <c:pt idx="79">
                  <c:v>5.9</c:v>
                </c:pt>
                <c:pt idx="80">
                  <c:v>6</c:v>
                </c:pt>
                <c:pt idx="81">
                  <c:v>6.1</c:v>
                </c:pt>
                <c:pt idx="82">
                  <c:v>6.2000000000000011</c:v>
                </c:pt>
                <c:pt idx="83">
                  <c:v>6.3000000000000007</c:v>
                </c:pt>
                <c:pt idx="84">
                  <c:v>6.4</c:v>
                </c:pt>
                <c:pt idx="85">
                  <c:v>6.5</c:v>
                </c:pt>
                <c:pt idx="86">
                  <c:v>6.6</c:v>
                </c:pt>
                <c:pt idx="87">
                  <c:v>6.7000000000000011</c:v>
                </c:pt>
                <c:pt idx="88">
                  <c:v>6.8000000000000007</c:v>
                </c:pt>
                <c:pt idx="89">
                  <c:v>6.9</c:v>
                </c:pt>
                <c:pt idx="90">
                  <c:v>7</c:v>
                </c:pt>
                <c:pt idx="91">
                  <c:v>7.1</c:v>
                </c:pt>
                <c:pt idx="92">
                  <c:v>7.2000000000000011</c:v>
                </c:pt>
                <c:pt idx="93">
                  <c:v>7.3000000000000007</c:v>
                </c:pt>
                <c:pt idx="94">
                  <c:v>7.4</c:v>
                </c:pt>
                <c:pt idx="95">
                  <c:v>7.5</c:v>
                </c:pt>
                <c:pt idx="96">
                  <c:v>7.6000000000000014</c:v>
                </c:pt>
                <c:pt idx="97">
                  <c:v>7.7000000000000011</c:v>
                </c:pt>
                <c:pt idx="98">
                  <c:v>7.8000000000000007</c:v>
                </c:pt>
                <c:pt idx="99">
                  <c:v>7.9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0-40F0-8F7C-3E3CB948BDEA}"/>
            </c:ext>
          </c:extLst>
        </c:ser>
        <c:ser>
          <c:idx val="1"/>
          <c:order val="3"/>
          <c:tx>
            <c:v>Punkt Vertikal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Funktionstypen!$S$109:$T$109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Funktionstypen!$S$110:$T$110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0-40F0-8F7C-3E3CB948BDEA}"/>
            </c:ext>
          </c:extLst>
        </c:ser>
        <c:ser>
          <c:idx val="2"/>
          <c:order val="4"/>
          <c:tx>
            <c:v>Punkt Horizontal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Funktionstypen!$T$109:$U$109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xVal>
          <c:yVal>
            <c:numRef>
              <c:f>Funktionstypen!$T$110:$U$110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40-40F0-8F7C-3E3CB948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3320"/>
        <c:axId val="876705280"/>
      </c:scatterChart>
      <c:scatterChart>
        <c:scatterStyle val="lineMarker"/>
        <c:varyColors val="0"/>
        <c:ser>
          <c:idx val="4"/>
          <c:order val="0"/>
          <c:tx>
            <c:v>y0</c:v>
          </c:tx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Funktionstypen!$B$34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0-40F0-8F7C-3E3CB948BDEA}"/>
            </c:ext>
          </c:extLst>
        </c:ser>
        <c:ser>
          <c:idx val="3"/>
          <c:order val="1"/>
          <c:tx>
            <c:v>x0</c:v>
          </c:tx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Funktionstypen!$B$33</c:f>
              <c:numCache>
                <c:formatCode>General</c:formatCode>
                <c:ptCount val="1"/>
                <c:pt idx="0">
                  <c:v>-3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140-40F0-8F7C-3E3CB948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3320"/>
        <c:axId val="876705280"/>
      </c:scatterChart>
      <c:valAx>
        <c:axId val="8767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05280"/>
        <c:crosses val="autoZero"/>
        <c:crossBetween val="midCat"/>
      </c:valAx>
      <c:valAx>
        <c:axId val="8767052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0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3"/>
          <c:tx>
            <c:v>Parabel</c:v>
          </c:tx>
          <c:marker>
            <c:symbol val="none"/>
          </c:marker>
          <c:xVal>
            <c:numRef>
              <c:f>Funktionstypen!$W$7:$W$107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-1.7999999999999998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-1.5499999999999998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-1.3499999999999999</c:v>
                </c:pt>
                <c:pt idx="24">
                  <c:v>-1.2999999999999998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-1.0999999999999999</c:v>
                </c:pt>
                <c:pt idx="29">
                  <c:v>-1.0499999999999998</c:v>
                </c:pt>
                <c:pt idx="30">
                  <c:v>-1</c:v>
                </c:pt>
                <c:pt idx="31">
                  <c:v>-0.95</c:v>
                </c:pt>
                <c:pt idx="32">
                  <c:v>-0.89999999999999991</c:v>
                </c:pt>
                <c:pt idx="33">
                  <c:v>-0.84999999999999987</c:v>
                </c:pt>
                <c:pt idx="34">
                  <c:v>-0.79999999999999982</c:v>
                </c:pt>
                <c:pt idx="35">
                  <c:v>-0.75</c:v>
                </c:pt>
                <c:pt idx="36">
                  <c:v>-0.7</c:v>
                </c:pt>
                <c:pt idx="37">
                  <c:v>-0.64999999999999991</c:v>
                </c:pt>
                <c:pt idx="38">
                  <c:v>-0.59999999999999987</c:v>
                </c:pt>
                <c:pt idx="39">
                  <c:v>-0.54999999999999982</c:v>
                </c:pt>
                <c:pt idx="40">
                  <c:v>-0.5</c:v>
                </c:pt>
                <c:pt idx="41">
                  <c:v>-0.44999999999999973</c:v>
                </c:pt>
                <c:pt idx="42">
                  <c:v>-0.39999999999999991</c:v>
                </c:pt>
                <c:pt idx="43">
                  <c:v>-0.35000000000000009</c:v>
                </c:pt>
                <c:pt idx="44">
                  <c:v>-0.29999999999999982</c:v>
                </c:pt>
                <c:pt idx="45">
                  <c:v>-0.25</c:v>
                </c:pt>
                <c:pt idx="46">
                  <c:v>-0.19999999999999973</c:v>
                </c:pt>
                <c:pt idx="47">
                  <c:v>-0.14999999999999991</c:v>
                </c:pt>
                <c:pt idx="48">
                  <c:v>-9.9999999999999645E-2</c:v>
                </c:pt>
                <c:pt idx="49">
                  <c:v>-4.9999999999999822E-2</c:v>
                </c:pt>
                <c:pt idx="50">
                  <c:v>0</c:v>
                </c:pt>
                <c:pt idx="51">
                  <c:v>5.0000000000000266E-2</c:v>
                </c:pt>
                <c:pt idx="52">
                  <c:v>0.10000000000000009</c:v>
                </c:pt>
                <c:pt idx="53">
                  <c:v>0.15000000000000036</c:v>
                </c:pt>
                <c:pt idx="54">
                  <c:v>0.20000000000000018</c:v>
                </c:pt>
                <c:pt idx="55">
                  <c:v>0.25</c:v>
                </c:pt>
                <c:pt idx="56">
                  <c:v>0.30000000000000027</c:v>
                </c:pt>
                <c:pt idx="57">
                  <c:v>0.35000000000000009</c:v>
                </c:pt>
                <c:pt idx="58">
                  <c:v>0.40000000000000036</c:v>
                </c:pt>
                <c:pt idx="59">
                  <c:v>0.45000000000000018</c:v>
                </c:pt>
                <c:pt idx="60">
                  <c:v>0.5</c:v>
                </c:pt>
                <c:pt idx="61">
                  <c:v>0.55000000000000027</c:v>
                </c:pt>
                <c:pt idx="62">
                  <c:v>0.60000000000000009</c:v>
                </c:pt>
                <c:pt idx="63">
                  <c:v>0.65000000000000036</c:v>
                </c:pt>
                <c:pt idx="64">
                  <c:v>0.70000000000000018</c:v>
                </c:pt>
                <c:pt idx="65">
                  <c:v>0.75</c:v>
                </c:pt>
                <c:pt idx="66">
                  <c:v>0.80000000000000027</c:v>
                </c:pt>
                <c:pt idx="67">
                  <c:v>0.85000000000000009</c:v>
                </c:pt>
                <c:pt idx="68">
                  <c:v>0.90000000000000036</c:v>
                </c:pt>
                <c:pt idx="69">
                  <c:v>0.95000000000000018</c:v>
                </c:pt>
                <c:pt idx="70">
                  <c:v>1</c:v>
                </c:pt>
                <c:pt idx="71">
                  <c:v>1.0500000000000003</c:v>
                </c:pt>
                <c:pt idx="72">
                  <c:v>1.1000000000000001</c:v>
                </c:pt>
                <c:pt idx="73">
                  <c:v>1.1500000000000004</c:v>
                </c:pt>
                <c:pt idx="74">
                  <c:v>1.2000000000000002</c:v>
                </c:pt>
                <c:pt idx="75">
                  <c:v>1.25</c:v>
                </c:pt>
                <c:pt idx="76">
                  <c:v>1.3000000000000003</c:v>
                </c:pt>
                <c:pt idx="77">
                  <c:v>1.35</c:v>
                </c:pt>
                <c:pt idx="78">
                  <c:v>1.4000000000000004</c:v>
                </c:pt>
                <c:pt idx="79">
                  <c:v>1.4500000000000002</c:v>
                </c:pt>
                <c:pt idx="80">
                  <c:v>1.5</c:v>
                </c:pt>
                <c:pt idx="81">
                  <c:v>1.5499999999999998</c:v>
                </c:pt>
                <c:pt idx="82">
                  <c:v>1.6000000000000005</c:v>
                </c:pt>
                <c:pt idx="83">
                  <c:v>1.6500000000000004</c:v>
                </c:pt>
                <c:pt idx="84">
                  <c:v>1.7000000000000002</c:v>
                </c:pt>
                <c:pt idx="85">
                  <c:v>1.75</c:v>
                </c:pt>
                <c:pt idx="86">
                  <c:v>1.7999999999999998</c:v>
                </c:pt>
                <c:pt idx="87">
                  <c:v>1.8500000000000005</c:v>
                </c:pt>
                <c:pt idx="88">
                  <c:v>1.9000000000000004</c:v>
                </c:pt>
                <c:pt idx="89">
                  <c:v>1.9500000000000002</c:v>
                </c:pt>
                <c:pt idx="90">
                  <c:v>2</c:v>
                </c:pt>
                <c:pt idx="91">
                  <c:v>2.0499999999999998</c:v>
                </c:pt>
                <c:pt idx="92">
                  <c:v>2.1000000000000005</c:v>
                </c:pt>
                <c:pt idx="93">
                  <c:v>2.1500000000000004</c:v>
                </c:pt>
                <c:pt idx="94">
                  <c:v>2.2000000000000002</c:v>
                </c:pt>
                <c:pt idx="95">
                  <c:v>2.25</c:v>
                </c:pt>
                <c:pt idx="96">
                  <c:v>2.3000000000000007</c:v>
                </c:pt>
                <c:pt idx="97">
                  <c:v>2.3500000000000005</c:v>
                </c:pt>
                <c:pt idx="98">
                  <c:v>2.4000000000000004</c:v>
                </c:pt>
                <c:pt idx="99">
                  <c:v>2.4500000000000002</c:v>
                </c:pt>
                <c:pt idx="100">
                  <c:v>2.5</c:v>
                </c:pt>
              </c:numCache>
            </c:numRef>
          </c:xVal>
          <c:yVal>
            <c:numRef>
              <c:f>Funktionstypen!$X$7:$X$107</c:f>
              <c:numCache>
                <c:formatCode>General</c:formatCode>
                <c:ptCount val="101"/>
                <c:pt idx="0">
                  <c:v>31.5</c:v>
                </c:pt>
                <c:pt idx="1">
                  <c:v>30.360000000000007</c:v>
                </c:pt>
                <c:pt idx="2">
                  <c:v>29.24</c:v>
                </c:pt>
                <c:pt idx="3">
                  <c:v>28.140000000000004</c:v>
                </c:pt>
                <c:pt idx="4">
                  <c:v>27.059999999999995</c:v>
                </c:pt>
                <c:pt idx="5">
                  <c:v>26</c:v>
                </c:pt>
                <c:pt idx="6">
                  <c:v>24.960000000000004</c:v>
                </c:pt>
                <c:pt idx="7">
                  <c:v>23.939999999999998</c:v>
                </c:pt>
                <c:pt idx="8">
                  <c:v>22.94</c:v>
                </c:pt>
                <c:pt idx="9">
                  <c:v>21.959999999999997</c:v>
                </c:pt>
                <c:pt idx="10">
                  <c:v>21</c:v>
                </c:pt>
                <c:pt idx="11">
                  <c:v>20.059999999999999</c:v>
                </c:pt>
                <c:pt idx="12">
                  <c:v>19.14</c:v>
                </c:pt>
                <c:pt idx="13">
                  <c:v>18.240000000000002</c:v>
                </c:pt>
                <c:pt idx="14">
                  <c:v>17.359999999999996</c:v>
                </c:pt>
                <c:pt idx="15">
                  <c:v>16.5</c:v>
                </c:pt>
                <c:pt idx="16">
                  <c:v>15.659999999999997</c:v>
                </c:pt>
                <c:pt idx="17">
                  <c:v>14.839999999999998</c:v>
                </c:pt>
                <c:pt idx="18">
                  <c:v>14.040000000000003</c:v>
                </c:pt>
                <c:pt idx="19">
                  <c:v>13.259999999999998</c:v>
                </c:pt>
                <c:pt idx="20">
                  <c:v>12.5</c:v>
                </c:pt>
                <c:pt idx="21">
                  <c:v>11.76</c:v>
                </c:pt>
                <c:pt idx="22">
                  <c:v>11.04</c:v>
                </c:pt>
                <c:pt idx="23">
                  <c:v>10.339999999999998</c:v>
                </c:pt>
                <c:pt idx="24">
                  <c:v>9.6599999999999966</c:v>
                </c:pt>
                <c:pt idx="25">
                  <c:v>9</c:v>
                </c:pt>
                <c:pt idx="26">
                  <c:v>8.36</c:v>
                </c:pt>
                <c:pt idx="27">
                  <c:v>7.7399999999999984</c:v>
                </c:pt>
                <c:pt idx="28">
                  <c:v>7.1399999999999988</c:v>
                </c:pt>
                <c:pt idx="29">
                  <c:v>6.5599999999999978</c:v>
                </c:pt>
                <c:pt idx="30">
                  <c:v>6</c:v>
                </c:pt>
                <c:pt idx="31">
                  <c:v>5.4599999999999991</c:v>
                </c:pt>
                <c:pt idx="32">
                  <c:v>4.9399999999999995</c:v>
                </c:pt>
                <c:pt idx="33">
                  <c:v>4.4399999999999995</c:v>
                </c:pt>
                <c:pt idx="34">
                  <c:v>3.9599999999999982</c:v>
                </c:pt>
                <c:pt idx="35">
                  <c:v>3.5</c:v>
                </c:pt>
                <c:pt idx="36">
                  <c:v>3.0599999999999996</c:v>
                </c:pt>
                <c:pt idx="37">
                  <c:v>2.6399999999999992</c:v>
                </c:pt>
                <c:pt idx="38">
                  <c:v>2.2399999999999989</c:v>
                </c:pt>
                <c:pt idx="39">
                  <c:v>1.8599999999999985</c:v>
                </c:pt>
                <c:pt idx="40">
                  <c:v>1.5</c:v>
                </c:pt>
                <c:pt idx="41">
                  <c:v>1.1599999999999984</c:v>
                </c:pt>
                <c:pt idx="42">
                  <c:v>0.83999999999999941</c:v>
                </c:pt>
                <c:pt idx="43">
                  <c:v>0.54000000000000048</c:v>
                </c:pt>
                <c:pt idx="44">
                  <c:v>0.25999999999999912</c:v>
                </c:pt>
                <c:pt idx="45">
                  <c:v>0</c:v>
                </c:pt>
                <c:pt idx="46">
                  <c:v>-0.24000000000000121</c:v>
                </c:pt>
                <c:pt idx="47">
                  <c:v>-0.46000000000000041</c:v>
                </c:pt>
                <c:pt idx="48">
                  <c:v>-0.66000000000000136</c:v>
                </c:pt>
                <c:pt idx="49">
                  <c:v>-0.84000000000000064</c:v>
                </c:pt>
                <c:pt idx="50">
                  <c:v>-1</c:v>
                </c:pt>
                <c:pt idx="51">
                  <c:v>-1.1400000000000006</c:v>
                </c:pt>
                <c:pt idx="52">
                  <c:v>-1.2600000000000002</c:v>
                </c:pt>
                <c:pt idx="53">
                  <c:v>-1.3600000000000008</c:v>
                </c:pt>
                <c:pt idx="54">
                  <c:v>-1.4400000000000004</c:v>
                </c:pt>
                <c:pt idx="55">
                  <c:v>-1.5</c:v>
                </c:pt>
                <c:pt idx="56">
                  <c:v>-1.54</c:v>
                </c:pt>
                <c:pt idx="57">
                  <c:v>-1.56</c:v>
                </c:pt>
                <c:pt idx="58">
                  <c:v>-1.56</c:v>
                </c:pt>
                <c:pt idx="59">
                  <c:v>-1.54</c:v>
                </c:pt>
                <c:pt idx="60">
                  <c:v>-1.5</c:v>
                </c:pt>
                <c:pt idx="61">
                  <c:v>-1.4399999999999997</c:v>
                </c:pt>
                <c:pt idx="62">
                  <c:v>-1.3599999999999999</c:v>
                </c:pt>
                <c:pt idx="63">
                  <c:v>-1.2599999999999991</c:v>
                </c:pt>
                <c:pt idx="64">
                  <c:v>-1.1399999999999995</c:v>
                </c:pt>
                <c:pt idx="65">
                  <c:v>-1</c:v>
                </c:pt>
                <c:pt idx="66">
                  <c:v>-0.83999999999999897</c:v>
                </c:pt>
                <c:pt idx="67">
                  <c:v>-0.6599999999999997</c:v>
                </c:pt>
                <c:pt idx="68">
                  <c:v>-0.45999999999999863</c:v>
                </c:pt>
                <c:pt idx="69">
                  <c:v>-0.23999999999999932</c:v>
                </c:pt>
                <c:pt idx="70">
                  <c:v>0</c:v>
                </c:pt>
                <c:pt idx="71">
                  <c:v>0.26000000000000112</c:v>
                </c:pt>
                <c:pt idx="72">
                  <c:v>0.54000000000000048</c:v>
                </c:pt>
                <c:pt idx="73">
                  <c:v>0.84000000000000252</c:v>
                </c:pt>
                <c:pt idx="74">
                  <c:v>1.160000000000001</c:v>
                </c:pt>
                <c:pt idx="75">
                  <c:v>1.5</c:v>
                </c:pt>
                <c:pt idx="76">
                  <c:v>1.8600000000000017</c:v>
                </c:pt>
                <c:pt idx="77">
                  <c:v>2.2400000000000002</c:v>
                </c:pt>
                <c:pt idx="78">
                  <c:v>2.6400000000000032</c:v>
                </c:pt>
                <c:pt idx="79">
                  <c:v>3.0600000000000014</c:v>
                </c:pt>
                <c:pt idx="80">
                  <c:v>3.5</c:v>
                </c:pt>
                <c:pt idx="81">
                  <c:v>3.9599999999999982</c:v>
                </c:pt>
                <c:pt idx="82">
                  <c:v>4.4400000000000057</c:v>
                </c:pt>
                <c:pt idx="83">
                  <c:v>4.9400000000000031</c:v>
                </c:pt>
                <c:pt idx="84">
                  <c:v>5.4600000000000017</c:v>
                </c:pt>
                <c:pt idx="85">
                  <c:v>6</c:v>
                </c:pt>
                <c:pt idx="86">
                  <c:v>6.5599999999999978</c:v>
                </c:pt>
                <c:pt idx="87">
                  <c:v>7.1400000000000077</c:v>
                </c:pt>
                <c:pt idx="88">
                  <c:v>7.7400000000000038</c:v>
                </c:pt>
                <c:pt idx="89">
                  <c:v>8.360000000000003</c:v>
                </c:pt>
                <c:pt idx="90">
                  <c:v>9</c:v>
                </c:pt>
                <c:pt idx="91">
                  <c:v>9.66</c:v>
                </c:pt>
                <c:pt idx="92">
                  <c:v>10.340000000000007</c:v>
                </c:pt>
                <c:pt idx="93">
                  <c:v>11.040000000000004</c:v>
                </c:pt>
                <c:pt idx="94">
                  <c:v>11.760000000000002</c:v>
                </c:pt>
                <c:pt idx="95">
                  <c:v>12.5</c:v>
                </c:pt>
                <c:pt idx="96">
                  <c:v>13.260000000000012</c:v>
                </c:pt>
                <c:pt idx="97">
                  <c:v>14.04000000000001</c:v>
                </c:pt>
                <c:pt idx="98">
                  <c:v>14.840000000000005</c:v>
                </c:pt>
                <c:pt idx="99">
                  <c:v>15.660000000000004</c:v>
                </c:pt>
                <c:pt idx="100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5-4397-8CA5-431913E8657A}"/>
            </c:ext>
          </c:extLst>
        </c:ser>
        <c:ser>
          <c:idx val="1"/>
          <c:order val="4"/>
          <c:tx>
            <c:v>Punkt Vertikal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Funktionstypen!$W$109:$X$109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Funktionstypen!$W$110:$X$110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5-4397-8CA5-431913E8657A}"/>
            </c:ext>
          </c:extLst>
        </c:ser>
        <c:ser>
          <c:idx val="2"/>
          <c:order val="5"/>
          <c:tx>
            <c:v>Punkt Horizontal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Funktionstypen!$X$109:$Y$109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xVal>
          <c:yVal>
            <c:numRef>
              <c:f>Funktionstypen!$X$110:$Y$110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35-4397-8CA5-431913E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8416"/>
        <c:axId val="876708808"/>
      </c:scatterChart>
      <c:scatterChart>
        <c:scatterStyle val="lineMarker"/>
        <c:varyColors val="0"/>
        <c:ser>
          <c:idx val="3"/>
          <c:order val="0"/>
          <c:tx>
            <c:v>Scheitel</c:v>
          </c:tx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Funktionstypen!$H$34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xVal>
          <c:yVal>
            <c:numRef>
              <c:f>Funktionstypen!$H$35</c:f>
              <c:numCache>
                <c:formatCode>General</c:formatCode>
                <c:ptCount val="1"/>
                <c:pt idx="0">
                  <c:v>-1.5625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5-4397-8CA5-431913E8657A}"/>
            </c:ext>
          </c:extLst>
        </c:ser>
        <c:ser>
          <c:idx val="4"/>
          <c:order val="1"/>
          <c:tx>
            <c:v>Y1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Funktionstypen!$H$38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F35-4397-8CA5-431913E8657A}"/>
            </c:ext>
          </c:extLst>
        </c:ser>
        <c:ser>
          <c:idx val="5"/>
          <c:order val="2"/>
          <c:tx>
            <c:v>Y2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F35-4397-8CA5-431913E8657A}"/>
            </c:ext>
          </c:extLst>
        </c:ser>
        <c:ser>
          <c:idx val="6"/>
          <c:order val="6"/>
          <c:tx>
            <c:v>Brennpunkt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Funktionstypen!$H$34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xVal>
          <c:yVal>
            <c:numRef>
              <c:f>Funktionstypen!$H$43</c:f>
              <c:numCache>
                <c:formatCode>General</c:formatCode>
                <c:ptCount val="1"/>
                <c:pt idx="0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5-4397-8CA5-431913E8657A}"/>
            </c:ext>
          </c:extLst>
        </c:ser>
        <c:ser>
          <c:idx val="7"/>
          <c:order val="7"/>
          <c:tx>
            <c:v>x</c:v>
          </c:tx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Funktionstypen!$H$42</c:f>
              <c:numCache>
                <c:formatCode>General</c:formatCode>
                <c:ptCount val="1"/>
                <c:pt idx="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35-4397-8CA5-431913E8657A}"/>
            </c:ext>
          </c:extLst>
        </c:ser>
        <c:ser>
          <c:idx val="8"/>
          <c:order val="8"/>
          <c:tx>
            <c:v>Normalparabel</c:v>
          </c:tx>
          <c:spPr>
            <a:ln>
              <a:solidFill>
                <a:schemeClr val="tx1">
                  <a:lumMod val="95000"/>
                  <a:lumOff val="5000"/>
                  <a:alpha val="99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Funktionstypen!$W$7:$W$107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-1.7999999999999998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-1.5499999999999998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-1.3499999999999999</c:v>
                </c:pt>
                <c:pt idx="24">
                  <c:v>-1.2999999999999998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-1.0999999999999999</c:v>
                </c:pt>
                <c:pt idx="29">
                  <c:v>-1.0499999999999998</c:v>
                </c:pt>
                <c:pt idx="30">
                  <c:v>-1</c:v>
                </c:pt>
                <c:pt idx="31">
                  <c:v>-0.95</c:v>
                </c:pt>
                <c:pt idx="32">
                  <c:v>-0.89999999999999991</c:v>
                </c:pt>
                <c:pt idx="33">
                  <c:v>-0.84999999999999987</c:v>
                </c:pt>
                <c:pt idx="34">
                  <c:v>-0.79999999999999982</c:v>
                </c:pt>
                <c:pt idx="35">
                  <c:v>-0.75</c:v>
                </c:pt>
                <c:pt idx="36">
                  <c:v>-0.7</c:v>
                </c:pt>
                <c:pt idx="37">
                  <c:v>-0.64999999999999991</c:v>
                </c:pt>
                <c:pt idx="38">
                  <c:v>-0.59999999999999987</c:v>
                </c:pt>
                <c:pt idx="39">
                  <c:v>-0.54999999999999982</c:v>
                </c:pt>
                <c:pt idx="40">
                  <c:v>-0.5</c:v>
                </c:pt>
                <c:pt idx="41">
                  <c:v>-0.44999999999999973</c:v>
                </c:pt>
                <c:pt idx="42">
                  <c:v>-0.39999999999999991</c:v>
                </c:pt>
                <c:pt idx="43">
                  <c:v>-0.35000000000000009</c:v>
                </c:pt>
                <c:pt idx="44">
                  <c:v>-0.29999999999999982</c:v>
                </c:pt>
                <c:pt idx="45">
                  <c:v>-0.25</c:v>
                </c:pt>
                <c:pt idx="46">
                  <c:v>-0.19999999999999973</c:v>
                </c:pt>
                <c:pt idx="47">
                  <c:v>-0.14999999999999991</c:v>
                </c:pt>
                <c:pt idx="48">
                  <c:v>-9.9999999999999645E-2</c:v>
                </c:pt>
                <c:pt idx="49">
                  <c:v>-4.9999999999999822E-2</c:v>
                </c:pt>
                <c:pt idx="50">
                  <c:v>0</c:v>
                </c:pt>
                <c:pt idx="51">
                  <c:v>5.0000000000000266E-2</c:v>
                </c:pt>
                <c:pt idx="52">
                  <c:v>0.10000000000000009</c:v>
                </c:pt>
                <c:pt idx="53">
                  <c:v>0.15000000000000036</c:v>
                </c:pt>
                <c:pt idx="54">
                  <c:v>0.20000000000000018</c:v>
                </c:pt>
                <c:pt idx="55">
                  <c:v>0.25</c:v>
                </c:pt>
                <c:pt idx="56">
                  <c:v>0.30000000000000027</c:v>
                </c:pt>
                <c:pt idx="57">
                  <c:v>0.35000000000000009</c:v>
                </c:pt>
                <c:pt idx="58">
                  <c:v>0.40000000000000036</c:v>
                </c:pt>
                <c:pt idx="59">
                  <c:v>0.45000000000000018</c:v>
                </c:pt>
                <c:pt idx="60">
                  <c:v>0.5</c:v>
                </c:pt>
                <c:pt idx="61">
                  <c:v>0.55000000000000027</c:v>
                </c:pt>
                <c:pt idx="62">
                  <c:v>0.60000000000000009</c:v>
                </c:pt>
                <c:pt idx="63">
                  <c:v>0.65000000000000036</c:v>
                </c:pt>
                <c:pt idx="64">
                  <c:v>0.70000000000000018</c:v>
                </c:pt>
                <c:pt idx="65">
                  <c:v>0.75</c:v>
                </c:pt>
                <c:pt idx="66">
                  <c:v>0.80000000000000027</c:v>
                </c:pt>
                <c:pt idx="67">
                  <c:v>0.85000000000000009</c:v>
                </c:pt>
                <c:pt idx="68">
                  <c:v>0.90000000000000036</c:v>
                </c:pt>
                <c:pt idx="69">
                  <c:v>0.95000000000000018</c:v>
                </c:pt>
                <c:pt idx="70">
                  <c:v>1</c:v>
                </c:pt>
                <c:pt idx="71">
                  <c:v>1.0500000000000003</c:v>
                </c:pt>
                <c:pt idx="72">
                  <c:v>1.1000000000000001</c:v>
                </c:pt>
                <c:pt idx="73">
                  <c:v>1.1500000000000004</c:v>
                </c:pt>
                <c:pt idx="74">
                  <c:v>1.2000000000000002</c:v>
                </c:pt>
                <c:pt idx="75">
                  <c:v>1.25</c:v>
                </c:pt>
                <c:pt idx="76">
                  <c:v>1.3000000000000003</c:v>
                </c:pt>
                <c:pt idx="77">
                  <c:v>1.35</c:v>
                </c:pt>
                <c:pt idx="78">
                  <c:v>1.4000000000000004</c:v>
                </c:pt>
                <c:pt idx="79">
                  <c:v>1.4500000000000002</c:v>
                </c:pt>
                <c:pt idx="80">
                  <c:v>1.5</c:v>
                </c:pt>
                <c:pt idx="81">
                  <c:v>1.5499999999999998</c:v>
                </c:pt>
                <c:pt idx="82">
                  <c:v>1.6000000000000005</c:v>
                </c:pt>
                <c:pt idx="83">
                  <c:v>1.6500000000000004</c:v>
                </c:pt>
                <c:pt idx="84">
                  <c:v>1.7000000000000002</c:v>
                </c:pt>
                <c:pt idx="85">
                  <c:v>1.75</c:v>
                </c:pt>
                <c:pt idx="86">
                  <c:v>1.7999999999999998</c:v>
                </c:pt>
                <c:pt idx="87">
                  <c:v>1.8500000000000005</c:v>
                </c:pt>
                <c:pt idx="88">
                  <c:v>1.9000000000000004</c:v>
                </c:pt>
                <c:pt idx="89">
                  <c:v>1.9500000000000002</c:v>
                </c:pt>
                <c:pt idx="90">
                  <c:v>2</c:v>
                </c:pt>
                <c:pt idx="91">
                  <c:v>2.0499999999999998</c:v>
                </c:pt>
                <c:pt idx="92">
                  <c:v>2.1000000000000005</c:v>
                </c:pt>
                <c:pt idx="93">
                  <c:v>2.1500000000000004</c:v>
                </c:pt>
                <c:pt idx="94">
                  <c:v>2.2000000000000002</c:v>
                </c:pt>
                <c:pt idx="95">
                  <c:v>2.25</c:v>
                </c:pt>
                <c:pt idx="96">
                  <c:v>2.3000000000000007</c:v>
                </c:pt>
                <c:pt idx="97">
                  <c:v>2.3500000000000005</c:v>
                </c:pt>
                <c:pt idx="98">
                  <c:v>2.4000000000000004</c:v>
                </c:pt>
                <c:pt idx="99">
                  <c:v>2.4500000000000002</c:v>
                </c:pt>
                <c:pt idx="100">
                  <c:v>2.5</c:v>
                </c:pt>
              </c:numCache>
            </c:numRef>
          </c:xVal>
          <c:yVal>
            <c:numRef>
              <c:f>Funktionstypen!$Y$7:$Y$107</c:f>
              <c:numCache>
                <c:formatCode>General</c:formatCode>
                <c:ptCount val="101"/>
                <c:pt idx="0">
                  <c:v>6.25</c:v>
                </c:pt>
                <c:pt idx="1">
                  <c:v>6.0025000000000013</c:v>
                </c:pt>
                <c:pt idx="2">
                  <c:v>5.76</c:v>
                </c:pt>
                <c:pt idx="3">
                  <c:v>5.5225000000000009</c:v>
                </c:pt>
                <c:pt idx="4">
                  <c:v>5.2899999999999991</c:v>
                </c:pt>
                <c:pt idx="5">
                  <c:v>5.0625</c:v>
                </c:pt>
                <c:pt idx="6">
                  <c:v>4.8400000000000007</c:v>
                </c:pt>
                <c:pt idx="7">
                  <c:v>4.6224999999999996</c:v>
                </c:pt>
                <c:pt idx="8">
                  <c:v>4.41</c:v>
                </c:pt>
                <c:pt idx="9">
                  <c:v>4.2024999999999997</c:v>
                </c:pt>
                <c:pt idx="10">
                  <c:v>4</c:v>
                </c:pt>
                <c:pt idx="11">
                  <c:v>3.8024999999999998</c:v>
                </c:pt>
                <c:pt idx="12">
                  <c:v>3.61</c:v>
                </c:pt>
                <c:pt idx="13">
                  <c:v>3.4225000000000003</c:v>
                </c:pt>
                <c:pt idx="14">
                  <c:v>3.2399999999999993</c:v>
                </c:pt>
                <c:pt idx="15">
                  <c:v>3.0625</c:v>
                </c:pt>
                <c:pt idx="16">
                  <c:v>2.8899999999999997</c:v>
                </c:pt>
                <c:pt idx="17">
                  <c:v>2.7224999999999997</c:v>
                </c:pt>
                <c:pt idx="18">
                  <c:v>2.5600000000000005</c:v>
                </c:pt>
                <c:pt idx="19">
                  <c:v>2.4024999999999994</c:v>
                </c:pt>
                <c:pt idx="20">
                  <c:v>2.25</c:v>
                </c:pt>
                <c:pt idx="21">
                  <c:v>2.1025</c:v>
                </c:pt>
                <c:pt idx="22">
                  <c:v>1.9599999999999997</c:v>
                </c:pt>
                <c:pt idx="23">
                  <c:v>1.8224999999999996</c:v>
                </c:pt>
                <c:pt idx="24">
                  <c:v>1.6899999999999995</c:v>
                </c:pt>
                <c:pt idx="25">
                  <c:v>1.5625</c:v>
                </c:pt>
                <c:pt idx="26">
                  <c:v>1.44</c:v>
                </c:pt>
                <c:pt idx="27">
                  <c:v>1.3224999999999998</c:v>
                </c:pt>
                <c:pt idx="28">
                  <c:v>1.2099999999999997</c:v>
                </c:pt>
                <c:pt idx="29">
                  <c:v>1.1024999999999996</c:v>
                </c:pt>
                <c:pt idx="30">
                  <c:v>1</c:v>
                </c:pt>
                <c:pt idx="31">
                  <c:v>0.90249999999999997</c:v>
                </c:pt>
                <c:pt idx="32">
                  <c:v>0.80999999999999983</c:v>
                </c:pt>
                <c:pt idx="33">
                  <c:v>0.72249999999999981</c:v>
                </c:pt>
                <c:pt idx="34">
                  <c:v>0.63999999999999968</c:v>
                </c:pt>
                <c:pt idx="35">
                  <c:v>0.5625</c:v>
                </c:pt>
                <c:pt idx="36">
                  <c:v>0.48999999999999994</c:v>
                </c:pt>
                <c:pt idx="37">
                  <c:v>0.42249999999999988</c:v>
                </c:pt>
                <c:pt idx="38">
                  <c:v>0.35999999999999982</c:v>
                </c:pt>
                <c:pt idx="39">
                  <c:v>0.30249999999999982</c:v>
                </c:pt>
                <c:pt idx="40">
                  <c:v>0.25</c:v>
                </c:pt>
                <c:pt idx="41">
                  <c:v>0.20249999999999976</c:v>
                </c:pt>
                <c:pt idx="42">
                  <c:v>0.15999999999999992</c:v>
                </c:pt>
                <c:pt idx="43">
                  <c:v>0.12250000000000007</c:v>
                </c:pt>
                <c:pt idx="44">
                  <c:v>8.99999999999999E-2</c:v>
                </c:pt>
                <c:pt idx="45">
                  <c:v>6.25E-2</c:v>
                </c:pt>
                <c:pt idx="46">
                  <c:v>3.9999999999999897E-2</c:v>
                </c:pt>
                <c:pt idx="47">
                  <c:v>2.2499999999999975E-2</c:v>
                </c:pt>
                <c:pt idx="48">
                  <c:v>9.9999999999999291E-3</c:v>
                </c:pt>
                <c:pt idx="49">
                  <c:v>2.4999999999999823E-3</c:v>
                </c:pt>
                <c:pt idx="50">
                  <c:v>0</c:v>
                </c:pt>
                <c:pt idx="51">
                  <c:v>2.5000000000000265E-3</c:v>
                </c:pt>
                <c:pt idx="52">
                  <c:v>1.0000000000000018E-2</c:v>
                </c:pt>
                <c:pt idx="53">
                  <c:v>2.2500000000000107E-2</c:v>
                </c:pt>
                <c:pt idx="54">
                  <c:v>4.000000000000007E-2</c:v>
                </c:pt>
                <c:pt idx="55">
                  <c:v>6.25E-2</c:v>
                </c:pt>
                <c:pt idx="56">
                  <c:v>9.0000000000000163E-2</c:v>
                </c:pt>
                <c:pt idx="57">
                  <c:v>0.12250000000000007</c:v>
                </c:pt>
                <c:pt idx="58">
                  <c:v>0.16000000000000028</c:v>
                </c:pt>
                <c:pt idx="59">
                  <c:v>0.20250000000000015</c:v>
                </c:pt>
                <c:pt idx="60">
                  <c:v>0.25</c:v>
                </c:pt>
                <c:pt idx="61">
                  <c:v>0.30250000000000027</c:v>
                </c:pt>
                <c:pt idx="62">
                  <c:v>0.3600000000000001</c:v>
                </c:pt>
                <c:pt idx="63">
                  <c:v>0.42250000000000049</c:v>
                </c:pt>
                <c:pt idx="64">
                  <c:v>0.49000000000000027</c:v>
                </c:pt>
                <c:pt idx="65">
                  <c:v>0.5625</c:v>
                </c:pt>
                <c:pt idx="66">
                  <c:v>0.64000000000000046</c:v>
                </c:pt>
                <c:pt idx="67">
                  <c:v>0.72250000000000014</c:v>
                </c:pt>
                <c:pt idx="68">
                  <c:v>0.81000000000000061</c:v>
                </c:pt>
                <c:pt idx="69">
                  <c:v>0.9025000000000003</c:v>
                </c:pt>
                <c:pt idx="70">
                  <c:v>1</c:v>
                </c:pt>
                <c:pt idx="71">
                  <c:v>1.1025000000000005</c:v>
                </c:pt>
                <c:pt idx="72">
                  <c:v>1.2100000000000002</c:v>
                </c:pt>
                <c:pt idx="73">
                  <c:v>1.3225000000000009</c:v>
                </c:pt>
                <c:pt idx="74">
                  <c:v>1.4400000000000004</c:v>
                </c:pt>
                <c:pt idx="75">
                  <c:v>1.5625</c:v>
                </c:pt>
                <c:pt idx="76">
                  <c:v>1.6900000000000006</c:v>
                </c:pt>
                <c:pt idx="77">
                  <c:v>1.8225000000000002</c:v>
                </c:pt>
                <c:pt idx="78">
                  <c:v>1.9600000000000011</c:v>
                </c:pt>
                <c:pt idx="79">
                  <c:v>2.1025000000000005</c:v>
                </c:pt>
                <c:pt idx="80">
                  <c:v>2.25</c:v>
                </c:pt>
                <c:pt idx="81">
                  <c:v>2.4024999999999994</c:v>
                </c:pt>
                <c:pt idx="82">
                  <c:v>2.5600000000000018</c:v>
                </c:pt>
                <c:pt idx="83">
                  <c:v>2.722500000000001</c:v>
                </c:pt>
                <c:pt idx="84">
                  <c:v>2.8900000000000006</c:v>
                </c:pt>
                <c:pt idx="85">
                  <c:v>3.0625</c:v>
                </c:pt>
                <c:pt idx="86">
                  <c:v>3.2399999999999993</c:v>
                </c:pt>
                <c:pt idx="87">
                  <c:v>3.4225000000000021</c:v>
                </c:pt>
                <c:pt idx="88">
                  <c:v>3.6100000000000012</c:v>
                </c:pt>
                <c:pt idx="89">
                  <c:v>3.8025000000000007</c:v>
                </c:pt>
                <c:pt idx="90">
                  <c:v>4</c:v>
                </c:pt>
                <c:pt idx="91">
                  <c:v>4.2024999999999997</c:v>
                </c:pt>
                <c:pt idx="92">
                  <c:v>4.4100000000000019</c:v>
                </c:pt>
                <c:pt idx="93">
                  <c:v>4.6225000000000014</c:v>
                </c:pt>
                <c:pt idx="94">
                  <c:v>4.8400000000000007</c:v>
                </c:pt>
                <c:pt idx="95">
                  <c:v>5.0625</c:v>
                </c:pt>
                <c:pt idx="96">
                  <c:v>5.2900000000000036</c:v>
                </c:pt>
                <c:pt idx="97">
                  <c:v>5.5225000000000026</c:v>
                </c:pt>
                <c:pt idx="98">
                  <c:v>5.7600000000000016</c:v>
                </c:pt>
                <c:pt idx="99">
                  <c:v>6.0025000000000013</c:v>
                </c:pt>
                <c:pt idx="10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35-4397-8CA5-431913E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8416"/>
        <c:axId val="876708808"/>
      </c:scatterChart>
      <c:valAx>
        <c:axId val="876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08808"/>
        <c:crosses val="autoZero"/>
        <c:crossBetween val="midCat"/>
      </c:valAx>
      <c:valAx>
        <c:axId val="876708808"/>
        <c:scaling>
          <c:orientation val="minMax"/>
          <c:max val="16"/>
          <c:min val="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  <a:effectLst/>
        </c:spPr>
        <c:crossAx val="87670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Hyperbel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Funktionstypen!$Z$7:$Z$107</c:f>
              <c:numCache>
                <c:formatCode>General</c:formatCode>
                <c:ptCount val="101"/>
                <c:pt idx="0">
                  <c:v>-30</c:v>
                </c:pt>
                <c:pt idx="1">
                  <c:v>-29.4</c:v>
                </c:pt>
                <c:pt idx="2">
                  <c:v>-28.8</c:v>
                </c:pt>
                <c:pt idx="3">
                  <c:v>-28.2</c:v>
                </c:pt>
                <c:pt idx="4">
                  <c:v>-27.6</c:v>
                </c:pt>
                <c:pt idx="5">
                  <c:v>-27</c:v>
                </c:pt>
                <c:pt idx="6">
                  <c:v>-26.4</c:v>
                </c:pt>
                <c:pt idx="7">
                  <c:v>-25.8</c:v>
                </c:pt>
                <c:pt idx="8">
                  <c:v>-25.2</c:v>
                </c:pt>
                <c:pt idx="9">
                  <c:v>-24.6</c:v>
                </c:pt>
                <c:pt idx="10">
                  <c:v>-24</c:v>
                </c:pt>
                <c:pt idx="11">
                  <c:v>-23.4</c:v>
                </c:pt>
                <c:pt idx="12">
                  <c:v>-22.8</c:v>
                </c:pt>
                <c:pt idx="13">
                  <c:v>-22.2</c:v>
                </c:pt>
                <c:pt idx="14">
                  <c:v>-21.6</c:v>
                </c:pt>
                <c:pt idx="15">
                  <c:v>-21</c:v>
                </c:pt>
                <c:pt idx="16">
                  <c:v>-20.399999999999999</c:v>
                </c:pt>
                <c:pt idx="17">
                  <c:v>-19.8</c:v>
                </c:pt>
                <c:pt idx="18">
                  <c:v>-19.200000000000003</c:v>
                </c:pt>
                <c:pt idx="19">
                  <c:v>-18.600000000000001</c:v>
                </c:pt>
                <c:pt idx="20">
                  <c:v>-18</c:v>
                </c:pt>
                <c:pt idx="21">
                  <c:v>-17.399999999999999</c:v>
                </c:pt>
                <c:pt idx="22">
                  <c:v>-16.8</c:v>
                </c:pt>
                <c:pt idx="23">
                  <c:v>-16.200000000000003</c:v>
                </c:pt>
                <c:pt idx="24">
                  <c:v>-15.600000000000001</c:v>
                </c:pt>
                <c:pt idx="25">
                  <c:v>-15</c:v>
                </c:pt>
                <c:pt idx="26">
                  <c:v>-14.4</c:v>
                </c:pt>
                <c:pt idx="27">
                  <c:v>-13.8</c:v>
                </c:pt>
                <c:pt idx="28">
                  <c:v>-13.2</c:v>
                </c:pt>
                <c:pt idx="29">
                  <c:v>-12.600000000000001</c:v>
                </c:pt>
                <c:pt idx="30">
                  <c:v>-12</c:v>
                </c:pt>
                <c:pt idx="31">
                  <c:v>-11.400000000000002</c:v>
                </c:pt>
                <c:pt idx="32">
                  <c:v>-10.8</c:v>
                </c:pt>
                <c:pt idx="33">
                  <c:v>-10.199999999999999</c:v>
                </c:pt>
                <c:pt idx="34">
                  <c:v>-9.6000000000000014</c:v>
                </c:pt>
                <c:pt idx="35">
                  <c:v>-9</c:v>
                </c:pt>
                <c:pt idx="36">
                  <c:v>-8.4000000000000021</c:v>
                </c:pt>
                <c:pt idx="37">
                  <c:v>-7.8000000000000007</c:v>
                </c:pt>
                <c:pt idx="38">
                  <c:v>-7.1999999999999993</c:v>
                </c:pt>
                <c:pt idx="39">
                  <c:v>-6.6000000000000014</c:v>
                </c:pt>
                <c:pt idx="40">
                  <c:v>-6</c:v>
                </c:pt>
                <c:pt idx="41">
                  <c:v>-5.4000000000000021</c:v>
                </c:pt>
                <c:pt idx="42">
                  <c:v>-4.8000000000000007</c:v>
                </c:pt>
                <c:pt idx="43">
                  <c:v>-4.1999999999999993</c:v>
                </c:pt>
                <c:pt idx="44">
                  <c:v>-3.6000000000000014</c:v>
                </c:pt>
                <c:pt idx="45">
                  <c:v>-3</c:v>
                </c:pt>
                <c:pt idx="46">
                  <c:v>-2.4000000000000021</c:v>
                </c:pt>
                <c:pt idx="47">
                  <c:v>-1.8000000000000007</c:v>
                </c:pt>
                <c:pt idx="48">
                  <c:v>-1.2000000000000028</c:v>
                </c:pt>
                <c:pt idx="49">
                  <c:v>-0.60000000000000142</c:v>
                </c:pt>
                <c:pt idx="50">
                  <c:v>0</c:v>
                </c:pt>
                <c:pt idx="51">
                  <c:v>0.59999999999999787</c:v>
                </c:pt>
                <c:pt idx="52">
                  <c:v>1.1999999999999993</c:v>
                </c:pt>
                <c:pt idx="53">
                  <c:v>1.7999999999999972</c:v>
                </c:pt>
                <c:pt idx="54">
                  <c:v>2.3999999999999986</c:v>
                </c:pt>
                <c:pt idx="55">
                  <c:v>3</c:v>
                </c:pt>
                <c:pt idx="56">
                  <c:v>3.6000000000000014</c:v>
                </c:pt>
                <c:pt idx="57">
                  <c:v>4.1999999999999957</c:v>
                </c:pt>
                <c:pt idx="58">
                  <c:v>4.7999999999999972</c:v>
                </c:pt>
                <c:pt idx="59">
                  <c:v>5.3999999999999986</c:v>
                </c:pt>
                <c:pt idx="60">
                  <c:v>6</c:v>
                </c:pt>
                <c:pt idx="61">
                  <c:v>6.6000000000000014</c:v>
                </c:pt>
                <c:pt idx="62">
                  <c:v>7.1999999999999957</c:v>
                </c:pt>
                <c:pt idx="63">
                  <c:v>7.7999999999999972</c:v>
                </c:pt>
                <c:pt idx="64">
                  <c:v>8.3999999999999986</c:v>
                </c:pt>
                <c:pt idx="65">
                  <c:v>9</c:v>
                </c:pt>
                <c:pt idx="66">
                  <c:v>9.6000000000000014</c:v>
                </c:pt>
                <c:pt idx="67">
                  <c:v>10.199999999999996</c:v>
                </c:pt>
                <c:pt idx="68">
                  <c:v>10.799999999999997</c:v>
                </c:pt>
                <c:pt idx="69">
                  <c:v>11.399999999999999</c:v>
                </c:pt>
                <c:pt idx="70">
                  <c:v>12</c:v>
                </c:pt>
                <c:pt idx="71">
                  <c:v>12.600000000000001</c:v>
                </c:pt>
                <c:pt idx="72">
                  <c:v>13.199999999999996</c:v>
                </c:pt>
                <c:pt idx="73">
                  <c:v>13.799999999999997</c:v>
                </c:pt>
                <c:pt idx="74">
                  <c:v>14.399999999999999</c:v>
                </c:pt>
                <c:pt idx="75">
                  <c:v>15</c:v>
                </c:pt>
                <c:pt idx="76">
                  <c:v>15.600000000000001</c:v>
                </c:pt>
                <c:pt idx="77">
                  <c:v>16.199999999999996</c:v>
                </c:pt>
                <c:pt idx="78">
                  <c:v>16.799999999999997</c:v>
                </c:pt>
                <c:pt idx="79">
                  <c:v>17.399999999999999</c:v>
                </c:pt>
                <c:pt idx="80">
                  <c:v>18</c:v>
                </c:pt>
                <c:pt idx="81">
                  <c:v>18.600000000000001</c:v>
                </c:pt>
                <c:pt idx="82">
                  <c:v>19.199999999999996</c:v>
                </c:pt>
                <c:pt idx="83">
                  <c:v>19.799999999999997</c:v>
                </c:pt>
                <c:pt idx="84">
                  <c:v>20.399999999999999</c:v>
                </c:pt>
                <c:pt idx="85">
                  <c:v>21</c:v>
                </c:pt>
                <c:pt idx="86">
                  <c:v>21.6</c:v>
                </c:pt>
                <c:pt idx="87">
                  <c:v>22.199999999999996</c:v>
                </c:pt>
                <c:pt idx="88">
                  <c:v>22.799999999999997</c:v>
                </c:pt>
                <c:pt idx="89">
                  <c:v>23.4</c:v>
                </c:pt>
                <c:pt idx="90">
                  <c:v>24</c:v>
                </c:pt>
                <c:pt idx="91">
                  <c:v>24.6</c:v>
                </c:pt>
                <c:pt idx="92">
                  <c:v>25.199999999999996</c:v>
                </c:pt>
                <c:pt idx="93">
                  <c:v>25.799999999999997</c:v>
                </c:pt>
                <c:pt idx="94">
                  <c:v>26.4</c:v>
                </c:pt>
                <c:pt idx="95">
                  <c:v>27</c:v>
                </c:pt>
                <c:pt idx="96">
                  <c:v>27.599999999999994</c:v>
                </c:pt>
                <c:pt idx="97">
                  <c:v>28.199999999999996</c:v>
                </c:pt>
                <c:pt idx="98">
                  <c:v>28.799999999999997</c:v>
                </c:pt>
                <c:pt idx="99">
                  <c:v>29.4</c:v>
                </c:pt>
                <c:pt idx="100">
                  <c:v>30</c:v>
                </c:pt>
              </c:numCache>
            </c:numRef>
          </c:xVal>
          <c:yVal>
            <c:numRef>
              <c:f>Funktionstypen!$AA$7:$AA$107</c:f>
              <c:numCache>
                <c:formatCode>General</c:formatCode>
                <c:ptCount val="101"/>
                <c:pt idx="0">
                  <c:v>18.393939393939394</c:v>
                </c:pt>
                <c:pt idx="1">
                  <c:v>18.382716049382715</c:v>
                </c:pt>
                <c:pt idx="2">
                  <c:v>18.371069182389938</c:v>
                </c:pt>
                <c:pt idx="3">
                  <c:v>18.358974358974358</c:v>
                </c:pt>
                <c:pt idx="4">
                  <c:v>18.346405228758169</c:v>
                </c:pt>
                <c:pt idx="5">
                  <c:v>18.333333333333332</c:v>
                </c:pt>
                <c:pt idx="6">
                  <c:v>18.319727891156461</c:v>
                </c:pt>
                <c:pt idx="7">
                  <c:v>18.305555555555557</c:v>
                </c:pt>
                <c:pt idx="8">
                  <c:v>18.290780141843971</c:v>
                </c:pt>
                <c:pt idx="9">
                  <c:v>18.275362318840578</c:v>
                </c:pt>
                <c:pt idx="10">
                  <c:v>18.25925925925926</c:v>
                </c:pt>
                <c:pt idx="11">
                  <c:v>18.242424242424242</c:v>
                </c:pt>
                <c:pt idx="12">
                  <c:v>18.224806201550386</c:v>
                </c:pt>
                <c:pt idx="13">
                  <c:v>18.206349206349206</c:v>
                </c:pt>
                <c:pt idx="14">
                  <c:v>18.1869918699187</c:v>
                </c:pt>
                <c:pt idx="15">
                  <c:v>18.166666666666668</c:v>
                </c:pt>
                <c:pt idx="16">
                  <c:v>18.145299145299145</c:v>
                </c:pt>
                <c:pt idx="17">
                  <c:v>18.12280701754386</c:v>
                </c:pt>
                <c:pt idx="18">
                  <c:v>18.099099099099099</c:v>
                </c:pt>
                <c:pt idx="19">
                  <c:v>18.074074074074073</c:v>
                </c:pt>
                <c:pt idx="20">
                  <c:v>18.047619047619047</c:v>
                </c:pt>
                <c:pt idx="21">
                  <c:v>18.019607843137255</c:v>
                </c:pt>
                <c:pt idx="22">
                  <c:v>17.98989898989899</c:v>
                </c:pt>
                <c:pt idx="23">
                  <c:v>17.958333333333332</c:v>
                </c:pt>
                <c:pt idx="24">
                  <c:v>17.9247311827957</c:v>
                </c:pt>
                <c:pt idx="25">
                  <c:v>17.888888888888889</c:v>
                </c:pt>
                <c:pt idx="26">
                  <c:v>17.850574712643677</c:v>
                </c:pt>
                <c:pt idx="27">
                  <c:v>17.80952380952381</c:v>
                </c:pt>
                <c:pt idx="28">
                  <c:v>17.76543209876543</c:v>
                </c:pt>
                <c:pt idx="29">
                  <c:v>17.717948717948719</c:v>
                </c:pt>
                <c:pt idx="30">
                  <c:v>17.666666666666668</c:v>
                </c:pt>
                <c:pt idx="31">
                  <c:v>17.611111111111111</c:v>
                </c:pt>
                <c:pt idx="32">
                  <c:v>17.55072463768116</c:v>
                </c:pt>
                <c:pt idx="33">
                  <c:v>17.484848484848484</c:v>
                </c:pt>
                <c:pt idx="34">
                  <c:v>17.412698412698411</c:v>
                </c:pt>
                <c:pt idx="35">
                  <c:v>17.333333333333332</c:v>
                </c:pt>
                <c:pt idx="36">
                  <c:v>17.245614035087719</c:v>
                </c:pt>
                <c:pt idx="37">
                  <c:v>17.148148148148149</c:v>
                </c:pt>
                <c:pt idx="38">
                  <c:v>17.03921568627451</c:v>
                </c:pt>
                <c:pt idx="39">
                  <c:v>16.916666666666668</c:v>
                </c:pt>
                <c:pt idx="40">
                  <c:v>16.777777777777779</c:v>
                </c:pt>
                <c:pt idx="41">
                  <c:v>16.61904761904762</c:v>
                </c:pt>
                <c:pt idx="42">
                  <c:v>16.435897435897438</c:v>
                </c:pt>
                <c:pt idx="43">
                  <c:v>16.222222222222221</c:v>
                </c:pt>
                <c:pt idx="44">
                  <c:v>15.969696969696971</c:v>
                </c:pt>
                <c:pt idx="45">
                  <c:v>15.666666666666666</c:v>
                </c:pt>
                <c:pt idx="46">
                  <c:v>15.296296296296298</c:v>
                </c:pt>
                <c:pt idx="47">
                  <c:v>14.833333333333334</c:v>
                </c:pt>
                <c:pt idx="48">
                  <c:v>14.238095238095241</c:v>
                </c:pt>
                <c:pt idx="49">
                  <c:v>13.444444444444446</c:v>
                </c:pt>
                <c:pt idx="50">
                  <c:v>12.333333333333332</c:v>
                </c:pt>
                <c:pt idx="51">
                  <c:v>10.666666666666675</c:v>
                </c:pt>
                <c:pt idx="52">
                  <c:v>7.8888888888888928</c:v>
                </c:pt>
                <c:pt idx="53">
                  <c:v>2.3333333333333712</c:v>
                </c:pt>
                <c:pt idx="54">
                  <c:v>-14.333333333333258</c:v>
                </c:pt>
                <c:pt idx="55">
                  <c:v>0</c:v>
                </c:pt>
                <c:pt idx="56">
                  <c:v>52.333333333333258</c:v>
                </c:pt>
                <c:pt idx="57">
                  <c:v>35.666666666666728</c:v>
                </c:pt>
                <c:pt idx="58">
                  <c:v>30.111111111111128</c:v>
                </c:pt>
                <c:pt idx="59">
                  <c:v>27.333333333333336</c:v>
                </c:pt>
                <c:pt idx="60">
                  <c:v>25.666666666666668</c:v>
                </c:pt>
                <c:pt idx="61">
                  <c:v>24.555555555555554</c:v>
                </c:pt>
                <c:pt idx="62">
                  <c:v>23.761904761904766</c:v>
                </c:pt>
                <c:pt idx="63">
                  <c:v>23.166666666666668</c:v>
                </c:pt>
                <c:pt idx="64">
                  <c:v>22.703703703703706</c:v>
                </c:pt>
                <c:pt idx="65">
                  <c:v>22.333333333333332</c:v>
                </c:pt>
                <c:pt idx="66">
                  <c:v>22.030303030303031</c:v>
                </c:pt>
                <c:pt idx="67">
                  <c:v>21.777777777777779</c:v>
                </c:pt>
                <c:pt idx="68">
                  <c:v>21.564102564102566</c:v>
                </c:pt>
                <c:pt idx="69">
                  <c:v>21.38095238095238</c:v>
                </c:pt>
                <c:pt idx="70">
                  <c:v>21.222222222222221</c:v>
                </c:pt>
                <c:pt idx="71">
                  <c:v>21.083333333333332</c:v>
                </c:pt>
                <c:pt idx="72">
                  <c:v>20.96078431372549</c:v>
                </c:pt>
                <c:pt idx="73">
                  <c:v>20.851851851851851</c:v>
                </c:pt>
                <c:pt idx="74">
                  <c:v>20.754385964912281</c:v>
                </c:pt>
                <c:pt idx="75">
                  <c:v>20.666666666666668</c:v>
                </c:pt>
                <c:pt idx="76">
                  <c:v>20.587301587301589</c:v>
                </c:pt>
                <c:pt idx="77">
                  <c:v>20.515151515151516</c:v>
                </c:pt>
                <c:pt idx="78">
                  <c:v>20.44927536231884</c:v>
                </c:pt>
                <c:pt idx="79">
                  <c:v>20.388888888888889</c:v>
                </c:pt>
                <c:pt idx="80">
                  <c:v>20.333333333333332</c:v>
                </c:pt>
                <c:pt idx="81">
                  <c:v>20.282051282051281</c:v>
                </c:pt>
                <c:pt idx="82">
                  <c:v>20.23456790123457</c:v>
                </c:pt>
                <c:pt idx="83">
                  <c:v>20.19047619047619</c:v>
                </c:pt>
                <c:pt idx="84">
                  <c:v>20.149425287356323</c:v>
                </c:pt>
                <c:pt idx="85">
                  <c:v>20.111111111111111</c:v>
                </c:pt>
                <c:pt idx="86">
                  <c:v>20.0752688172043</c:v>
                </c:pt>
                <c:pt idx="87">
                  <c:v>20.041666666666668</c:v>
                </c:pt>
                <c:pt idx="88">
                  <c:v>20.01010101010101</c:v>
                </c:pt>
                <c:pt idx="89">
                  <c:v>19.980392156862745</c:v>
                </c:pt>
                <c:pt idx="90">
                  <c:v>19.952380952380953</c:v>
                </c:pt>
                <c:pt idx="91">
                  <c:v>19.925925925925927</c:v>
                </c:pt>
                <c:pt idx="92">
                  <c:v>19.900900900900901</c:v>
                </c:pt>
                <c:pt idx="93">
                  <c:v>19.87719298245614</c:v>
                </c:pt>
                <c:pt idx="94">
                  <c:v>19.854700854700855</c:v>
                </c:pt>
                <c:pt idx="95">
                  <c:v>19.833333333333332</c:v>
                </c:pt>
                <c:pt idx="96">
                  <c:v>19.8130081300813</c:v>
                </c:pt>
                <c:pt idx="97">
                  <c:v>19.793650793650794</c:v>
                </c:pt>
                <c:pt idx="98">
                  <c:v>19.775193798449614</c:v>
                </c:pt>
                <c:pt idx="99">
                  <c:v>19.757575757575758</c:v>
                </c:pt>
                <c:pt idx="100">
                  <c:v>19.74074074074074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B-4175-A872-C42A31AE92B5}"/>
            </c:ext>
          </c:extLst>
        </c:ser>
        <c:ser>
          <c:idx val="0"/>
          <c:order val="1"/>
          <c:tx>
            <c:v>SprungPunkt</c:v>
          </c:tx>
          <c:spPr>
            <a:ln w="31750" cmpd="sng">
              <a:solidFill>
                <a:schemeClr val="tx1">
                  <a:lumMod val="95000"/>
                  <a:lumOff val="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Funktionstypen!$AC$4:$AD$4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Funktionstypen!$AC$2:$AC$3</c:f>
              <c:numCache>
                <c:formatCode>General</c:formatCode>
                <c:ptCount val="2"/>
                <c:pt idx="0">
                  <c:v>62.799999999999905</c:v>
                </c:pt>
                <c:pt idx="1">
                  <c:v>-17.199999999999907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B-4175-A872-C42A31AE92B5}"/>
            </c:ext>
          </c:extLst>
        </c:ser>
        <c:ser>
          <c:idx val="2"/>
          <c:order val="2"/>
          <c:tx>
            <c:v>Asymtote</c:v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Funktionstypen!$AE$2:$AE$3</c:f>
              <c:numCache>
                <c:formatCode>General</c:formatCode>
                <c:ptCount val="2"/>
                <c:pt idx="0">
                  <c:v>-36</c:v>
                </c:pt>
                <c:pt idx="1">
                  <c:v>36</c:v>
                </c:pt>
              </c:numCache>
            </c:numRef>
          </c:xVal>
          <c:yVal>
            <c:numRef>
              <c:f>Funktionstypen!$AF$2:$AF$3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B-4175-A872-C42A31AE92B5}"/>
            </c:ext>
          </c:extLst>
        </c:ser>
        <c:ser>
          <c:idx val="3"/>
          <c:order val="3"/>
          <c:tx>
            <c:v>Punkt Vertikal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Funktionstypen!$AA$109:$AB$109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xVal>
          <c:yVal>
            <c:numRef>
              <c:f>Funktionstypen!$AA$110:$AB$110</c:f>
              <c:numCache>
                <c:formatCode>General</c:formatCode>
                <c:ptCount val="2"/>
                <c:pt idx="0">
                  <c:v>0</c:v>
                </c:pt>
                <c:pt idx="1">
                  <c:v>16.142857142857142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B-4175-A872-C42A31AE92B5}"/>
            </c:ext>
          </c:extLst>
        </c:ser>
        <c:ser>
          <c:idx val="4"/>
          <c:order val="4"/>
          <c:tx>
            <c:v>Punkt Horizontal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Funktionstypen!$AB$109:$AC$109</c:f>
              <c:numCache>
                <c:formatCode>General</c:formatCode>
                <c:ptCount val="2"/>
                <c:pt idx="0">
                  <c:v>-4</c:v>
                </c:pt>
                <c:pt idx="1">
                  <c:v>0</c:v>
                </c:pt>
              </c:numCache>
            </c:numRef>
          </c:xVal>
          <c:yVal>
            <c:numRef>
              <c:f>Funktionstypen!$AB$110:$AC$110</c:f>
              <c:numCache>
                <c:formatCode>General</c:formatCode>
                <c:ptCount val="2"/>
                <c:pt idx="0">
                  <c:v>16.142857142857142</c:v>
                </c:pt>
                <c:pt idx="1">
                  <c:v>16.142857142857142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B-4175-A872-C42A31AE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14688"/>
        <c:axId val="876713904"/>
      </c:scatterChart>
      <c:valAx>
        <c:axId val="876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13904"/>
        <c:crosses val="autoZero"/>
        <c:crossBetween val="midCat"/>
      </c:valAx>
      <c:valAx>
        <c:axId val="876713904"/>
        <c:scaling>
          <c:orientation val="minMax"/>
          <c:max val="7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1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'Quadratische Funktion'!$B$7</c:f>
              <c:strCache>
                <c:ptCount val="1"/>
                <c:pt idx="0">
                  <c:v>y (Normal):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'Quadratische Funktion'!$C$6:$W$6</c:f>
              <c:numCache>
                <c:formatCode>General</c:formatCode>
                <c:ptCount val="2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xVal>
          <c:yVal>
            <c:numRef>
              <c:f>'Quadratische Funktion'!$C$7:$W$7</c:f>
              <c:numCache>
                <c:formatCode>General</c:formatCode>
                <c:ptCount val="21"/>
                <c:pt idx="0">
                  <c:v>77</c:v>
                </c:pt>
                <c:pt idx="1">
                  <c:v>60</c:v>
                </c:pt>
                <c:pt idx="2">
                  <c:v>45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8">
                  <c:v>-3</c:v>
                </c:pt>
                <c:pt idx="9">
                  <c:v>-4</c:v>
                </c:pt>
                <c:pt idx="10">
                  <c:v>-3</c:v>
                </c:pt>
                <c:pt idx="11">
                  <c:v>0</c:v>
                </c:pt>
                <c:pt idx="12">
                  <c:v>5</c:v>
                </c:pt>
                <c:pt idx="13">
                  <c:v>12</c:v>
                </c:pt>
                <c:pt idx="14">
                  <c:v>21</c:v>
                </c:pt>
                <c:pt idx="15">
                  <c:v>32</c:v>
                </c:pt>
                <c:pt idx="16">
                  <c:v>45</c:v>
                </c:pt>
                <c:pt idx="17">
                  <c:v>60</c:v>
                </c:pt>
                <c:pt idx="18">
                  <c:v>77</c:v>
                </c:pt>
                <c:pt idx="19">
                  <c:v>96</c:v>
                </c:pt>
                <c:pt idx="2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1BB-A577-B752A96C40E1}"/>
            </c:ext>
          </c:extLst>
        </c:ser>
        <c:ser>
          <c:idx val="1"/>
          <c:order val="1"/>
          <c:tx>
            <c:strRef>
              <c:f>'Quadratische Funktion'!$B$2</c:f>
              <c:strCache>
                <c:ptCount val="1"/>
                <c:pt idx="0">
                  <c:v>Null-Stellen: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'Quadratische Funktion'!$C$2:$C$3</c:f>
              <c:numCache>
                <c:formatCode>General</c:formatCode>
                <c:ptCount val="2"/>
                <c:pt idx="0">
                  <c:v>-5</c:v>
                </c:pt>
                <c:pt idx="1">
                  <c:v>-1</c:v>
                </c:pt>
              </c:numCache>
            </c:numRef>
          </c:xVal>
          <c:yVal>
            <c:numRef>
              <c:f>'Quadratische Funktion'!$D$2:$D$3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F-4DB0-84F7-E8A6C986C117}"/>
            </c:ext>
          </c:extLst>
        </c:ser>
        <c:ser>
          <c:idx val="2"/>
          <c:order val="2"/>
          <c:tx>
            <c:strRef>
              <c:f>'Quadratische Funktion'!$B$13</c:f>
              <c:strCache>
                <c:ptCount val="1"/>
                <c:pt idx="0">
                  <c:v>y (Scheitel):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'Quadratische Funktion'!$C$6:$W$6</c:f>
              <c:numCache>
                <c:formatCode>General</c:formatCode>
                <c:ptCount val="2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xVal>
          <c:yVal>
            <c:numRef>
              <c:f>'Quadratische Funktion'!$C$13:$W$13</c:f>
              <c:numCache>
                <c:formatCode>General</c:formatCode>
                <c:ptCount val="21"/>
                <c:pt idx="0">
                  <c:v>96.25</c:v>
                </c:pt>
                <c:pt idx="1">
                  <c:v>75</c:v>
                </c:pt>
                <c:pt idx="2">
                  <c:v>56.25</c:v>
                </c:pt>
                <c:pt idx="3">
                  <c:v>40</c:v>
                </c:pt>
                <c:pt idx="4">
                  <c:v>26.25</c:v>
                </c:pt>
                <c:pt idx="5">
                  <c:v>15</c:v>
                </c:pt>
                <c:pt idx="6">
                  <c:v>6.25</c:v>
                </c:pt>
                <c:pt idx="7">
                  <c:v>0</c:v>
                </c:pt>
                <c:pt idx="8">
                  <c:v>-3.75</c:v>
                </c:pt>
                <c:pt idx="9">
                  <c:v>-5</c:v>
                </c:pt>
                <c:pt idx="10">
                  <c:v>-3.75</c:v>
                </c:pt>
                <c:pt idx="11">
                  <c:v>0</c:v>
                </c:pt>
                <c:pt idx="12">
                  <c:v>6.25</c:v>
                </c:pt>
                <c:pt idx="13">
                  <c:v>15</c:v>
                </c:pt>
                <c:pt idx="14">
                  <c:v>26.25</c:v>
                </c:pt>
                <c:pt idx="15">
                  <c:v>40</c:v>
                </c:pt>
                <c:pt idx="16">
                  <c:v>56.25</c:v>
                </c:pt>
                <c:pt idx="17">
                  <c:v>75</c:v>
                </c:pt>
                <c:pt idx="18">
                  <c:v>96.25</c:v>
                </c:pt>
                <c:pt idx="19">
                  <c:v>120</c:v>
                </c:pt>
                <c:pt idx="20">
                  <c:v>146.25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F-4DB0-84F7-E8A6C986C117}"/>
            </c:ext>
          </c:extLst>
        </c:ser>
        <c:ser>
          <c:idx val="3"/>
          <c:order val="3"/>
          <c:tx>
            <c:strRef>
              <c:f>'Quadratische Funktion'!$B$10</c:f>
              <c:strCache>
                <c:ptCount val="1"/>
                <c:pt idx="0">
                  <c:v>Scheitel-Punkt: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'Quadratische Funktion'!$D$10</c:f>
              <c:numCache>
                <c:formatCode>General</c:formatCode>
                <c:ptCount val="1"/>
                <c:pt idx="0">
                  <c:v>-3</c:v>
                </c:pt>
              </c:numCache>
            </c:numRef>
          </c:xVal>
          <c:yVal>
            <c:numRef>
              <c:f>'Quadratische Funktion'!$D$11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F-4DB0-84F7-E8A6C986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63711"/>
        <c:axId val="1473464127"/>
      </c:scatterChart>
      <c:valAx>
        <c:axId val="14734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64127"/>
        <c:crosses val="autoZero"/>
        <c:crossBetween val="midCat"/>
      </c:valAx>
      <c:valAx>
        <c:axId val="14734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71428571428571E-2"/>
          <c:y val="3.8539553752535496E-2"/>
          <c:w val="0.94507392417966407"/>
          <c:h val="0.92393509127789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'Quadratisch-Gleichung'!$A$19</c:f>
              <c:strCache>
                <c:ptCount val="1"/>
                <c:pt idx="0">
                  <c:v>y1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'Quadratisch-Gleichung'!$B$18:$DX$18</c:f>
              <c:numCache>
                <c:formatCode>General</c:formatCode>
                <c:ptCount val="127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  <c:pt idx="121">
                  <c:v>6.0999999999999908</c:v>
                </c:pt>
                <c:pt idx="122">
                  <c:v>6.1999999999999904</c:v>
                </c:pt>
                <c:pt idx="123">
                  <c:v>6.2999999999999901</c:v>
                </c:pt>
                <c:pt idx="124">
                  <c:v>6.3999999999999897</c:v>
                </c:pt>
                <c:pt idx="125">
                  <c:v>6.4999999999999893</c:v>
                </c:pt>
                <c:pt idx="126">
                  <c:v>6.599999999999989</c:v>
                </c:pt>
              </c:numCache>
            </c:numRef>
          </c:xVal>
          <c:yVal>
            <c:numRef>
              <c:f>'Quadratisch-Gleichung'!$B$19:$DX$19</c:f>
              <c:numCache>
                <c:formatCode>General</c:formatCode>
                <c:ptCount val="127"/>
                <c:pt idx="0">
                  <c:v>27</c:v>
                </c:pt>
                <c:pt idx="1">
                  <c:v>25.810000000000002</c:v>
                </c:pt>
                <c:pt idx="2">
                  <c:v>24.640000000000008</c:v>
                </c:pt>
                <c:pt idx="3">
                  <c:v>23.490000000000009</c:v>
                </c:pt>
                <c:pt idx="4">
                  <c:v>22.360000000000017</c:v>
                </c:pt>
                <c:pt idx="5">
                  <c:v>21.250000000000021</c:v>
                </c:pt>
                <c:pt idx="6">
                  <c:v>20.160000000000021</c:v>
                </c:pt>
                <c:pt idx="7">
                  <c:v>19.090000000000025</c:v>
                </c:pt>
                <c:pt idx="8">
                  <c:v>18.040000000000031</c:v>
                </c:pt>
                <c:pt idx="9">
                  <c:v>17.010000000000034</c:v>
                </c:pt>
                <c:pt idx="10">
                  <c:v>16.000000000000036</c:v>
                </c:pt>
                <c:pt idx="11">
                  <c:v>15.010000000000037</c:v>
                </c:pt>
                <c:pt idx="12">
                  <c:v>14.040000000000042</c:v>
                </c:pt>
                <c:pt idx="13">
                  <c:v>13.090000000000042</c:v>
                </c:pt>
                <c:pt idx="14">
                  <c:v>12.160000000000046</c:v>
                </c:pt>
                <c:pt idx="15">
                  <c:v>11.25000000000005</c:v>
                </c:pt>
                <c:pt idx="16">
                  <c:v>10.360000000000049</c:v>
                </c:pt>
                <c:pt idx="17">
                  <c:v>9.4900000000000517</c:v>
                </c:pt>
                <c:pt idx="18">
                  <c:v>8.6400000000000539</c:v>
                </c:pt>
                <c:pt idx="19">
                  <c:v>7.8100000000000556</c:v>
                </c:pt>
                <c:pt idx="20">
                  <c:v>7.0000000000000568</c:v>
                </c:pt>
                <c:pt idx="21">
                  <c:v>6.2100000000000541</c:v>
                </c:pt>
                <c:pt idx="22">
                  <c:v>5.4400000000000528</c:v>
                </c:pt>
                <c:pt idx="23">
                  <c:v>4.690000000000051</c:v>
                </c:pt>
                <c:pt idx="24">
                  <c:v>3.9600000000000488</c:v>
                </c:pt>
                <c:pt idx="25">
                  <c:v>3.2500000000000462</c:v>
                </c:pt>
                <c:pt idx="26">
                  <c:v>2.5600000000000449</c:v>
                </c:pt>
                <c:pt idx="27">
                  <c:v>1.8900000000000432</c:v>
                </c:pt>
                <c:pt idx="28">
                  <c:v>1.2400000000000411</c:v>
                </c:pt>
                <c:pt idx="29">
                  <c:v>0.61000000000003851</c:v>
                </c:pt>
                <c:pt idx="30">
                  <c:v>3.730349362740526E-14</c:v>
                </c:pt>
                <c:pt idx="31">
                  <c:v>-0.58999999999996433</c:v>
                </c:pt>
                <c:pt idx="32">
                  <c:v>-1.1599999999999664</c:v>
                </c:pt>
                <c:pt idx="33">
                  <c:v>-1.709999999999968</c:v>
                </c:pt>
                <c:pt idx="34">
                  <c:v>-2.2399999999999691</c:v>
                </c:pt>
                <c:pt idx="35">
                  <c:v>-2.7499999999999716</c:v>
                </c:pt>
                <c:pt idx="36">
                  <c:v>-3.2399999999999727</c:v>
                </c:pt>
                <c:pt idx="37">
                  <c:v>-3.7099999999999742</c:v>
                </c:pt>
                <c:pt idx="38">
                  <c:v>-4.1599999999999762</c:v>
                </c:pt>
                <c:pt idx="39">
                  <c:v>-4.5899999999999777</c:v>
                </c:pt>
                <c:pt idx="40">
                  <c:v>-4.9999999999999787</c:v>
                </c:pt>
                <c:pt idx="41">
                  <c:v>-5.3899999999999801</c:v>
                </c:pt>
                <c:pt idx="42">
                  <c:v>-5.759999999999982</c:v>
                </c:pt>
                <c:pt idx="43">
                  <c:v>-6.1099999999999834</c:v>
                </c:pt>
                <c:pt idx="44">
                  <c:v>-6.4399999999999835</c:v>
                </c:pt>
                <c:pt idx="45">
                  <c:v>-6.7499999999999858</c:v>
                </c:pt>
                <c:pt idx="46">
                  <c:v>-7.0399999999999867</c:v>
                </c:pt>
                <c:pt idx="47">
                  <c:v>-7.3099999999999881</c:v>
                </c:pt>
                <c:pt idx="48">
                  <c:v>-7.559999999999989</c:v>
                </c:pt>
                <c:pt idx="49">
                  <c:v>-7.7899999999999903</c:v>
                </c:pt>
                <c:pt idx="50">
                  <c:v>-7.9999999999999911</c:v>
                </c:pt>
                <c:pt idx="51">
                  <c:v>-8.1899999999999924</c:v>
                </c:pt>
                <c:pt idx="52">
                  <c:v>-8.3599999999999923</c:v>
                </c:pt>
                <c:pt idx="53">
                  <c:v>-8.5099999999999945</c:v>
                </c:pt>
                <c:pt idx="54">
                  <c:v>-8.6399999999999952</c:v>
                </c:pt>
                <c:pt idx="55">
                  <c:v>-8.7499999999999947</c:v>
                </c:pt>
                <c:pt idx="56">
                  <c:v>-8.8399999999999963</c:v>
                </c:pt>
                <c:pt idx="57">
                  <c:v>-8.9099999999999966</c:v>
                </c:pt>
                <c:pt idx="58">
                  <c:v>-8.9599999999999973</c:v>
                </c:pt>
                <c:pt idx="59">
                  <c:v>-8.9899999999999984</c:v>
                </c:pt>
                <c:pt idx="60">
                  <c:v>-9</c:v>
                </c:pt>
                <c:pt idx="61">
                  <c:v>-8.99</c:v>
                </c:pt>
                <c:pt idx="62">
                  <c:v>-8.9600000000000026</c:v>
                </c:pt>
                <c:pt idx="63">
                  <c:v>-8.9100000000000019</c:v>
                </c:pt>
                <c:pt idx="64">
                  <c:v>-8.8400000000000034</c:v>
                </c:pt>
                <c:pt idx="65">
                  <c:v>-8.7500000000000053</c:v>
                </c:pt>
                <c:pt idx="66">
                  <c:v>-8.6400000000000059</c:v>
                </c:pt>
                <c:pt idx="67">
                  <c:v>-8.5100000000000069</c:v>
                </c:pt>
                <c:pt idx="68">
                  <c:v>-8.3600000000000065</c:v>
                </c:pt>
                <c:pt idx="69">
                  <c:v>-8.1900000000000084</c:v>
                </c:pt>
                <c:pt idx="70">
                  <c:v>-8.0000000000000089</c:v>
                </c:pt>
                <c:pt idx="71">
                  <c:v>-7.7900000000000098</c:v>
                </c:pt>
                <c:pt idx="72">
                  <c:v>-7.5600000000000112</c:v>
                </c:pt>
                <c:pt idx="73">
                  <c:v>-7.3100000000000112</c:v>
                </c:pt>
                <c:pt idx="74">
                  <c:v>-7.0400000000000116</c:v>
                </c:pt>
                <c:pt idx="75">
                  <c:v>-6.7500000000000124</c:v>
                </c:pt>
                <c:pt idx="76">
                  <c:v>-6.4400000000000137</c:v>
                </c:pt>
                <c:pt idx="77">
                  <c:v>-6.1100000000000136</c:v>
                </c:pt>
                <c:pt idx="78">
                  <c:v>-5.760000000000014</c:v>
                </c:pt>
                <c:pt idx="79">
                  <c:v>-5.3900000000000148</c:v>
                </c:pt>
                <c:pt idx="80">
                  <c:v>-5.0000000000000151</c:v>
                </c:pt>
                <c:pt idx="81">
                  <c:v>-4.5900000000000167</c:v>
                </c:pt>
                <c:pt idx="82">
                  <c:v>-4.160000000000017</c:v>
                </c:pt>
                <c:pt idx="83">
                  <c:v>-3.7100000000000168</c:v>
                </c:pt>
                <c:pt idx="84">
                  <c:v>-3.2400000000000171</c:v>
                </c:pt>
                <c:pt idx="85">
                  <c:v>-2.7500000000000178</c:v>
                </c:pt>
                <c:pt idx="86">
                  <c:v>-2.240000000000018</c:v>
                </c:pt>
                <c:pt idx="87">
                  <c:v>-1.7100000000000186</c:v>
                </c:pt>
                <c:pt idx="88">
                  <c:v>-1.1600000000000188</c:v>
                </c:pt>
                <c:pt idx="89">
                  <c:v>-0.5900000000000194</c:v>
                </c:pt>
                <c:pt idx="90">
                  <c:v>-1.7763568394002505E-14</c:v>
                </c:pt>
                <c:pt idx="91">
                  <c:v>0.60999999999998167</c:v>
                </c:pt>
                <c:pt idx="92">
                  <c:v>1.2399999999999807</c:v>
                </c:pt>
                <c:pt idx="93">
                  <c:v>1.889999999999981</c:v>
                </c:pt>
                <c:pt idx="94">
                  <c:v>2.559999999999981</c:v>
                </c:pt>
                <c:pt idx="95">
                  <c:v>3.2499999999999822</c:v>
                </c:pt>
                <c:pt idx="96">
                  <c:v>3.9599999999999813</c:v>
                </c:pt>
                <c:pt idx="97">
                  <c:v>4.6899999999999817</c:v>
                </c:pt>
                <c:pt idx="98">
                  <c:v>5.4399999999999817</c:v>
                </c:pt>
                <c:pt idx="99">
                  <c:v>6.2099999999999813</c:v>
                </c:pt>
                <c:pt idx="100">
                  <c:v>6.9999999999999822</c:v>
                </c:pt>
                <c:pt idx="101">
                  <c:v>7.809999999999981</c:v>
                </c:pt>
                <c:pt idx="102">
                  <c:v>8.6399999999999793</c:v>
                </c:pt>
                <c:pt idx="103">
                  <c:v>9.4899999999999771</c:v>
                </c:pt>
                <c:pt idx="104">
                  <c:v>10.359999999999971</c:v>
                </c:pt>
                <c:pt idx="105">
                  <c:v>11.249999999999968</c:v>
                </c:pt>
                <c:pt idx="106">
                  <c:v>12.159999999999965</c:v>
                </c:pt>
                <c:pt idx="107">
                  <c:v>13.089999999999961</c:v>
                </c:pt>
                <c:pt idx="108">
                  <c:v>14.039999999999957</c:v>
                </c:pt>
                <c:pt idx="109">
                  <c:v>15.009999999999952</c:v>
                </c:pt>
                <c:pt idx="110">
                  <c:v>15.999999999999947</c:v>
                </c:pt>
                <c:pt idx="111">
                  <c:v>17.009999999999941</c:v>
                </c:pt>
                <c:pt idx="112">
                  <c:v>18.039999999999939</c:v>
                </c:pt>
                <c:pt idx="113">
                  <c:v>19.089999999999932</c:v>
                </c:pt>
                <c:pt idx="114">
                  <c:v>20.159999999999926</c:v>
                </c:pt>
                <c:pt idx="115">
                  <c:v>21.249999999999922</c:v>
                </c:pt>
                <c:pt idx="116">
                  <c:v>22.359999999999918</c:v>
                </c:pt>
                <c:pt idx="117">
                  <c:v>23.48999999999991</c:v>
                </c:pt>
                <c:pt idx="118">
                  <c:v>24.639999999999908</c:v>
                </c:pt>
                <c:pt idx="119">
                  <c:v>25.809999999999903</c:v>
                </c:pt>
                <c:pt idx="120">
                  <c:v>26.999999999999893</c:v>
                </c:pt>
                <c:pt idx="121">
                  <c:v>28.209999999999887</c:v>
                </c:pt>
                <c:pt idx="122">
                  <c:v>29.439999999999884</c:v>
                </c:pt>
                <c:pt idx="123">
                  <c:v>30.689999999999877</c:v>
                </c:pt>
                <c:pt idx="124">
                  <c:v>31.959999999999866</c:v>
                </c:pt>
                <c:pt idx="125">
                  <c:v>33.249999999999858</c:v>
                </c:pt>
                <c:pt idx="126">
                  <c:v>34.559999999999853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A-466D-B17B-2E6F78FF11DA}"/>
            </c:ext>
          </c:extLst>
        </c:ser>
        <c:ser>
          <c:idx val="1"/>
          <c:order val="1"/>
          <c:tx>
            <c:strRef>
              <c:f>'Quadratisch-Gleichung'!$A$20</c:f>
              <c:strCache>
                <c:ptCount val="1"/>
                <c:pt idx="0">
                  <c:v>y2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'Quadratisch-Gleichung'!$B$18:$DX$18</c:f>
              <c:numCache>
                <c:formatCode>General</c:formatCode>
                <c:ptCount val="127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  <c:pt idx="121">
                  <c:v>6.0999999999999908</c:v>
                </c:pt>
                <c:pt idx="122">
                  <c:v>6.1999999999999904</c:v>
                </c:pt>
                <c:pt idx="123">
                  <c:v>6.2999999999999901</c:v>
                </c:pt>
                <c:pt idx="124">
                  <c:v>6.3999999999999897</c:v>
                </c:pt>
                <c:pt idx="125">
                  <c:v>6.4999999999999893</c:v>
                </c:pt>
                <c:pt idx="126">
                  <c:v>6.599999999999989</c:v>
                </c:pt>
              </c:numCache>
            </c:numRef>
          </c:xVal>
          <c:yVal>
            <c:numRef>
              <c:f>'Quadratisch-Gleichung'!$B$20:$DX$20</c:f>
              <c:numCache>
                <c:formatCode>General</c:formatCode>
                <c:ptCount val="127"/>
                <c:pt idx="0">
                  <c:v>6</c:v>
                </c:pt>
                <c:pt idx="1">
                  <c:v>5.3100000000000023</c:v>
                </c:pt>
                <c:pt idx="2">
                  <c:v>4.6400000000000041</c:v>
                </c:pt>
                <c:pt idx="3">
                  <c:v>3.990000000000002</c:v>
                </c:pt>
                <c:pt idx="4">
                  <c:v>3.3600000000000101</c:v>
                </c:pt>
                <c:pt idx="5">
                  <c:v>2.7500000000000142</c:v>
                </c:pt>
                <c:pt idx="6">
                  <c:v>2.1600000000000108</c:v>
                </c:pt>
                <c:pt idx="7">
                  <c:v>1.5900000000000105</c:v>
                </c:pt>
                <c:pt idx="8">
                  <c:v>1.0400000000000169</c:v>
                </c:pt>
                <c:pt idx="9">
                  <c:v>0.51000000000001933</c:v>
                </c:pt>
                <c:pt idx="10">
                  <c:v>1.7763568394002505E-14</c:v>
                </c:pt>
                <c:pt idx="11">
                  <c:v>-0.48999999999998423</c:v>
                </c:pt>
                <c:pt idx="12">
                  <c:v>-0.95999999999997954</c:v>
                </c:pt>
                <c:pt idx="13">
                  <c:v>-1.4099999999999788</c:v>
                </c:pt>
                <c:pt idx="14">
                  <c:v>-1.8399999999999785</c:v>
                </c:pt>
                <c:pt idx="15">
                  <c:v>-2.2499999999999787</c:v>
                </c:pt>
                <c:pt idx="16">
                  <c:v>-2.6399999999999793</c:v>
                </c:pt>
                <c:pt idx="17">
                  <c:v>-3.0099999999999767</c:v>
                </c:pt>
                <c:pt idx="18">
                  <c:v>-3.3599999999999781</c:v>
                </c:pt>
                <c:pt idx="19">
                  <c:v>-3.68999999999998</c:v>
                </c:pt>
                <c:pt idx="20">
                  <c:v>-3.9999999999999787</c:v>
                </c:pt>
                <c:pt idx="21">
                  <c:v>-4.2899999999999814</c:v>
                </c:pt>
                <c:pt idx="22">
                  <c:v>-4.5599999999999827</c:v>
                </c:pt>
                <c:pt idx="23">
                  <c:v>-4.8099999999999845</c:v>
                </c:pt>
                <c:pt idx="24">
                  <c:v>-5.0399999999999867</c:v>
                </c:pt>
                <c:pt idx="25">
                  <c:v>-5.2499999999999858</c:v>
                </c:pt>
                <c:pt idx="26">
                  <c:v>-5.4399999999999871</c:v>
                </c:pt>
                <c:pt idx="27">
                  <c:v>-5.6099999999999888</c:v>
                </c:pt>
                <c:pt idx="28">
                  <c:v>-5.7599999999999909</c:v>
                </c:pt>
                <c:pt idx="29">
                  <c:v>-5.8899999999999935</c:v>
                </c:pt>
                <c:pt idx="30">
                  <c:v>-5.9999999999999947</c:v>
                </c:pt>
                <c:pt idx="31">
                  <c:v>-6.0899999999999945</c:v>
                </c:pt>
                <c:pt idx="32">
                  <c:v>-6.1599999999999966</c:v>
                </c:pt>
                <c:pt idx="33">
                  <c:v>-6.2099999999999982</c:v>
                </c:pt>
                <c:pt idx="34">
                  <c:v>-6.2399999999999975</c:v>
                </c:pt>
                <c:pt idx="35">
                  <c:v>-6.25</c:v>
                </c:pt>
                <c:pt idx="36">
                  <c:v>-6.2400000000000011</c:v>
                </c:pt>
                <c:pt idx="37">
                  <c:v>-6.2100000000000026</c:v>
                </c:pt>
                <c:pt idx="38">
                  <c:v>-6.1600000000000046</c:v>
                </c:pt>
                <c:pt idx="39">
                  <c:v>-6.0900000000000043</c:v>
                </c:pt>
                <c:pt idx="40">
                  <c:v>-6.0000000000000053</c:v>
                </c:pt>
                <c:pt idx="41">
                  <c:v>-5.8900000000000068</c:v>
                </c:pt>
                <c:pt idx="42">
                  <c:v>-5.7600000000000069</c:v>
                </c:pt>
                <c:pt idx="43">
                  <c:v>-5.6100000000000083</c:v>
                </c:pt>
                <c:pt idx="44">
                  <c:v>-5.4400000000000084</c:v>
                </c:pt>
                <c:pt idx="45">
                  <c:v>-5.2500000000000107</c:v>
                </c:pt>
                <c:pt idx="46">
                  <c:v>-5.0400000000000107</c:v>
                </c:pt>
                <c:pt idx="47">
                  <c:v>-4.8100000000000112</c:v>
                </c:pt>
                <c:pt idx="48">
                  <c:v>-4.560000000000012</c:v>
                </c:pt>
                <c:pt idx="49">
                  <c:v>-4.2900000000000134</c:v>
                </c:pt>
                <c:pt idx="50">
                  <c:v>-4.0000000000000133</c:v>
                </c:pt>
                <c:pt idx="51">
                  <c:v>-3.6900000000000142</c:v>
                </c:pt>
                <c:pt idx="52">
                  <c:v>-3.360000000000015</c:v>
                </c:pt>
                <c:pt idx="53">
                  <c:v>-3.0100000000000162</c:v>
                </c:pt>
                <c:pt idx="54">
                  <c:v>-2.6400000000000174</c:v>
                </c:pt>
                <c:pt idx="55">
                  <c:v>-2.2500000000000182</c:v>
                </c:pt>
                <c:pt idx="56">
                  <c:v>-1.8400000000000194</c:v>
                </c:pt>
                <c:pt idx="57">
                  <c:v>-1.4100000000000203</c:v>
                </c:pt>
                <c:pt idx="58">
                  <c:v>-0.96000000000002106</c:v>
                </c:pt>
                <c:pt idx="59">
                  <c:v>-0.49000000000002197</c:v>
                </c:pt>
                <c:pt idx="60">
                  <c:v>-2.2898349882893832E-14</c:v>
                </c:pt>
                <c:pt idx="61">
                  <c:v>0.50999999999997625</c:v>
                </c:pt>
                <c:pt idx="62">
                  <c:v>1.0399999999999754</c:v>
                </c:pt>
                <c:pt idx="63">
                  <c:v>1.5899999999999743</c:v>
                </c:pt>
                <c:pt idx="64">
                  <c:v>2.1599999999999735</c:v>
                </c:pt>
                <c:pt idx="65">
                  <c:v>2.7499999999999729</c:v>
                </c:pt>
                <c:pt idx="66">
                  <c:v>3.3599999999999715</c:v>
                </c:pt>
                <c:pt idx="67">
                  <c:v>3.9899999999999705</c:v>
                </c:pt>
                <c:pt idx="68">
                  <c:v>4.6399999999999695</c:v>
                </c:pt>
                <c:pt idx="69">
                  <c:v>5.3099999999999685</c:v>
                </c:pt>
                <c:pt idx="70">
                  <c:v>5.999999999999968</c:v>
                </c:pt>
                <c:pt idx="71">
                  <c:v>6.7099999999999671</c:v>
                </c:pt>
                <c:pt idx="72">
                  <c:v>7.4399999999999675</c:v>
                </c:pt>
                <c:pt idx="73">
                  <c:v>8.1899999999999658</c:v>
                </c:pt>
                <c:pt idx="74">
                  <c:v>8.9599999999999671</c:v>
                </c:pt>
                <c:pt idx="75">
                  <c:v>9.7499999999999662</c:v>
                </c:pt>
                <c:pt idx="76">
                  <c:v>10.559999999999967</c:v>
                </c:pt>
                <c:pt idx="77">
                  <c:v>11.389999999999967</c:v>
                </c:pt>
                <c:pt idx="78">
                  <c:v>12.239999999999966</c:v>
                </c:pt>
                <c:pt idx="79">
                  <c:v>13.109999999999966</c:v>
                </c:pt>
                <c:pt idx="80">
                  <c:v>13.999999999999964</c:v>
                </c:pt>
                <c:pt idx="81">
                  <c:v>14.909999999999965</c:v>
                </c:pt>
                <c:pt idx="82">
                  <c:v>15.839999999999964</c:v>
                </c:pt>
                <c:pt idx="83">
                  <c:v>16.789999999999964</c:v>
                </c:pt>
                <c:pt idx="84">
                  <c:v>17.759999999999966</c:v>
                </c:pt>
                <c:pt idx="85">
                  <c:v>18.749999999999964</c:v>
                </c:pt>
                <c:pt idx="86">
                  <c:v>19.759999999999962</c:v>
                </c:pt>
                <c:pt idx="87">
                  <c:v>20.789999999999964</c:v>
                </c:pt>
                <c:pt idx="88">
                  <c:v>21.839999999999964</c:v>
                </c:pt>
                <c:pt idx="89">
                  <c:v>22.909999999999965</c:v>
                </c:pt>
                <c:pt idx="90">
                  <c:v>23.999999999999964</c:v>
                </c:pt>
                <c:pt idx="91">
                  <c:v>25.109999999999967</c:v>
                </c:pt>
                <c:pt idx="92">
                  <c:v>26.239999999999966</c:v>
                </c:pt>
                <c:pt idx="93">
                  <c:v>27.389999999999965</c:v>
                </c:pt>
                <c:pt idx="94">
                  <c:v>28.559999999999967</c:v>
                </c:pt>
                <c:pt idx="95">
                  <c:v>29.749999999999968</c:v>
                </c:pt>
                <c:pt idx="96">
                  <c:v>30.959999999999965</c:v>
                </c:pt>
                <c:pt idx="97">
                  <c:v>32.189999999999969</c:v>
                </c:pt>
                <c:pt idx="98">
                  <c:v>33.439999999999969</c:v>
                </c:pt>
                <c:pt idx="99">
                  <c:v>34.709999999999972</c:v>
                </c:pt>
                <c:pt idx="100">
                  <c:v>35.999999999999972</c:v>
                </c:pt>
                <c:pt idx="101">
                  <c:v>37.309999999999974</c:v>
                </c:pt>
                <c:pt idx="102">
                  <c:v>38.639999999999965</c:v>
                </c:pt>
                <c:pt idx="103">
                  <c:v>39.989999999999966</c:v>
                </c:pt>
                <c:pt idx="104">
                  <c:v>41.359999999999957</c:v>
                </c:pt>
                <c:pt idx="105">
                  <c:v>42.74999999999995</c:v>
                </c:pt>
                <c:pt idx="106">
                  <c:v>44.15999999999994</c:v>
                </c:pt>
                <c:pt idx="107">
                  <c:v>45.589999999999939</c:v>
                </c:pt>
                <c:pt idx="108">
                  <c:v>47.039999999999935</c:v>
                </c:pt>
                <c:pt idx="109">
                  <c:v>48.509999999999927</c:v>
                </c:pt>
                <c:pt idx="110">
                  <c:v>49.999999999999915</c:v>
                </c:pt>
                <c:pt idx="111">
                  <c:v>51.509999999999913</c:v>
                </c:pt>
                <c:pt idx="112">
                  <c:v>53.039999999999907</c:v>
                </c:pt>
                <c:pt idx="113">
                  <c:v>54.589999999999904</c:v>
                </c:pt>
                <c:pt idx="114">
                  <c:v>56.15999999999989</c:v>
                </c:pt>
                <c:pt idx="115">
                  <c:v>57.749999999999886</c:v>
                </c:pt>
                <c:pt idx="116">
                  <c:v>59.359999999999886</c:v>
                </c:pt>
                <c:pt idx="117">
                  <c:v>60.989999999999867</c:v>
                </c:pt>
                <c:pt idx="118">
                  <c:v>62.639999999999866</c:v>
                </c:pt>
                <c:pt idx="119">
                  <c:v>64.30999999999986</c:v>
                </c:pt>
                <c:pt idx="120">
                  <c:v>65.999999999999858</c:v>
                </c:pt>
                <c:pt idx="121">
                  <c:v>67.709999999999837</c:v>
                </c:pt>
                <c:pt idx="122">
                  <c:v>69.439999999999827</c:v>
                </c:pt>
                <c:pt idx="123">
                  <c:v>71.189999999999827</c:v>
                </c:pt>
                <c:pt idx="124">
                  <c:v>72.959999999999809</c:v>
                </c:pt>
                <c:pt idx="125">
                  <c:v>74.749999999999801</c:v>
                </c:pt>
                <c:pt idx="126">
                  <c:v>76.559999999999803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A-466D-B17B-2E6F78FF11DA}"/>
            </c:ext>
          </c:extLst>
        </c:ser>
        <c:ser>
          <c:idx val="2"/>
          <c:order val="2"/>
          <c:tx>
            <c:v>y3</c:v>
          </c:tx>
          <c:marker>
            <c:symbol val="none"/>
          </c:marker>
          <c:xVal>
            <c:numRef>
              <c:f>'[1]Quadratisch-Gleichung'!$B$18:$DX$18</c:f>
              <c:numCache>
                <c:formatCode>General</c:formatCode>
                <c:ptCount val="127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  <c:pt idx="121">
                  <c:v>6.0999999999999908</c:v>
                </c:pt>
                <c:pt idx="122">
                  <c:v>6.1999999999999904</c:v>
                </c:pt>
                <c:pt idx="123">
                  <c:v>6.2999999999999901</c:v>
                </c:pt>
                <c:pt idx="124">
                  <c:v>6.3999999999999897</c:v>
                </c:pt>
                <c:pt idx="125">
                  <c:v>6.4999999999999893</c:v>
                </c:pt>
                <c:pt idx="126">
                  <c:v>6.599999999999989</c:v>
                </c:pt>
              </c:numCache>
            </c:numRef>
          </c:xVal>
          <c:yVal>
            <c:numRef>
              <c:f>'[1]Quadratisch-Gleichung'!$B$21:$DX$21</c:f>
              <c:numCache>
                <c:formatCode>General</c:formatCode>
                <c:ptCount val="127"/>
                <c:pt idx="0">
                  <c:v>-45</c:v>
                </c:pt>
                <c:pt idx="1">
                  <c:v>-43.61</c:v>
                </c:pt>
                <c:pt idx="2">
                  <c:v>-42.240000000000009</c:v>
                </c:pt>
                <c:pt idx="3">
                  <c:v>-40.890000000000015</c:v>
                </c:pt>
                <c:pt idx="4">
                  <c:v>-39.560000000000016</c:v>
                </c:pt>
                <c:pt idx="5">
                  <c:v>-38.250000000000028</c:v>
                </c:pt>
                <c:pt idx="6">
                  <c:v>-36.960000000000022</c:v>
                </c:pt>
                <c:pt idx="7">
                  <c:v>-35.690000000000026</c:v>
                </c:pt>
                <c:pt idx="8">
                  <c:v>-34.44000000000004</c:v>
                </c:pt>
                <c:pt idx="9">
                  <c:v>-33.210000000000036</c:v>
                </c:pt>
                <c:pt idx="10">
                  <c:v>-32.000000000000043</c:v>
                </c:pt>
                <c:pt idx="11">
                  <c:v>-30.810000000000045</c:v>
                </c:pt>
                <c:pt idx="12">
                  <c:v>-29.64000000000005</c:v>
                </c:pt>
                <c:pt idx="13">
                  <c:v>-28.490000000000052</c:v>
                </c:pt>
                <c:pt idx="14">
                  <c:v>-27.360000000000056</c:v>
                </c:pt>
                <c:pt idx="15">
                  <c:v>-26.25000000000006</c:v>
                </c:pt>
                <c:pt idx="16">
                  <c:v>-25.160000000000061</c:v>
                </c:pt>
                <c:pt idx="17">
                  <c:v>-24.090000000000064</c:v>
                </c:pt>
                <c:pt idx="18">
                  <c:v>-23.040000000000067</c:v>
                </c:pt>
                <c:pt idx="19">
                  <c:v>-22.010000000000069</c:v>
                </c:pt>
                <c:pt idx="20">
                  <c:v>-21.000000000000071</c:v>
                </c:pt>
                <c:pt idx="21">
                  <c:v>-20.010000000000069</c:v>
                </c:pt>
                <c:pt idx="22">
                  <c:v>-19.040000000000067</c:v>
                </c:pt>
                <c:pt idx="23">
                  <c:v>-18.090000000000064</c:v>
                </c:pt>
                <c:pt idx="24">
                  <c:v>-17.160000000000061</c:v>
                </c:pt>
                <c:pt idx="25">
                  <c:v>-16.25000000000006</c:v>
                </c:pt>
                <c:pt idx="26">
                  <c:v>-15.360000000000056</c:v>
                </c:pt>
                <c:pt idx="27">
                  <c:v>-14.490000000000055</c:v>
                </c:pt>
                <c:pt idx="28">
                  <c:v>-13.640000000000054</c:v>
                </c:pt>
                <c:pt idx="29">
                  <c:v>-12.810000000000052</c:v>
                </c:pt>
                <c:pt idx="30">
                  <c:v>-12.00000000000005</c:v>
                </c:pt>
                <c:pt idx="31">
                  <c:v>-11.210000000000047</c:v>
                </c:pt>
                <c:pt idx="32">
                  <c:v>-10.440000000000046</c:v>
                </c:pt>
                <c:pt idx="33">
                  <c:v>-9.6900000000000439</c:v>
                </c:pt>
                <c:pt idx="34">
                  <c:v>-8.9600000000000435</c:v>
                </c:pt>
                <c:pt idx="35">
                  <c:v>-8.2500000000000391</c:v>
                </c:pt>
                <c:pt idx="36">
                  <c:v>-7.5600000000000378</c:v>
                </c:pt>
                <c:pt idx="37">
                  <c:v>-6.8900000000000361</c:v>
                </c:pt>
                <c:pt idx="38">
                  <c:v>-6.240000000000034</c:v>
                </c:pt>
                <c:pt idx="39">
                  <c:v>-5.6100000000000332</c:v>
                </c:pt>
                <c:pt idx="40">
                  <c:v>-5.000000000000032</c:v>
                </c:pt>
                <c:pt idx="41">
                  <c:v>-4.4100000000000303</c:v>
                </c:pt>
                <c:pt idx="42">
                  <c:v>-3.8400000000000283</c:v>
                </c:pt>
                <c:pt idx="43">
                  <c:v>-3.2900000000000276</c:v>
                </c:pt>
                <c:pt idx="44">
                  <c:v>-2.7600000000000264</c:v>
                </c:pt>
                <c:pt idx="45">
                  <c:v>-2.2500000000000249</c:v>
                </c:pt>
                <c:pt idx="46">
                  <c:v>-1.7600000000000229</c:v>
                </c:pt>
                <c:pt idx="47">
                  <c:v>-1.2900000000000214</c:v>
                </c:pt>
                <c:pt idx="48">
                  <c:v>-0.84000000000002029</c:v>
                </c:pt>
                <c:pt idx="49">
                  <c:v>-0.41000000000001879</c:v>
                </c:pt>
                <c:pt idx="50">
                  <c:v>-1.7763568394002505E-14</c:v>
                </c:pt>
                <c:pt idx="51">
                  <c:v>0.3899999999999828</c:v>
                </c:pt>
                <c:pt idx="52">
                  <c:v>0.7599999999999838</c:v>
                </c:pt>
                <c:pt idx="53">
                  <c:v>1.1099999999999848</c:v>
                </c:pt>
                <c:pt idx="54">
                  <c:v>1.4399999999999855</c:v>
                </c:pt>
                <c:pt idx="55">
                  <c:v>1.7499999999999862</c:v>
                </c:pt>
                <c:pt idx="56">
                  <c:v>2.0399999999999872</c:v>
                </c:pt>
                <c:pt idx="57">
                  <c:v>2.3099999999999881</c:v>
                </c:pt>
                <c:pt idx="58">
                  <c:v>2.559999999999989</c:v>
                </c:pt>
                <c:pt idx="59">
                  <c:v>2.7899999999999898</c:v>
                </c:pt>
                <c:pt idx="60">
                  <c:v>2.9999999999999907</c:v>
                </c:pt>
                <c:pt idx="61">
                  <c:v>3.189999999999992</c:v>
                </c:pt>
                <c:pt idx="62">
                  <c:v>3.3599999999999928</c:v>
                </c:pt>
                <c:pt idx="63">
                  <c:v>3.5099999999999936</c:v>
                </c:pt>
                <c:pt idx="64">
                  <c:v>3.6399999999999944</c:v>
                </c:pt>
                <c:pt idx="65">
                  <c:v>3.7499999999999956</c:v>
                </c:pt>
                <c:pt idx="66">
                  <c:v>3.8399999999999963</c:v>
                </c:pt>
                <c:pt idx="67">
                  <c:v>3.9099999999999975</c:v>
                </c:pt>
                <c:pt idx="68">
                  <c:v>3.9599999999999982</c:v>
                </c:pt>
                <c:pt idx="69">
                  <c:v>3.9899999999999993</c:v>
                </c:pt>
                <c:pt idx="70">
                  <c:v>4</c:v>
                </c:pt>
                <c:pt idx="71">
                  <c:v>3.9900000000000011</c:v>
                </c:pt>
                <c:pt idx="72">
                  <c:v>3.9600000000000017</c:v>
                </c:pt>
                <c:pt idx="73">
                  <c:v>3.9100000000000028</c:v>
                </c:pt>
                <c:pt idx="74">
                  <c:v>3.8400000000000034</c:v>
                </c:pt>
                <c:pt idx="75">
                  <c:v>3.750000000000004</c:v>
                </c:pt>
                <c:pt idx="76">
                  <c:v>3.640000000000005</c:v>
                </c:pt>
                <c:pt idx="77">
                  <c:v>3.5100000000000056</c:v>
                </c:pt>
                <c:pt idx="78">
                  <c:v>3.3600000000000065</c:v>
                </c:pt>
                <c:pt idx="79">
                  <c:v>3.1900000000000071</c:v>
                </c:pt>
                <c:pt idx="80">
                  <c:v>3.0000000000000075</c:v>
                </c:pt>
                <c:pt idx="81">
                  <c:v>2.7900000000000089</c:v>
                </c:pt>
                <c:pt idx="82">
                  <c:v>2.5600000000000094</c:v>
                </c:pt>
                <c:pt idx="83">
                  <c:v>2.3100000000000094</c:v>
                </c:pt>
                <c:pt idx="84">
                  <c:v>2.0400000000000098</c:v>
                </c:pt>
                <c:pt idx="85">
                  <c:v>1.7500000000000107</c:v>
                </c:pt>
                <c:pt idx="86">
                  <c:v>1.440000000000011</c:v>
                </c:pt>
                <c:pt idx="87">
                  <c:v>1.1100000000000119</c:v>
                </c:pt>
                <c:pt idx="88">
                  <c:v>0.76000000000001222</c:v>
                </c:pt>
                <c:pt idx="89">
                  <c:v>0.390000000000013</c:v>
                </c:pt>
                <c:pt idx="90">
                  <c:v>1.1546319456101628E-14</c:v>
                </c:pt>
                <c:pt idx="91">
                  <c:v>-0.40999999999998771</c:v>
                </c:pt>
                <c:pt idx="92">
                  <c:v>-0.83999999999998654</c:v>
                </c:pt>
                <c:pt idx="93">
                  <c:v>-1.2899999999999867</c:v>
                </c:pt>
                <c:pt idx="94">
                  <c:v>-1.7599999999999865</c:v>
                </c:pt>
                <c:pt idx="95">
                  <c:v>-2.2499999999999876</c:v>
                </c:pt>
                <c:pt idx="96">
                  <c:v>-2.7599999999999865</c:v>
                </c:pt>
                <c:pt idx="97">
                  <c:v>-3.2899999999999867</c:v>
                </c:pt>
                <c:pt idx="98">
                  <c:v>-3.8399999999999865</c:v>
                </c:pt>
                <c:pt idx="99">
                  <c:v>-4.4099999999999859</c:v>
                </c:pt>
                <c:pt idx="100">
                  <c:v>-4.9999999999999867</c:v>
                </c:pt>
                <c:pt idx="101">
                  <c:v>-5.6099999999999852</c:v>
                </c:pt>
                <c:pt idx="102">
                  <c:v>-6.2399999999999842</c:v>
                </c:pt>
                <c:pt idx="103">
                  <c:v>-6.8899999999999828</c:v>
                </c:pt>
                <c:pt idx="104">
                  <c:v>-7.5599999999999774</c:v>
                </c:pt>
                <c:pt idx="105">
                  <c:v>-8.2499999999999751</c:v>
                </c:pt>
                <c:pt idx="106">
                  <c:v>-8.9599999999999724</c:v>
                </c:pt>
                <c:pt idx="107">
                  <c:v>-9.6899999999999693</c:v>
                </c:pt>
                <c:pt idx="108">
                  <c:v>-10.439999999999966</c:v>
                </c:pt>
                <c:pt idx="109">
                  <c:v>-11.209999999999962</c:v>
                </c:pt>
                <c:pt idx="110">
                  <c:v>-11.999999999999957</c:v>
                </c:pt>
                <c:pt idx="111">
                  <c:v>-12.809999999999953</c:v>
                </c:pt>
                <c:pt idx="112">
                  <c:v>-13.639999999999951</c:v>
                </c:pt>
                <c:pt idx="113">
                  <c:v>-14.489999999999945</c:v>
                </c:pt>
                <c:pt idx="114">
                  <c:v>-15.359999999999939</c:v>
                </c:pt>
                <c:pt idx="115">
                  <c:v>-16.249999999999936</c:v>
                </c:pt>
                <c:pt idx="116">
                  <c:v>-17.159999999999933</c:v>
                </c:pt>
                <c:pt idx="117">
                  <c:v>-18.089999999999925</c:v>
                </c:pt>
                <c:pt idx="118">
                  <c:v>-19.039999999999925</c:v>
                </c:pt>
                <c:pt idx="119">
                  <c:v>-20.00999999999992</c:v>
                </c:pt>
                <c:pt idx="120">
                  <c:v>-20.999999999999911</c:v>
                </c:pt>
                <c:pt idx="121">
                  <c:v>-22.009999999999906</c:v>
                </c:pt>
                <c:pt idx="122">
                  <c:v>-23.039999999999903</c:v>
                </c:pt>
                <c:pt idx="123">
                  <c:v>-24.089999999999897</c:v>
                </c:pt>
                <c:pt idx="124">
                  <c:v>-25.159999999999886</c:v>
                </c:pt>
                <c:pt idx="125">
                  <c:v>-26.249999999999879</c:v>
                </c:pt>
                <c:pt idx="126">
                  <c:v>-27.359999999999875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A-466D-B17B-2E6F78FF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15360"/>
        <c:axId val="879015752"/>
      </c:scatterChart>
      <c:valAx>
        <c:axId val="8790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79015752"/>
        <c:crosses val="autoZero"/>
        <c:crossBetween val="midCat"/>
      </c:valAx>
      <c:valAx>
        <c:axId val="87901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79015360"/>
        <c:crosses val="autoZero"/>
        <c:crossBetween val="midCat"/>
      </c:valAx>
      <c:spPr>
        <a:solidFill>
          <a:srgbClr val="E3DFDB"/>
        </a:solidFill>
        <a:ln w="12700">
          <a:solidFill>
            <a:srgbClr val="E3DFDB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'Quadratisch-Gleichung'!$A$269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'Quadratisch-Gleichung'!$B$268:$AZ$268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'Quadratisch-Gleichung'!$B$269:$AZ$269</c:f>
              <c:numCache>
                <c:formatCode>General</c:formatCode>
                <c:ptCount val="51"/>
                <c:pt idx="0">
                  <c:v>-8</c:v>
                </c:pt>
                <c:pt idx="1">
                  <c:v>-7.2159999999999993</c:v>
                </c:pt>
                <c:pt idx="2">
                  <c:v>-6.4640000000000004</c:v>
                </c:pt>
                <c:pt idx="3">
                  <c:v>-5.7439999999999998</c:v>
                </c:pt>
                <c:pt idx="4">
                  <c:v>-5.0559999999999992</c:v>
                </c:pt>
                <c:pt idx="5">
                  <c:v>-4.4000000000000012</c:v>
                </c:pt>
                <c:pt idx="6">
                  <c:v>-3.7759999999999998</c:v>
                </c:pt>
                <c:pt idx="7">
                  <c:v>-3.1839999999999993</c:v>
                </c:pt>
                <c:pt idx="8">
                  <c:v>-2.6239999999999988</c:v>
                </c:pt>
                <c:pt idx="9">
                  <c:v>-2.0960000000000001</c:v>
                </c:pt>
                <c:pt idx="10">
                  <c:v>-1.5999999999999996</c:v>
                </c:pt>
                <c:pt idx="11">
                  <c:v>-1.1360000000000006</c:v>
                </c:pt>
                <c:pt idx="12">
                  <c:v>-0.70400000000000018</c:v>
                </c:pt>
                <c:pt idx="13">
                  <c:v>-0.30399999999999983</c:v>
                </c:pt>
                <c:pt idx="14">
                  <c:v>6.4000000000000279E-2</c:v>
                </c:pt>
                <c:pt idx="15">
                  <c:v>0.39999999999999969</c:v>
                </c:pt>
                <c:pt idx="16">
                  <c:v>0.70400000000000018</c:v>
                </c:pt>
                <c:pt idx="17">
                  <c:v>0.97600000000000042</c:v>
                </c:pt>
                <c:pt idx="18">
                  <c:v>1.2159999999999997</c:v>
                </c:pt>
                <c:pt idx="19">
                  <c:v>1.4239999999999999</c:v>
                </c:pt>
                <c:pt idx="20">
                  <c:v>1.6</c:v>
                </c:pt>
                <c:pt idx="21">
                  <c:v>1.7439999999999998</c:v>
                </c:pt>
                <c:pt idx="22">
                  <c:v>1.8560000000000001</c:v>
                </c:pt>
                <c:pt idx="23">
                  <c:v>1.9360000000000002</c:v>
                </c:pt>
                <c:pt idx="24">
                  <c:v>1.984</c:v>
                </c:pt>
                <c:pt idx="25">
                  <c:v>2</c:v>
                </c:pt>
                <c:pt idx="26">
                  <c:v>1.984</c:v>
                </c:pt>
                <c:pt idx="27">
                  <c:v>1.9359999999999999</c:v>
                </c:pt>
                <c:pt idx="28">
                  <c:v>1.8559999999999997</c:v>
                </c:pt>
                <c:pt idx="29">
                  <c:v>1.7440000000000002</c:v>
                </c:pt>
                <c:pt idx="30">
                  <c:v>1.6</c:v>
                </c:pt>
                <c:pt idx="31">
                  <c:v>1.4239999999999999</c:v>
                </c:pt>
                <c:pt idx="32">
                  <c:v>1.2159999999999997</c:v>
                </c:pt>
                <c:pt idx="33">
                  <c:v>0.97599999999999953</c:v>
                </c:pt>
                <c:pt idx="34">
                  <c:v>0.70399999999999929</c:v>
                </c:pt>
                <c:pt idx="35">
                  <c:v>0.3999999999999988</c:v>
                </c:pt>
                <c:pt idx="36">
                  <c:v>6.4000000000000279E-2</c:v>
                </c:pt>
                <c:pt idx="37">
                  <c:v>-0.30399999999999983</c:v>
                </c:pt>
                <c:pt idx="38">
                  <c:v>-0.70400000000000018</c:v>
                </c:pt>
                <c:pt idx="39">
                  <c:v>-1.1360000000000006</c:v>
                </c:pt>
                <c:pt idx="40">
                  <c:v>-1.600000000000001</c:v>
                </c:pt>
                <c:pt idx="41">
                  <c:v>-2.0960000000000019</c:v>
                </c:pt>
                <c:pt idx="42">
                  <c:v>-2.6239999999999988</c:v>
                </c:pt>
                <c:pt idx="43">
                  <c:v>-3.1839999999999993</c:v>
                </c:pt>
                <c:pt idx="44">
                  <c:v>-3.7759999999999998</c:v>
                </c:pt>
                <c:pt idx="45">
                  <c:v>-4.4000000000000012</c:v>
                </c:pt>
                <c:pt idx="46">
                  <c:v>-5.0560000000000009</c:v>
                </c:pt>
                <c:pt idx="47">
                  <c:v>-5.7440000000000015</c:v>
                </c:pt>
                <c:pt idx="48">
                  <c:v>-6.4639999999999986</c:v>
                </c:pt>
                <c:pt idx="49">
                  <c:v>-7.2159999999999993</c:v>
                </c:pt>
                <c:pt idx="50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5-4370-B5CF-E12D44201061}"/>
            </c:ext>
          </c:extLst>
        </c:ser>
        <c:ser>
          <c:idx val="1"/>
          <c:order val="1"/>
          <c:tx>
            <c:strRef>
              <c:f>'Quadratisch-Gleichung'!$A$270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'Quadratisch-Gleichung'!$B$268:$AZ$268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'Quadratisch-Gleichung'!$B$270:$AZ$270</c:f>
              <c:numCache>
                <c:formatCode>General</c:formatCode>
                <c:ptCount val="51"/>
                <c:pt idx="0">
                  <c:v>0.8</c:v>
                </c:pt>
                <c:pt idx="1">
                  <c:v>0.72160000000000002</c:v>
                </c:pt>
                <c:pt idx="2">
                  <c:v>0.64640000000000009</c:v>
                </c:pt>
                <c:pt idx="3">
                  <c:v>0.57440000000000002</c:v>
                </c:pt>
                <c:pt idx="4">
                  <c:v>0.50559999999999983</c:v>
                </c:pt>
                <c:pt idx="5">
                  <c:v>0.44000000000000011</c:v>
                </c:pt>
                <c:pt idx="6">
                  <c:v>0.37759999999999999</c:v>
                </c:pt>
                <c:pt idx="7">
                  <c:v>0.31839999999999996</c:v>
                </c:pt>
                <c:pt idx="8">
                  <c:v>0.26239999999999991</c:v>
                </c:pt>
                <c:pt idx="9">
                  <c:v>0.20960000000000001</c:v>
                </c:pt>
                <c:pt idx="10">
                  <c:v>0.15999999999999998</c:v>
                </c:pt>
                <c:pt idx="11">
                  <c:v>0.11360000000000003</c:v>
                </c:pt>
                <c:pt idx="12">
                  <c:v>7.0400000000000018E-2</c:v>
                </c:pt>
                <c:pt idx="13">
                  <c:v>3.0399999999999983E-2</c:v>
                </c:pt>
                <c:pt idx="14">
                  <c:v>-6.4000000000000445E-3</c:v>
                </c:pt>
                <c:pt idx="15">
                  <c:v>-3.999999999999998E-2</c:v>
                </c:pt>
                <c:pt idx="16">
                  <c:v>-7.0400000000000018E-2</c:v>
                </c:pt>
                <c:pt idx="17">
                  <c:v>-9.7600000000000048E-2</c:v>
                </c:pt>
                <c:pt idx="18">
                  <c:v>-0.1216</c:v>
                </c:pt>
                <c:pt idx="19">
                  <c:v>-0.14240000000000003</c:v>
                </c:pt>
                <c:pt idx="20">
                  <c:v>-0.16000000000000003</c:v>
                </c:pt>
                <c:pt idx="21">
                  <c:v>-0.1744</c:v>
                </c:pt>
                <c:pt idx="22">
                  <c:v>-0.18560000000000001</c:v>
                </c:pt>
                <c:pt idx="23">
                  <c:v>-0.19360000000000002</c:v>
                </c:pt>
                <c:pt idx="24">
                  <c:v>-0.19840000000000002</c:v>
                </c:pt>
                <c:pt idx="25">
                  <c:v>-0.2</c:v>
                </c:pt>
                <c:pt idx="26">
                  <c:v>-0.19840000000000002</c:v>
                </c:pt>
                <c:pt idx="27">
                  <c:v>-0.19359999999999999</c:v>
                </c:pt>
                <c:pt idx="28">
                  <c:v>-0.18559999999999999</c:v>
                </c:pt>
                <c:pt idx="29">
                  <c:v>-0.17440000000000003</c:v>
                </c:pt>
                <c:pt idx="30">
                  <c:v>-0.16000000000000003</c:v>
                </c:pt>
                <c:pt idx="31">
                  <c:v>-0.14240000000000003</c:v>
                </c:pt>
                <c:pt idx="32">
                  <c:v>-0.1216</c:v>
                </c:pt>
                <c:pt idx="33">
                  <c:v>-9.7599999999999965E-2</c:v>
                </c:pt>
                <c:pt idx="34">
                  <c:v>-7.0399999999999935E-2</c:v>
                </c:pt>
                <c:pt idx="35">
                  <c:v>-3.9999999999999897E-2</c:v>
                </c:pt>
                <c:pt idx="36">
                  <c:v>-6.4000000000000445E-3</c:v>
                </c:pt>
                <c:pt idx="37">
                  <c:v>3.0399999999999983E-2</c:v>
                </c:pt>
                <c:pt idx="38">
                  <c:v>7.0400000000000018E-2</c:v>
                </c:pt>
                <c:pt idx="39">
                  <c:v>0.11360000000000003</c:v>
                </c:pt>
                <c:pt idx="40">
                  <c:v>0.16000000000000009</c:v>
                </c:pt>
                <c:pt idx="41">
                  <c:v>0.20960000000000018</c:v>
                </c:pt>
                <c:pt idx="42">
                  <c:v>0.26239999999999991</c:v>
                </c:pt>
                <c:pt idx="43">
                  <c:v>0.31839999999999996</c:v>
                </c:pt>
                <c:pt idx="44">
                  <c:v>0.37759999999999999</c:v>
                </c:pt>
                <c:pt idx="45">
                  <c:v>0.44000000000000011</c:v>
                </c:pt>
                <c:pt idx="46">
                  <c:v>0.50560000000000005</c:v>
                </c:pt>
                <c:pt idx="47">
                  <c:v>0.57440000000000024</c:v>
                </c:pt>
                <c:pt idx="48">
                  <c:v>0.64639999999999986</c:v>
                </c:pt>
                <c:pt idx="49">
                  <c:v>0.72160000000000002</c:v>
                </c:pt>
                <c:pt idx="5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5-4370-B5CF-E12D44201061}"/>
            </c:ext>
          </c:extLst>
        </c:ser>
        <c:ser>
          <c:idx val="2"/>
          <c:order val="2"/>
          <c:tx>
            <c:strRef>
              <c:f>'[1]Quadratisch-Gleichung'!$A$271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xVal>
            <c:numRef>
              <c:f>'[1]Quadratisch-Gleichung'!$B$268:$AZ$268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'[1]Quadratisch-Gleichung'!$B$271:$AZ$271</c:f>
              <c:numCache>
                <c:formatCode>General</c:formatCode>
                <c:ptCount val="51"/>
                <c:pt idx="0">
                  <c:v>-8</c:v>
                </c:pt>
                <c:pt idx="1">
                  <c:v>-7.2159999999999993</c:v>
                </c:pt>
                <c:pt idx="2">
                  <c:v>-6.4640000000000004</c:v>
                </c:pt>
                <c:pt idx="3">
                  <c:v>-5.7439999999999998</c:v>
                </c:pt>
                <c:pt idx="4">
                  <c:v>-5.0559999999999992</c:v>
                </c:pt>
                <c:pt idx="5">
                  <c:v>-4.4000000000000012</c:v>
                </c:pt>
                <c:pt idx="6">
                  <c:v>-3.7759999999999998</c:v>
                </c:pt>
                <c:pt idx="7">
                  <c:v>-3.1839999999999993</c:v>
                </c:pt>
                <c:pt idx="8">
                  <c:v>-2.6239999999999988</c:v>
                </c:pt>
                <c:pt idx="9">
                  <c:v>-2.0960000000000001</c:v>
                </c:pt>
                <c:pt idx="10">
                  <c:v>-1.5999999999999996</c:v>
                </c:pt>
                <c:pt idx="11">
                  <c:v>-1.1360000000000006</c:v>
                </c:pt>
                <c:pt idx="12">
                  <c:v>-0.70400000000000018</c:v>
                </c:pt>
                <c:pt idx="13">
                  <c:v>-0.30399999999999983</c:v>
                </c:pt>
                <c:pt idx="14">
                  <c:v>6.4000000000000279E-2</c:v>
                </c:pt>
                <c:pt idx="15">
                  <c:v>0.39999999999999969</c:v>
                </c:pt>
                <c:pt idx="16">
                  <c:v>0.70400000000000018</c:v>
                </c:pt>
                <c:pt idx="17">
                  <c:v>0.97600000000000042</c:v>
                </c:pt>
                <c:pt idx="18">
                  <c:v>1.2159999999999997</c:v>
                </c:pt>
                <c:pt idx="19">
                  <c:v>1.4239999999999999</c:v>
                </c:pt>
                <c:pt idx="20">
                  <c:v>1.6</c:v>
                </c:pt>
                <c:pt idx="21">
                  <c:v>1.7439999999999998</c:v>
                </c:pt>
                <c:pt idx="22">
                  <c:v>1.8560000000000001</c:v>
                </c:pt>
                <c:pt idx="23">
                  <c:v>1.9360000000000002</c:v>
                </c:pt>
                <c:pt idx="24">
                  <c:v>1.984</c:v>
                </c:pt>
                <c:pt idx="25">
                  <c:v>2</c:v>
                </c:pt>
                <c:pt idx="26">
                  <c:v>1.984</c:v>
                </c:pt>
                <c:pt idx="27">
                  <c:v>1.9359999999999999</c:v>
                </c:pt>
                <c:pt idx="28">
                  <c:v>1.8559999999999997</c:v>
                </c:pt>
                <c:pt idx="29">
                  <c:v>1.7440000000000002</c:v>
                </c:pt>
                <c:pt idx="30">
                  <c:v>1.6</c:v>
                </c:pt>
                <c:pt idx="31">
                  <c:v>1.4239999999999999</c:v>
                </c:pt>
                <c:pt idx="32">
                  <c:v>1.2159999999999997</c:v>
                </c:pt>
                <c:pt idx="33">
                  <c:v>0.97599999999999953</c:v>
                </c:pt>
                <c:pt idx="34">
                  <c:v>0.70399999999999929</c:v>
                </c:pt>
                <c:pt idx="35">
                  <c:v>0.3999999999999988</c:v>
                </c:pt>
                <c:pt idx="36">
                  <c:v>6.4000000000000279E-2</c:v>
                </c:pt>
                <c:pt idx="37">
                  <c:v>-0.30399999999999983</c:v>
                </c:pt>
                <c:pt idx="38">
                  <c:v>-0.70400000000000018</c:v>
                </c:pt>
                <c:pt idx="39">
                  <c:v>-1.1360000000000006</c:v>
                </c:pt>
                <c:pt idx="40">
                  <c:v>-1.600000000000001</c:v>
                </c:pt>
                <c:pt idx="41">
                  <c:v>-2.0960000000000019</c:v>
                </c:pt>
                <c:pt idx="42">
                  <c:v>-2.6239999999999988</c:v>
                </c:pt>
                <c:pt idx="43">
                  <c:v>-3.1839999999999993</c:v>
                </c:pt>
                <c:pt idx="44">
                  <c:v>-3.7759999999999998</c:v>
                </c:pt>
                <c:pt idx="45">
                  <c:v>-4.4000000000000012</c:v>
                </c:pt>
                <c:pt idx="46">
                  <c:v>-5.0560000000000009</c:v>
                </c:pt>
                <c:pt idx="47">
                  <c:v>-5.7440000000000015</c:v>
                </c:pt>
                <c:pt idx="48">
                  <c:v>-6.4639999999999986</c:v>
                </c:pt>
                <c:pt idx="49">
                  <c:v>-7.2159999999999993</c:v>
                </c:pt>
                <c:pt idx="50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F5-4370-B5CF-E12D44201061}"/>
            </c:ext>
          </c:extLst>
        </c:ser>
        <c:ser>
          <c:idx val="3"/>
          <c:order val="3"/>
          <c:tx>
            <c:v>Nullstelle_2</c:v>
          </c:tx>
          <c:spPr>
            <a:ln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xVal>
            <c:numRef>
              <c:f>'Quadratisch-Gleichung'!$AA$287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'Quadratisch-Gleichung'!$AB$287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F5-4370-B5CF-E12D44201061}"/>
            </c:ext>
          </c:extLst>
        </c:ser>
        <c:ser>
          <c:idx val="4"/>
          <c:order val="4"/>
          <c:tx>
            <c:v>Nullstelle_1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xVal>
            <c:numRef>
              <c:f>'Quadratisch-Gleichung'!$AA$288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'Quadratisch-Gleichung'!$AB$288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F5-4370-B5CF-E12D44201061}"/>
            </c:ext>
          </c:extLst>
        </c:ser>
        <c:ser>
          <c:idx val="5"/>
          <c:order val="5"/>
          <c:tx>
            <c:v>Scheitel_Allg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xVal>
            <c:numRef>
              <c:f>'Quadratisch-Gleichung'!$AA$290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F5-4370-B5CF-E12D44201061}"/>
            </c:ext>
          </c:extLst>
        </c:ser>
        <c:ser>
          <c:idx val="6"/>
          <c:order val="6"/>
          <c:tx>
            <c:v>Brennpunkt_Allg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'Quadratisch-Gleichung'!$AA$291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'Quadratisch-Gleichung'!$AB$291</c:f>
              <c:numCache>
                <c:formatCode>General</c:formatCode>
                <c:ptCount val="1"/>
                <c:pt idx="0">
                  <c:v>1.9750000000000001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F5-4370-B5CF-E12D44201061}"/>
            </c:ext>
          </c:extLst>
        </c:ser>
        <c:ser>
          <c:idx val="7"/>
          <c:order val="7"/>
          <c:tx>
            <c:v>Scheitel_Norm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xVal>
            <c:numRef>
              <c:f>'Quadratisch-Gleichung'!$AA$294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'Quadratisch-Gleichung'!$AB$294</c:f>
              <c:numCache>
                <c:formatCode>General</c:formatCode>
                <c:ptCount val="1"/>
                <c:pt idx="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F5-4370-B5CF-E12D44201061}"/>
            </c:ext>
          </c:extLst>
        </c:ser>
        <c:ser>
          <c:idx val="8"/>
          <c:order val="8"/>
          <c:tx>
            <c:v>Brennpunkt_Norm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'Quadratisch-Gleichung'!$AA$295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'Quadratisch-Gleichung'!$AB$295</c:f>
              <c:numCache>
                <c:formatCode>General</c:formatCode>
                <c:ptCount val="1"/>
                <c:pt idx="0">
                  <c:v>4.9999999999999989E-2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F5-4370-B5CF-E12D44201061}"/>
            </c:ext>
          </c:extLst>
        </c:ser>
        <c:ser>
          <c:idx val="9"/>
          <c:order val="9"/>
          <c:tx>
            <c:v>x-Achse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'Quadratisch-Gleichung'!$AA$302:$AA$303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'Quadratisch-Gleichung'!$AB$302:$AB$303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F5-4370-B5CF-E12D44201061}"/>
            </c:ext>
          </c:extLst>
        </c:ser>
        <c:ser>
          <c:idx val="10"/>
          <c:order val="10"/>
          <c:tx>
            <c:v>y-Achse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'Quadratisch-Gleichung'!$AA$305:$AA$306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'Quadratisch-Gleichung'!$AB$305:$AB$306</c:f>
              <c:numCache>
                <c:formatCode>General</c:formatCode>
                <c:ptCount val="2"/>
                <c:pt idx="0">
                  <c:v>-8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F5-4370-B5CF-E12D4420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5552"/>
        <c:axId val="879023592"/>
      </c:scatterChart>
      <c:valAx>
        <c:axId val="8790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23592"/>
        <c:crosses val="autoZero"/>
        <c:crossBetween val="midCat"/>
      </c:valAx>
      <c:valAx>
        <c:axId val="87902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2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Funktion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'Quadratisch-Gleichung'!$E$489:$O$489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'Quadratisch-Gleichung'!$E$490:$O$490</c:f>
              <c:numCache>
                <c:formatCode>General</c:formatCode>
                <c:ptCount val="11"/>
                <c:pt idx="0">
                  <c:v>70</c:v>
                </c:pt>
                <c:pt idx="1">
                  <c:v>38</c:v>
                </c:pt>
                <c:pt idx="2">
                  <c:v>14</c:v>
                </c:pt>
                <c:pt idx="3">
                  <c:v>-2</c:v>
                </c:pt>
                <c:pt idx="4">
                  <c:v>-10</c:v>
                </c:pt>
                <c:pt idx="5">
                  <c:v>-10</c:v>
                </c:pt>
                <c:pt idx="6">
                  <c:v>-2</c:v>
                </c:pt>
                <c:pt idx="7">
                  <c:v>14</c:v>
                </c:pt>
                <c:pt idx="8">
                  <c:v>38</c:v>
                </c:pt>
                <c:pt idx="9">
                  <c:v>70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B-4834-98D8-644A986375B9}"/>
            </c:ext>
          </c:extLst>
        </c:ser>
        <c:ser>
          <c:idx val="1"/>
          <c:order val="1"/>
          <c:tx>
            <c:v>Messung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'Quadratisch-Gleichung'!$E$489:$O$489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'Quadratisch-Gleichung'!$E$491:$O$491</c:f>
              <c:numCache>
                <c:formatCode>General</c:formatCode>
                <c:ptCount val="11"/>
                <c:pt idx="0">
                  <c:v>66</c:v>
                </c:pt>
                <c:pt idx="1">
                  <c:v>40</c:v>
                </c:pt>
                <c:pt idx="2">
                  <c:v>12</c:v>
                </c:pt>
                <c:pt idx="3">
                  <c:v>-1.5</c:v>
                </c:pt>
                <c:pt idx="4">
                  <c:v>-9</c:v>
                </c:pt>
                <c:pt idx="5">
                  <c:v>-8.5</c:v>
                </c:pt>
                <c:pt idx="6">
                  <c:v>1.8</c:v>
                </c:pt>
                <c:pt idx="7">
                  <c:v>11</c:v>
                </c:pt>
                <c:pt idx="8">
                  <c:v>37</c:v>
                </c:pt>
                <c:pt idx="9">
                  <c:v>73</c:v>
                </c:pt>
                <c:pt idx="1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B-4834-98D8-644A986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4376"/>
        <c:axId val="879025160"/>
      </c:scatterChart>
      <c:valAx>
        <c:axId val="8790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5160"/>
        <c:crosses val="autoZero"/>
        <c:crossBetween val="midCat"/>
      </c:valAx>
      <c:valAx>
        <c:axId val="8790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hyperlink" Target="#tocTOC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9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2" Type="http://schemas.openxmlformats.org/officeDocument/2006/relationships/hyperlink" Target="#tocTOC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0" Type="http://schemas.openxmlformats.org/officeDocument/2006/relationships/image" Target="../media/image7.png"/><Relationship Id="rId4" Type="http://schemas.openxmlformats.org/officeDocument/2006/relationships/chart" Target="../charts/chart8.xml"/><Relationship Id="rId9" Type="http://schemas.openxmlformats.org/officeDocument/2006/relationships/image" Target="../media/image6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9</xdr:row>
      <xdr:rowOff>47625</xdr:rowOff>
    </xdr:from>
    <xdr:to>
      <xdr:col>10</xdr:col>
      <xdr:colOff>79375</xdr:colOff>
      <xdr:row>24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4AC5B8-3102-0F1C-519D-14CB8027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208365</xdr:colOff>
      <xdr:row>46</xdr:row>
      <xdr:rowOff>78183</xdr:rowOff>
    </xdr:from>
    <xdr:to>
      <xdr:col>11</xdr:col>
      <xdr:colOff>208365</xdr:colOff>
      <xdr:row>61</xdr:row>
      <xdr:rowOff>88121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F95263-5D58-B151-87D9-A7B748EC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1285876</xdr:colOff>
      <xdr:row>0</xdr:row>
      <xdr:rowOff>85725</xdr:rowOff>
    </xdr:from>
    <xdr:to>
      <xdr:col>2</xdr:col>
      <xdr:colOff>847725</xdr:colOff>
      <xdr:row>2</xdr:row>
      <xdr:rowOff>38100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B1022-6C88-4F06-9214-6DE202F75B39}"/>
            </a:ext>
          </a:extLst>
        </xdr:cNvPr>
        <xdr:cNvSpPr>
          <a:spLocks noChangeArrowheads="1"/>
        </xdr:cNvSpPr>
      </xdr:nvSpPr>
      <xdr:spPr bwMode="auto">
        <a:xfrm>
          <a:off x="3140076" y="85725"/>
          <a:ext cx="850899" cy="466725"/>
        </a:xfrm>
        <a:prstGeom prst="leftArrow">
          <a:avLst>
            <a:gd name="adj1" fmla="val 50000"/>
            <a:gd name="adj2" fmla="val 38415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119062</xdr:colOff>
      <xdr:row>12</xdr:row>
      <xdr:rowOff>147636</xdr:rowOff>
    </xdr:from>
    <xdr:to>
      <xdr:col>5</xdr:col>
      <xdr:colOff>28575</xdr:colOff>
      <xdr:row>31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71C5E0-BFE7-4AB5-ACCF-FCE1E969F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12</xdr:row>
      <xdr:rowOff>138112</xdr:rowOff>
    </xdr:from>
    <xdr:to>
      <xdr:col>11</xdr:col>
      <xdr:colOff>0</xdr:colOff>
      <xdr:row>31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290107-C27A-44D7-901E-DB87123FA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12</xdr:row>
      <xdr:rowOff>147636</xdr:rowOff>
    </xdr:from>
    <xdr:to>
      <xdr:col>16</xdr:col>
      <xdr:colOff>752475</xdr:colOff>
      <xdr:row>31</xdr:row>
      <xdr:rowOff>161924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DED6C1-4DEC-4C6A-B387-3DDBA3A6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781050</xdr:colOff>
      <xdr:row>47</xdr:row>
      <xdr:rowOff>0</xdr:rowOff>
    </xdr:from>
    <xdr:ext cx="2351541" cy="96898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6718B0D5-6916-49DD-BDCF-AC2DE92DE50C}"/>
            </a:ext>
          </a:extLst>
        </xdr:cNvPr>
        <xdr:cNvSpPr txBox="1"/>
      </xdr:nvSpPr>
      <xdr:spPr>
        <a:xfrm>
          <a:off x="6115050" y="7937500"/>
          <a:ext cx="2351541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Scheitel: x = -b /2a</a:t>
          </a:r>
        </a:p>
        <a:p>
          <a:r>
            <a:rPr lang="en-GB" sz="1400"/>
            <a:t>                y = -(b</a:t>
          </a:r>
          <a:r>
            <a:rPr lang="en-GB" sz="1400" baseline="30000"/>
            <a:t>2</a:t>
          </a:r>
          <a:r>
            <a:rPr lang="en-GB" sz="1400"/>
            <a:t>/4a)+c</a:t>
          </a:r>
        </a:p>
        <a:p>
          <a:endParaRPr lang="en-GB" sz="1400"/>
        </a:p>
        <a:p>
          <a:r>
            <a:rPr lang="en-GB" sz="1400"/>
            <a:t>Brennpunkt y = ((1-b</a:t>
          </a:r>
          <a:r>
            <a:rPr lang="en-GB" sz="1400" baseline="30000"/>
            <a:t>2</a:t>
          </a:r>
          <a:r>
            <a:rPr lang="en-GB" sz="1400"/>
            <a:t>)/4a)</a:t>
          </a:r>
          <a:r>
            <a:rPr lang="en-GB" sz="1400" baseline="0"/>
            <a:t> + c</a:t>
          </a:r>
          <a:endParaRPr lang="en-GB" sz="1400"/>
        </a:p>
      </xdr:txBody>
    </xdr:sp>
    <xdr:clientData/>
  </xdr:oneCellAnchor>
  <xdr:oneCellAnchor>
    <xdr:from>
      <xdr:col>5</xdr:col>
      <xdr:colOff>742950</xdr:colOff>
      <xdr:row>54</xdr:row>
      <xdr:rowOff>142875</xdr:rowOff>
    </xdr:from>
    <xdr:ext cx="2787558" cy="374141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56F6856-C00A-4783-83F3-1BC8E771D14C}"/>
            </a:ext>
          </a:extLst>
        </xdr:cNvPr>
        <xdr:cNvSpPr txBox="1"/>
      </xdr:nvSpPr>
      <xdr:spPr>
        <a:xfrm>
          <a:off x="6076950" y="9191625"/>
          <a:ext cx="278755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 u="sng"/>
            <a:t>Berechnung der Nullstellen</a:t>
          </a:r>
        </a:p>
      </xdr:txBody>
    </xdr:sp>
    <xdr:clientData/>
  </xdr:oneCellAnchor>
  <xdr:oneCellAnchor>
    <xdr:from>
      <xdr:col>5</xdr:col>
      <xdr:colOff>838200</xdr:colOff>
      <xdr:row>57</xdr:row>
      <xdr:rowOff>76200</xdr:rowOff>
    </xdr:from>
    <xdr:ext cx="5821402" cy="3739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34D07408-EDD0-4AB8-AD34-6D3B1B9C75AD}"/>
                </a:ext>
              </a:extLst>
            </xdr:cNvPr>
            <xdr:cNvSpPr txBox="1"/>
          </xdr:nvSpPr>
          <xdr:spPr>
            <a:xfrm>
              <a:off x="6172200" y="9601200"/>
              <a:ext cx="5821402" cy="373916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CH" sz="1100" b="1" u="sng"/>
                <a:t>Spezialfälle:</a:t>
              </a:r>
            </a:p>
            <a:p>
              <a:endParaRPr lang="de-CH" sz="1100"/>
            </a:p>
            <a:p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Fall   a     b     c       </a:t>
              </a:r>
              <a:r>
                <a:rPr lang="de-CH" sz="1100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 </a:t>
              </a:r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Beispiel           Lösungen</a:t>
              </a:r>
            </a:p>
            <a:p>
              <a:r>
                <a:rPr lang="de-CH" sz="1100">
                  <a:latin typeface="Consolas" panose="020B0609020204030204" pitchFamily="49" charset="0"/>
                </a:rPr>
                <a:t>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1)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  <a:r>
                <a:rPr lang="de-CH" sz="1100">
                  <a:latin typeface="Consolas" panose="020B0609020204030204" pitchFamily="49" charset="0"/>
                </a:rPr>
                <a:t>N</a:t>
              </a:r>
              <a:r>
                <a:rPr lang="de-CH" sz="1100" baseline="-25000">
                  <a:latin typeface="Consolas" panose="020B0609020204030204" pitchFamily="49" charset="0"/>
                </a:rPr>
                <a:t>0</a:t>
              </a:r>
              <a:r>
                <a:rPr lang="de-CH" sz="1100">
                  <a:latin typeface="Consolas" panose="020B0609020204030204" pitchFamily="49" charset="0"/>
                </a:rPr>
                <a:t>    0     0        0</a:t>
              </a:r>
              <a:r>
                <a:rPr lang="de-CH" sz="1100" baseline="0">
                  <a:latin typeface="Consolas" panose="020B0609020204030204" pitchFamily="49" charset="0"/>
                </a:rPr>
                <a:t> = 5x</a:t>
              </a:r>
              <a:r>
                <a:rPr lang="de-CH" sz="1100" baseline="30000">
                  <a:latin typeface="Consolas" panose="020B0609020204030204" pitchFamily="49" charset="0"/>
                </a:rPr>
                <a:t>2                  </a:t>
              </a:r>
              <a:r>
                <a:rPr lang="de-CH" sz="14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</a:t>
              </a:r>
            </a:p>
            <a:p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2a)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-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- 9      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3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-3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2b)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+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 Keine Lösungen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			  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de-CH" sz="1100" i="1">
                      <a:solidFill>
                        <a:srgbClr val="0099FF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  <m:rad>
                    <m:radPr>
                      <m:degHide m:val="on"/>
                      <m:ctrlPr>
                        <a:rPr lang="de-CH" sz="1400" i="1" baseline="0">
                          <a:solidFill>
                            <a:srgbClr val="0099FF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1400" b="0" i="1" baseline="0">
                          <a:solidFill>
                            <a:srgbClr val="0099FF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de-CH" sz="1400" b="0" i="1" baseline="0">
                          <a:solidFill>
                            <a:srgbClr val="0099FF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</m:rad>
                </m:oMath>
              </a14:m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3)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0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0 = 9x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de-CH" sz="1600" baseline="-2500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de-CH" sz="1100" i="1">
                      <a:solidFill>
                        <a:srgbClr val="0099FF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  <m:rad>
                    <m:radPr>
                      <m:degHide m:val="on"/>
                      <m:ctrlPr>
                        <a:rPr lang="de-CH" sz="18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18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de-CH" sz="1800" b="0" i="1" baseline="0">
                              <a:solidFill>
                                <a:srgbClr val="0099FF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1800" b="0" i="1" baseline="0">
                              <a:solidFill>
                                <a:srgbClr val="0099FF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num>
                        <m:den>
                          <m:r>
                            <a:rPr lang="de-CH" sz="1800" b="0" i="1" baseline="0">
                              <a:solidFill>
                                <a:srgbClr val="0099FF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den>
                      </m:f>
                    </m:e>
                  </m:rad>
                </m:oMath>
              </a14:m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4)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0       0 = 5x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+ 10x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     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de-CH" sz="2000" b="0" i="1" baseline="0">
                      <a:solidFill>
                        <a:srgbClr val="0099FF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de-CH" sz="20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20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num>
                    <m:den>
                      <m:r>
                        <a:rPr lang="de-CH" sz="20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den>
                  </m:f>
                </m:oMath>
              </a14:m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5) 0 = (x+m) (x+n) =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(m+n)x + mn       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-m   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</a:p>
          </xdr:txBody>
        </xdr:sp>
      </mc:Choice>
      <mc:Fallback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34D07408-EDD0-4AB8-AD34-6D3B1B9C75AD}"/>
                </a:ext>
              </a:extLst>
            </xdr:cNvPr>
            <xdr:cNvSpPr txBox="1"/>
          </xdr:nvSpPr>
          <xdr:spPr>
            <a:xfrm>
              <a:off x="6172200" y="9601200"/>
              <a:ext cx="5821402" cy="373916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CH" sz="1100" b="1" u="sng"/>
                <a:t>Spezialfälle:</a:t>
              </a:r>
            </a:p>
            <a:p>
              <a:endParaRPr lang="de-CH" sz="1100"/>
            </a:p>
            <a:p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Fall   a     b     c       </a:t>
              </a:r>
              <a:r>
                <a:rPr lang="de-CH" sz="1100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 </a:t>
              </a:r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Beispiel           Lösungen</a:t>
              </a:r>
            </a:p>
            <a:p>
              <a:r>
                <a:rPr lang="de-CH" sz="1100">
                  <a:latin typeface="Consolas" panose="020B0609020204030204" pitchFamily="49" charset="0"/>
                </a:rPr>
                <a:t>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1)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  <a:r>
                <a:rPr lang="de-CH" sz="1100">
                  <a:latin typeface="Consolas" panose="020B0609020204030204" pitchFamily="49" charset="0"/>
                </a:rPr>
                <a:t>N</a:t>
              </a:r>
              <a:r>
                <a:rPr lang="de-CH" sz="1100" baseline="-25000">
                  <a:latin typeface="Consolas" panose="020B0609020204030204" pitchFamily="49" charset="0"/>
                </a:rPr>
                <a:t>0</a:t>
              </a:r>
              <a:r>
                <a:rPr lang="de-CH" sz="1100">
                  <a:latin typeface="Consolas" panose="020B0609020204030204" pitchFamily="49" charset="0"/>
                </a:rPr>
                <a:t>    0     0        0</a:t>
              </a:r>
              <a:r>
                <a:rPr lang="de-CH" sz="1100" baseline="0">
                  <a:latin typeface="Consolas" panose="020B0609020204030204" pitchFamily="49" charset="0"/>
                </a:rPr>
                <a:t> = 5x</a:t>
              </a:r>
              <a:r>
                <a:rPr lang="de-CH" sz="1100" baseline="30000">
                  <a:latin typeface="Consolas" panose="020B0609020204030204" pitchFamily="49" charset="0"/>
                </a:rPr>
                <a:t>2                  </a:t>
              </a:r>
              <a:r>
                <a:rPr lang="de-CH" sz="14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</a:t>
              </a:r>
            </a:p>
            <a:p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2a)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-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- 9      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3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-3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2b)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+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 Keine Lösungen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			  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</a:t>
              </a:r>
              <a:r>
                <a:rPr lang="de-CH" sz="1400" i="0" baseline="0">
                  <a:solidFill>
                    <a:srgbClr val="0099FF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1400" b="0" i="0" baseline="0">
                  <a:solidFill>
                    <a:srgbClr val="0099FF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−𝑐)</a:t>
              </a: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3)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0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0 = 9x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de-CH" sz="1600" baseline="-2500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</a:t>
              </a:r>
              <a:r>
                <a:rPr lang="de-CH" sz="1800" b="0" i="0" baseline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√(−𝑐/𝑎)</a:t>
              </a: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4)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0       0 = 5x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+ 10x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     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:r>
                <a:rPr lang="de-CH" sz="2000" b="0" i="0" baseline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−𝑏/𝑎</a:t>
              </a: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5) 0 = (x+m) (x+n) =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(m+n)x + mn       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-m   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</a:p>
          </xdr:txBody>
        </xdr:sp>
      </mc:Fallback>
    </mc:AlternateContent>
    <xdr:clientData/>
  </xdr:oneCellAnchor>
  <xdr:oneCellAnchor>
    <xdr:from>
      <xdr:col>6</xdr:col>
      <xdr:colOff>547687</xdr:colOff>
      <xdr:row>69</xdr:row>
      <xdr:rowOff>47625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4ABC3B2E-D817-4374-8ADE-8973F1D2A31D}"/>
            </a:ext>
          </a:extLst>
        </xdr:cNvPr>
        <xdr:cNvSpPr txBox="1"/>
      </xdr:nvSpPr>
      <xdr:spPr>
        <a:xfrm>
          <a:off x="6770687" y="1147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9527</xdr:colOff>
      <xdr:row>81</xdr:row>
      <xdr:rowOff>57149</xdr:rowOff>
    </xdr:from>
    <xdr:ext cx="5819774" cy="2924175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9F259439-3F09-4599-897F-D1F9BD379305}"/>
            </a:ext>
          </a:extLst>
        </xdr:cNvPr>
        <xdr:cNvSpPr txBox="1"/>
      </xdr:nvSpPr>
      <xdr:spPr>
        <a:xfrm>
          <a:off x="6232527" y="13392149"/>
          <a:ext cx="5819774" cy="292417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0099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1100" b="1" u="sng"/>
            <a:t>Allgemeiner Fall:</a:t>
          </a:r>
        </a:p>
        <a:p>
          <a:endParaRPr lang="de-CH" sz="1100"/>
        </a:p>
        <a:p>
          <a:r>
            <a:rPr lang="de-CH" sz="1100">
              <a:solidFill>
                <a:srgbClr val="C00000"/>
              </a:solidFill>
              <a:latin typeface="Consolas" panose="020B0609020204030204" pitchFamily="49" charset="0"/>
            </a:rPr>
            <a:t>  Fall                    Beispiel                    Lösungen 				</a:t>
          </a:r>
          <a:r>
            <a:rPr lang="de-CH" sz="1100" baseline="0">
              <a:solidFill>
                <a:srgbClr val="C00000"/>
              </a:solidFill>
              <a:latin typeface="Consolas" panose="020B0609020204030204" pitchFamily="49" charset="0"/>
            </a:rPr>
            <a:t>             </a:t>
          </a:r>
          <a:r>
            <a:rPr lang="de-CH" sz="1100">
              <a:solidFill>
                <a:srgbClr val="C00000"/>
              </a:solidFill>
              <a:latin typeface="Consolas" panose="020B0609020204030204" pitchFamily="49" charset="0"/>
            </a:rPr>
            <a:t>(Mitternachtsformel)</a:t>
          </a:r>
        </a:p>
        <a:p>
          <a:endParaRPr lang="de-CH" sz="1100">
            <a:solidFill>
              <a:srgbClr val="C00000"/>
            </a:solidFill>
            <a:latin typeface="Consolas" panose="020B0609020204030204" pitchFamily="49" charset="0"/>
          </a:endParaRPr>
        </a:p>
        <a:p>
          <a:endParaRPr lang="de-CH" sz="1100">
            <a:solidFill>
              <a:srgbClr val="C00000"/>
            </a:solidFill>
            <a:latin typeface="Consolas" panose="020B0609020204030204" pitchFamily="49" charset="0"/>
          </a:endParaRPr>
        </a:p>
        <a:p>
          <a:r>
            <a:rPr lang="de-CH" sz="1100">
              <a:latin typeface="Consolas" panose="020B0609020204030204" pitchFamily="49" charset="0"/>
            </a:rPr>
            <a:t> </a:t>
          </a:r>
          <a:r>
            <a:rPr lang="de-CH" sz="11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de-CH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0</a:t>
          </a: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= ax</a:t>
          </a:r>
          <a:r>
            <a:rPr lang="de-CH" sz="1100" baseline="300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+ bx + c      </a:t>
          </a:r>
          <a:r>
            <a:rPr lang="de-CH" sz="1100">
              <a:latin typeface="Consolas" panose="020B0609020204030204" pitchFamily="49" charset="0"/>
            </a:rPr>
            <a:t>0</a:t>
          </a:r>
          <a:r>
            <a:rPr lang="de-CH" sz="1100" baseline="0">
              <a:latin typeface="Consolas" panose="020B0609020204030204" pitchFamily="49" charset="0"/>
            </a:rPr>
            <a:t> = 5x</a:t>
          </a:r>
          <a:r>
            <a:rPr lang="de-CH" sz="1100" baseline="30000">
              <a:latin typeface="Consolas" panose="020B0609020204030204" pitchFamily="49" charset="0"/>
            </a:rPr>
            <a:t>2</a:t>
          </a:r>
          <a:r>
            <a:rPr lang="de-CH" sz="1100" baseline="0">
              <a:latin typeface="Consolas" panose="020B0609020204030204" pitchFamily="49" charset="0"/>
            </a:rPr>
            <a:t> - 3x - 2  </a:t>
          </a:r>
        </a:p>
        <a:p>
          <a:endParaRPr lang="de-CH" sz="1100" baseline="0">
            <a:latin typeface="Consolas" panose="020B0609020204030204" pitchFamily="49" charset="0"/>
          </a:endParaRPr>
        </a:p>
        <a:p>
          <a:r>
            <a:rPr lang="de-CH" sz="1100" baseline="0">
              <a:latin typeface="Consolas" panose="020B0609020204030204" pitchFamily="49" charset="0"/>
            </a:rPr>
            <a:t>                  </a:t>
          </a:r>
          <a:endParaRPr lang="de-CH" sz="1100" baseline="0">
            <a:solidFill>
              <a:schemeClr val="tx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CH" sz="1100" baseline="0">
            <a:solidFill>
              <a:schemeClr val="tx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de-CH" sz="110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 Diskriminante</a:t>
          </a:r>
          <a:r>
            <a:rPr lang="de-CH" sz="11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D = b</a:t>
          </a:r>
          <a:r>
            <a:rPr lang="de-CH" sz="1100" baseline="3000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lang="de-CH" sz="11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- 4ac        D &gt;  0    ==&gt; 2 Lösungen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			D =  0    ==&gt; 1 Lösung</a:t>
          </a:r>
          <a:endParaRPr lang="de-CH">
            <a:effectLst/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			D &lt;  0    ==&gt; Keine Lösung</a:t>
          </a:r>
          <a:endParaRPr lang="de-CH">
            <a:effectLst/>
            <a:latin typeface="Consolas" panose="020B0609020204030204" pitchFamily="49" charset="0"/>
          </a:endParaRPr>
        </a:p>
        <a:p>
          <a:r>
            <a:rPr lang="de-CH" sz="110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</xdr:txBody>
    </xdr:sp>
    <xdr:clientData/>
  </xdr:oneCellAnchor>
  <xdr:oneCellAnchor>
    <xdr:from>
      <xdr:col>7</xdr:col>
      <xdr:colOff>1314450</xdr:colOff>
      <xdr:row>87</xdr:row>
      <xdr:rowOff>0</xdr:rowOff>
    </xdr:from>
    <xdr:ext cx="2305050" cy="5270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39732707-5F91-4CA7-B736-96A0F0B367E7}"/>
                </a:ext>
              </a:extLst>
            </xdr:cNvPr>
            <xdr:cNvSpPr txBox="1"/>
          </xdr:nvSpPr>
          <xdr:spPr>
            <a:xfrm>
              <a:off x="9652000" y="14287500"/>
              <a:ext cx="2305050" cy="5270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600" i="1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CH" sz="1600" b="0" i="1" baseline="-25000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de-CH" sz="1600" b="0" i="1" baseline="-10000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,</m:t>
                    </m:r>
                    <m:r>
                      <a:rPr lang="de-CH" sz="1600" b="0" i="1" baseline="-25000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2</m:t>
                    </m:r>
                    <m:r>
                      <a:rPr lang="de-CH" sz="1600" i="1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e-CH" sz="1600" i="1">
                                <a:solidFill>
                                  <a:srgbClr val="0099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e-CH" sz="1600" i="1">
                                    <a:solidFill>
                                      <a:srgbClr val="0099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CH" sz="1600" i="1">
                                    <a:solidFill>
                                      <a:srgbClr val="0099FF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e-CH" sz="1600" i="1">
                                    <a:solidFill>
                                      <a:srgbClr val="0099FF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CH" sz="1600" i="1">
                                <a:solidFill>
                                  <a:srgbClr val="0099FF"/>
                                </a:solidFill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e-CH" sz="1600" i="1">
                                <a:solidFill>
                                  <a:srgbClr val="0099FF"/>
                                </a:solidFill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39732707-5F91-4CA7-B736-96A0F0B367E7}"/>
                </a:ext>
              </a:extLst>
            </xdr:cNvPr>
            <xdr:cNvSpPr txBox="1"/>
          </xdr:nvSpPr>
          <xdr:spPr>
            <a:xfrm>
              <a:off x="9652000" y="14287500"/>
              <a:ext cx="2305050" cy="5270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1600" i="0">
                  <a:solidFill>
                    <a:srgbClr val="0099FF"/>
                  </a:solidFill>
                  <a:latin typeface="Cambria Math" panose="02040503050406030204" pitchFamily="18" charset="0"/>
                </a:rPr>
                <a:t>𝑥</a:t>
              </a:r>
              <a:r>
                <a:rPr lang="de-CH" sz="1600" b="0" i="0" baseline="-25000">
                  <a:solidFill>
                    <a:srgbClr val="0099FF"/>
                  </a:solidFill>
                  <a:latin typeface="Cambria Math" panose="02040503050406030204" pitchFamily="18" charset="0"/>
                </a:rPr>
                <a:t>1</a:t>
              </a:r>
              <a:r>
                <a:rPr lang="de-CH" sz="1600" b="0" i="0" baseline="-10000">
                  <a:solidFill>
                    <a:srgbClr val="0099FF"/>
                  </a:solidFill>
                  <a:latin typeface="Cambria Math" panose="02040503050406030204" pitchFamily="18" charset="0"/>
                </a:rPr>
                <a:t>,</a:t>
              </a:r>
              <a:r>
                <a:rPr lang="de-CH" sz="1600" b="0" i="0" baseline="-25000">
                  <a:solidFill>
                    <a:srgbClr val="0099FF"/>
                  </a:solidFill>
                  <a:latin typeface="Cambria Math" panose="02040503050406030204" pitchFamily="18" charset="0"/>
                </a:rPr>
                <a:t>2</a:t>
              </a:r>
              <a:r>
                <a:rPr lang="de-CH" sz="1600" i="0">
                  <a:solidFill>
                    <a:srgbClr val="0099FF"/>
                  </a:solidFill>
                  <a:latin typeface="Cambria Math" panose="02040503050406030204" pitchFamily="18" charset="0"/>
                </a:rPr>
                <a:t>=(−𝑏±√(𝑏^2−4𝑎𝑐))/2𝑎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17</xdr:row>
      <xdr:rowOff>28574</xdr:rowOff>
    </xdr:from>
    <xdr:to>
      <xdr:col>18</xdr:col>
      <xdr:colOff>117475</xdr:colOff>
      <xdr:row>41</xdr:row>
      <xdr:rowOff>25399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07A121-8BDB-4907-5C68-C2531D57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121</xdr:row>
      <xdr:rowOff>149679</xdr:rowOff>
    </xdr:from>
    <xdr:to>
      <xdr:col>37</xdr:col>
      <xdr:colOff>449036</xdr:colOff>
      <xdr:row>235</xdr:row>
      <xdr:rowOff>40822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E3EDF6EF-3C28-4D06-8196-33AE95938612}"/>
            </a:ext>
          </a:extLst>
        </xdr:cNvPr>
        <xdr:cNvSpPr/>
      </xdr:nvSpPr>
      <xdr:spPr bwMode="auto">
        <a:xfrm>
          <a:off x="0" y="21009429"/>
          <a:ext cx="23563036" cy="179886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266700</xdr:colOff>
      <xdr:row>22</xdr:row>
      <xdr:rowOff>38100</xdr:rowOff>
    </xdr:from>
    <xdr:to>
      <xdr:col>22</xdr:col>
      <xdr:colOff>482600</xdr:colOff>
      <xdr:row>80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0862D0-95EF-49D8-8141-F90629BC3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577850</xdr:colOff>
      <xdr:row>6</xdr:row>
      <xdr:rowOff>88900</xdr:rowOff>
    </xdr:from>
    <xdr:to>
      <xdr:col>15</xdr:col>
      <xdr:colOff>431800</xdr:colOff>
      <xdr:row>8</xdr:row>
      <xdr:rowOff>146050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94AA2B92-8E10-413E-80E0-6E673DEE6534}"/>
            </a:ext>
          </a:extLst>
        </xdr:cNvPr>
        <xdr:cNvSpPr>
          <a:spLocks noChangeArrowheads="1"/>
        </xdr:cNvSpPr>
      </xdr:nvSpPr>
      <xdr:spPr bwMode="auto">
        <a:xfrm>
          <a:off x="8489950" y="2216150"/>
          <a:ext cx="1644650" cy="533400"/>
        </a:xfrm>
        <a:prstGeom prst="wedgeEllipseCallout">
          <a:avLst>
            <a:gd name="adj1" fmla="val -24716"/>
            <a:gd name="adj2" fmla="val 191965"/>
          </a:avLst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CH" sz="1000" b="0" i="0" u="none" strike="noStrike" baseline="0">
              <a:solidFill>
                <a:srgbClr val="003868"/>
              </a:solidFill>
              <a:latin typeface="Tahoma"/>
              <a:ea typeface="Tahoma"/>
              <a:cs typeface="Tahoma"/>
            </a:rPr>
            <a:t>D=Diskriminante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3868"/>
              </a:solidFill>
              <a:latin typeface="Tahoma"/>
              <a:ea typeface="Tahoma"/>
              <a:cs typeface="Tahoma"/>
            </a:rPr>
            <a:t>(unter der Wurzel)</a:t>
          </a:r>
        </a:p>
      </xdr:txBody>
    </xdr:sp>
    <xdr:clientData/>
  </xdr:twoCellAnchor>
  <xdr:twoCellAnchor>
    <xdr:from>
      <xdr:col>7</xdr:col>
      <xdr:colOff>165100</xdr:colOff>
      <xdr:row>0</xdr:row>
      <xdr:rowOff>120650</xdr:rowOff>
    </xdr:from>
    <xdr:to>
      <xdr:col>8</xdr:col>
      <xdr:colOff>520700</xdr:colOff>
      <xdr:row>1</xdr:row>
      <xdr:rowOff>406400</xdr:rowOff>
    </xdr:to>
    <xdr:sp macro="" textlink="">
      <xdr:nvSpPr>
        <xdr:cNvPr id="5" name="AutoShap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56DF6D-760F-4E8F-BB74-06730FF292FB}"/>
            </a:ext>
          </a:extLst>
        </xdr:cNvPr>
        <xdr:cNvSpPr>
          <a:spLocks noChangeArrowheads="1"/>
        </xdr:cNvSpPr>
      </xdr:nvSpPr>
      <xdr:spPr bwMode="auto">
        <a:xfrm>
          <a:off x="4775200" y="120650"/>
          <a:ext cx="946150" cy="514350"/>
        </a:xfrm>
        <a:prstGeom prst="leftArrow">
          <a:avLst>
            <a:gd name="adj1" fmla="val 50000"/>
            <a:gd name="adj2" fmla="val 38415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15</xdr:col>
      <xdr:colOff>327025</xdr:colOff>
      <xdr:row>10</xdr:row>
      <xdr:rowOff>0</xdr:rowOff>
    </xdr:from>
    <xdr:ext cx="2351541" cy="96898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2F9035BF-C8BC-44E7-B129-D3E7FE4003E9}"/>
            </a:ext>
          </a:extLst>
        </xdr:cNvPr>
        <xdr:cNvSpPr txBox="1"/>
      </xdr:nvSpPr>
      <xdr:spPr>
        <a:xfrm>
          <a:off x="10029825" y="3181350"/>
          <a:ext cx="2351541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Scheitel: x = -b /2a        = m</a:t>
          </a:r>
        </a:p>
        <a:p>
          <a:r>
            <a:rPr lang="en-GB" sz="1400"/>
            <a:t>                y = -(b</a:t>
          </a:r>
          <a:r>
            <a:rPr lang="en-GB" sz="1400" baseline="30000"/>
            <a:t>2</a:t>
          </a:r>
          <a:r>
            <a:rPr lang="en-GB" sz="1400"/>
            <a:t>/4a)+c = n</a:t>
          </a:r>
        </a:p>
        <a:p>
          <a:endParaRPr lang="en-GB" sz="1400"/>
        </a:p>
        <a:p>
          <a:r>
            <a:rPr lang="en-GB" sz="1400"/>
            <a:t>Brennpunkt y = ((1-b</a:t>
          </a:r>
          <a:r>
            <a:rPr lang="en-GB" sz="1400" baseline="30000"/>
            <a:t>2</a:t>
          </a:r>
          <a:r>
            <a:rPr lang="en-GB" sz="1400"/>
            <a:t>)/4a)</a:t>
          </a:r>
          <a:r>
            <a:rPr lang="en-GB" sz="1400" baseline="0"/>
            <a:t> + c</a:t>
          </a:r>
          <a:endParaRPr lang="en-GB" sz="1400"/>
        </a:p>
      </xdr:txBody>
    </xdr:sp>
    <xdr:clientData/>
  </xdr:oneCellAnchor>
  <xdr:oneCellAnchor>
    <xdr:from>
      <xdr:col>2</xdr:col>
      <xdr:colOff>508000</xdr:colOff>
      <xdr:row>122</xdr:row>
      <xdr:rowOff>101600</xdr:rowOff>
    </xdr:from>
    <xdr:ext cx="9131300" cy="86710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D9E48FD4-F2CF-4F09-ABF2-1400F5ECF6A0}"/>
                </a:ext>
              </a:extLst>
            </xdr:cNvPr>
            <xdr:cNvSpPr txBox="1"/>
          </xdr:nvSpPr>
          <xdr:spPr>
            <a:xfrm>
              <a:off x="2089150" y="21120100"/>
              <a:ext cx="9131300" cy="8671028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Scheitelform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y=a(x-m)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n</a:t>
              </a:r>
              <a:endParaRPr lang="en-GB" sz="6600" b="1" u="sng"/>
            </a:p>
            <a:p>
              <a:endParaRPr lang="en-GB" sz="2400"/>
            </a:p>
            <a:p>
              <a:r>
                <a:rPr lang="en-GB" sz="2400" b="1"/>
                <a:t>Nullstellen:</a:t>
              </a:r>
            </a:p>
            <a:p>
              <a:endParaRPr lang="en-GB" sz="2400" b="1"/>
            </a:p>
            <a:p>
              <a:r>
                <a:rPr lang="en-GB" sz="2400" b="0"/>
                <a:t>x</a:t>
              </a:r>
              <a:r>
                <a:rPr lang="en-GB" sz="2400" b="0" baseline="-25000"/>
                <a:t>1,2</a:t>
              </a:r>
              <a:r>
                <a:rPr lang="en-GB" sz="2400" b="0"/>
                <a:t> = </a:t>
              </a:r>
              <a:r>
                <a:rPr lang="en-GB" sz="2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num>
                        <m:den>
                          <m: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𝑎</m:t>
                          </m:r>
                        </m:den>
                      </m:f>
                    </m:e>
                  </m:rad>
                  <m:r>
                    <a:rPr lang="de-CH" sz="2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a:rPr lang="de-CH" sz="2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GB" sz="2400" b="1"/>
                <a:t>   </a:t>
              </a:r>
              <a:r>
                <a:rPr lang="en-GB" sz="2400" b="0"/>
                <a:t>(Nicht merken!)</a:t>
              </a:r>
            </a:p>
            <a:p>
              <a:endParaRPr lang="en-GB" sz="2400" b="1"/>
            </a:p>
            <a:p>
              <a:r>
                <a:rPr lang="en-GB" sz="2400"/>
                <a:t>z.B. y = 0.5(x-2</a:t>
              </a:r>
              <a:r>
                <a:rPr lang="en-GB" sz="2400" baseline="0"/>
                <a:t>)</a:t>
              </a:r>
              <a:r>
                <a:rPr lang="en-GB" sz="2400" baseline="30000"/>
                <a:t>2</a:t>
              </a:r>
              <a:r>
                <a:rPr lang="en-GB" sz="2400"/>
                <a:t> - 8</a:t>
              </a:r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- 8</a:t>
              </a:r>
              <a:endParaRPr lang="en-GB" sz="4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</a:p>
            <a:p>
              <a:pPr eaLnBrk="1" fontAlgn="auto" latinLnBrk="0" hangingPunct="1"/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GB" sz="2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±4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(x - 2)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+4 + 2 = 6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-4 + 2 = 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endParaRPr lang="en-GB" sz="20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m = 2 (dort wo Klammerwert = 0 ist)</a:t>
              </a:r>
              <a:endParaRPr lang="en-GB" sz="4800">
                <a:effectLst/>
              </a:endParaRPr>
            </a:p>
            <a:p>
              <a:pPr eaLnBrk="1" fontAlgn="auto" latinLnBrk="0" hangingPunct="1"/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n = -8</a:t>
              </a:r>
              <a:endParaRPr lang="en-GB" sz="4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D9E48FD4-F2CF-4F09-ABF2-1400F5ECF6A0}"/>
                </a:ext>
              </a:extLst>
            </xdr:cNvPr>
            <xdr:cNvSpPr txBox="1"/>
          </xdr:nvSpPr>
          <xdr:spPr>
            <a:xfrm>
              <a:off x="2089150" y="21120100"/>
              <a:ext cx="9131300" cy="8671028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Scheitelform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y=a(x-m)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n</a:t>
              </a:r>
              <a:endParaRPr lang="en-GB" sz="6600" b="1" u="sng"/>
            </a:p>
            <a:p>
              <a:endParaRPr lang="en-GB" sz="2400"/>
            </a:p>
            <a:p>
              <a:r>
                <a:rPr lang="en-GB" sz="2400" b="1"/>
                <a:t>Nullstellen:</a:t>
              </a:r>
            </a:p>
            <a:p>
              <a:endParaRPr lang="en-GB" sz="2400" b="1"/>
            </a:p>
            <a:p>
              <a:r>
                <a:rPr lang="en-GB" sz="2400" b="0"/>
                <a:t>x</a:t>
              </a:r>
              <a:r>
                <a:rPr lang="en-GB" sz="2400" b="0" baseline="-25000"/>
                <a:t>1,2</a:t>
              </a:r>
              <a:r>
                <a:rPr lang="en-GB" sz="2400" b="0"/>
                <a:t> = </a:t>
              </a:r>
              <a:r>
                <a:rPr lang="en-GB" sz="2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 </a:t>
              </a:r>
              <a:r>
                <a:rPr lang="en-GB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−𝑛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en-GB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+𝑚</a:t>
              </a:r>
              <a:r>
                <a:rPr lang="en-GB" sz="2400" b="1"/>
                <a:t>   </a:t>
              </a:r>
              <a:r>
                <a:rPr lang="en-GB" sz="2400" b="0"/>
                <a:t>(Nicht merken!)</a:t>
              </a:r>
            </a:p>
            <a:p>
              <a:endParaRPr lang="en-GB" sz="2400" b="1"/>
            </a:p>
            <a:p>
              <a:r>
                <a:rPr lang="en-GB" sz="2400"/>
                <a:t>z.B. y = 0.5(x-2</a:t>
              </a:r>
              <a:r>
                <a:rPr lang="en-GB" sz="2400" baseline="0"/>
                <a:t>)</a:t>
              </a:r>
              <a:r>
                <a:rPr lang="en-GB" sz="2400" baseline="30000"/>
                <a:t>2</a:t>
              </a:r>
              <a:r>
                <a:rPr lang="en-GB" sz="2400"/>
                <a:t> - 8</a:t>
              </a:r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- 8</a:t>
              </a:r>
              <a:endParaRPr lang="en-GB" sz="4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</a:p>
            <a:p>
              <a:pPr eaLnBrk="1" fontAlgn="auto" latinLnBrk="0" hangingPunct="1"/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GB" sz="2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±4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(x - 2)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+4 + 2 = 6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-4 + 2 = 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endParaRPr lang="en-GB" sz="20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m = 2 (dort wo Klammerwert = 0 ist)</a:t>
              </a:r>
              <a:endParaRPr lang="en-GB" sz="4800">
                <a:effectLst/>
              </a:endParaRPr>
            </a:p>
            <a:p>
              <a:pPr eaLnBrk="1" fontAlgn="auto" latinLnBrk="0" hangingPunct="1"/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n = -8</a:t>
              </a:r>
              <a:endParaRPr lang="en-GB" sz="4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546100</xdr:colOff>
      <xdr:row>122</xdr:row>
      <xdr:rowOff>127000</xdr:rowOff>
    </xdr:from>
    <xdr:ext cx="9880600" cy="8674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7B0DE929-A279-4F3D-9835-CAC09268D691}"/>
                </a:ext>
              </a:extLst>
            </xdr:cNvPr>
            <xdr:cNvSpPr txBox="1"/>
          </xdr:nvSpPr>
          <xdr:spPr>
            <a:xfrm>
              <a:off x="12617450" y="21145500"/>
              <a:ext cx="9880600" cy="86741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Allg.</a:t>
              </a:r>
              <a:r>
                <a:rPr lang="en-GB" sz="3600" b="1" u="sng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Form 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		y=ax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+ c</a:t>
              </a:r>
            </a:p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Normalform pq-Form</a:t>
              </a:r>
              <a:r>
                <a:rPr lang="en-GB" sz="3600" b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y=x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px + q</a:t>
              </a:r>
              <a:endParaRPr lang="en-US" sz="3600" b="0" u="non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2400"/>
            </a:p>
            <a:p>
              <a:r>
                <a:rPr lang="en-GB" sz="2400" b="1"/>
                <a:t>Nullstellen:                                                          D= b</a:t>
              </a:r>
              <a:r>
                <a:rPr lang="en-GB" sz="2400" b="1" baseline="30000"/>
                <a:t>2</a:t>
              </a:r>
              <a:r>
                <a:rPr lang="en-GB" sz="2400" b="1"/>
                <a:t> - 4ac =&gt; Diskriminante</a:t>
              </a:r>
            </a:p>
            <a:p>
              <a:r>
                <a:rPr lang="en-GB" sz="2400" b="1"/>
                <a:t>						</a:t>
              </a:r>
              <a:r>
                <a:rPr lang="en-GB" sz="1400" b="1"/>
                <a:t>D &gt; 0: 2 Lösungen</a:t>
              </a:r>
            </a:p>
            <a:p>
              <a:r>
                <a:rPr lang="en-GB" sz="1400" b="1"/>
                <a:t>						D</a:t>
              </a:r>
              <a:r>
                <a:rPr lang="en-GB" sz="1400" b="1" baseline="0"/>
                <a:t> = 0: 1 Lösung</a:t>
              </a:r>
            </a:p>
            <a:p>
              <a:r>
                <a:rPr lang="en-GB" sz="1400" b="1" baseline="0"/>
                <a:t>						D &lt; 0: Keine Lösungen</a:t>
              </a:r>
              <a:endParaRPr lang="en-GB" sz="1400" b="1"/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z.B. y = 0.5x</a:t>
              </a:r>
              <a:r>
                <a:rPr lang="en-GB" sz="2400" baseline="300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</a:t>
              </a: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- 2x - 6 (allg. Form)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4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D= (-2)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- 4 * 0.5 * (-6) = 4 + 12 = 16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(-(-2) +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0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20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16</m:t>
                      </m:r>
                    </m:e>
                  </m:rad>
                  <m:r>
                    <a:rPr lang="de-CH" sz="20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  / 2∗0.5</m:t>
                  </m:r>
                </m:oMath>
              </a14:m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+ 4) / 1 = 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(-(-2) -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0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20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16</m:t>
                      </m:r>
                    </m:e>
                  </m:rad>
                  <m:r>
                    <a:rPr lang="de-CH" sz="20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)  / 2∗0.5</m:t>
                  </m:r>
                </m:oMath>
              </a14:m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(2 - 4) / 1 = -2</a:t>
              </a:r>
              <a:endParaRPr lang="en-GB" sz="4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(x-Koordinate des Scheitels liegt genau zwischen x1 und x2 </a:t>
              </a:r>
              <a:r>
                <a:rPr lang="en-GB" sz="1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[Sx = (6+(-2))/2=2]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(x1 + x2) / 2 = (6 + (-2)) / 2 = (6 - 2) / 2 = 2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0.5 * Sx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- 2 * Sx - 6 = 0.5 * 4 - 4 - 6 = 2 - 4 - 6 = -8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7B0DE929-A279-4F3D-9835-CAC09268D691}"/>
                </a:ext>
              </a:extLst>
            </xdr:cNvPr>
            <xdr:cNvSpPr txBox="1"/>
          </xdr:nvSpPr>
          <xdr:spPr>
            <a:xfrm>
              <a:off x="12617450" y="21145500"/>
              <a:ext cx="9880600" cy="86741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Allg.</a:t>
              </a:r>
              <a:r>
                <a:rPr lang="en-GB" sz="3600" b="1" u="sng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Form 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		y=ax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+ c</a:t>
              </a:r>
            </a:p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Normalform pq-Form</a:t>
              </a:r>
              <a:r>
                <a:rPr lang="en-GB" sz="3600" b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y=x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px + q</a:t>
              </a:r>
              <a:endParaRPr lang="en-US" sz="3600" b="0" u="non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2400"/>
            </a:p>
            <a:p>
              <a:r>
                <a:rPr lang="en-GB" sz="2400" b="1"/>
                <a:t>Nullstellen:                                                          D= b</a:t>
              </a:r>
              <a:r>
                <a:rPr lang="en-GB" sz="2400" b="1" baseline="30000"/>
                <a:t>2</a:t>
              </a:r>
              <a:r>
                <a:rPr lang="en-GB" sz="2400" b="1"/>
                <a:t> - 4ac =&gt; Diskriminante</a:t>
              </a:r>
            </a:p>
            <a:p>
              <a:r>
                <a:rPr lang="en-GB" sz="2400" b="1"/>
                <a:t>						</a:t>
              </a:r>
              <a:r>
                <a:rPr lang="en-GB" sz="1400" b="1"/>
                <a:t>D &gt; 0: 2 Lösungen</a:t>
              </a:r>
            </a:p>
            <a:p>
              <a:r>
                <a:rPr lang="en-GB" sz="1400" b="1"/>
                <a:t>						D</a:t>
              </a:r>
              <a:r>
                <a:rPr lang="en-GB" sz="1400" b="1" baseline="0"/>
                <a:t> = 0: 1 Lösung</a:t>
              </a:r>
            </a:p>
            <a:p>
              <a:r>
                <a:rPr lang="en-GB" sz="1400" b="1" baseline="0"/>
                <a:t>						D &lt; 0: Keine Lösungen</a:t>
              </a:r>
              <a:endParaRPr lang="en-GB" sz="1400" b="1"/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z.B. y = 0.5x</a:t>
              </a:r>
              <a:r>
                <a:rPr lang="en-GB" sz="2400" baseline="300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</a:t>
              </a: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- 2x - 6 (allg. Form)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4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D= (-2)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- 4 * 0.5 * (-6) = 4 + 12 = 16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(-(-2) + </a:t>
              </a:r>
              <a:r>
                <a:rPr lang="en-GB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√</a:t>
              </a:r>
              <a:r>
                <a:rPr lang="de-CH" sz="2000" b="0" i="0" baseline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16)  / 2∗0.5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+ 4) / 1 = 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(-(-2) - </a:t>
              </a:r>
              <a:r>
                <a:rPr lang="en-GB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de-CH" sz="20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16)  / 2∗0.5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(2 - 4) / 1 = -2</a:t>
              </a:r>
              <a:endParaRPr lang="en-GB" sz="4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(x-Koordinate des Scheitels liegt genau zwischen x1 und x2 </a:t>
              </a:r>
              <a:r>
                <a:rPr lang="en-GB" sz="1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[Sx = (6+(-2))/2=2]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(x1 + x2) / 2 = (6 + (-2)) / 2 = (6 - 2) / 2 = 2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0.5 * Sx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- 2 * Sx - 6 = 0.5 * 4 - 4 - 6 = 2 - 4 - 6 = -8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23</xdr:col>
      <xdr:colOff>148733</xdr:colOff>
      <xdr:row>132</xdr:row>
      <xdr:rowOff>143328</xdr:rowOff>
    </xdr:from>
    <xdr:to>
      <xdr:col>28</xdr:col>
      <xdr:colOff>218962</xdr:colOff>
      <xdr:row>136</xdr:row>
      <xdr:rowOff>133803</xdr:rowOff>
    </xdr:to>
    <xdr:pic>
      <xdr:nvPicPr>
        <xdr:cNvPr id="9" name="Picture 3" descr="quadratischeGleichung">
          <a:extLst>
            <a:ext uri="{FF2B5EF4-FFF2-40B4-BE49-F238E27FC236}">
              <a16:creationId xmlns:a16="http://schemas.microsoft.com/office/drawing/2014/main" id="{333C6D0E-AB69-4936-B1A7-E951EF4F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283" y="22749328"/>
          <a:ext cx="3130929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344713</xdr:colOff>
      <xdr:row>169</xdr:row>
      <xdr:rowOff>21772</xdr:rowOff>
    </xdr:from>
    <xdr:ext cx="4744357" cy="3393622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22601A3-7AB7-4171-9C83-3DED0015BCC9}"/>
            </a:ext>
          </a:extLst>
        </xdr:cNvPr>
        <xdr:cNvSpPr txBox="1"/>
      </xdr:nvSpPr>
      <xdr:spPr>
        <a:xfrm>
          <a:off x="9456963" y="28501522"/>
          <a:ext cx="4744357" cy="3393622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Allg.</a:t>
          </a:r>
          <a:r>
            <a:rPr lang="en-GB" sz="3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GB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orm --&gt; Scheitelform</a:t>
          </a:r>
        </a:p>
        <a:p>
          <a:r>
            <a:rPr lang="en-GB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 = -b /2a </a:t>
          </a:r>
          <a:endParaRPr lang="en-GB" sz="1800">
            <a:effectLst/>
          </a:endParaRPr>
        </a:p>
        <a:p>
          <a:r>
            <a:rPr lang="en-GB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 </a:t>
          </a:r>
          <a:r>
            <a:rPr lang="en-GB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-(b</a:t>
          </a:r>
          <a:r>
            <a:rPr lang="en-GB" sz="18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/4a)+c </a:t>
          </a:r>
        </a:p>
        <a:p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z.B. y = 0.5x</a:t>
          </a:r>
          <a:r>
            <a:rPr lang="en-GB" sz="24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- 2x - 6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 = -(-2) / (2*0.5)</a:t>
          </a:r>
          <a:r>
            <a:rPr lang="en-GB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 / 1 = 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 = -(4 / (4 * 0.5)) - 6 = -2 - 6 = -8</a:t>
          </a:r>
          <a:endParaRPr lang="en-GB" sz="1800">
            <a:effectLst/>
          </a:endParaRPr>
        </a:p>
        <a:p>
          <a:endParaRPr lang="en-GB" sz="1100"/>
        </a:p>
      </xdr:txBody>
    </xdr:sp>
    <xdr:clientData/>
  </xdr:oneCellAnchor>
  <xdr:oneCellAnchor>
    <xdr:from>
      <xdr:col>24</xdr:col>
      <xdr:colOff>317491</xdr:colOff>
      <xdr:row>169</xdr:row>
      <xdr:rowOff>40821</xdr:rowOff>
    </xdr:from>
    <xdr:ext cx="4751172" cy="3383859"/>
    <xdr:sp macro="" textlink="">
      <xdr:nvSpPr>
        <xdr:cNvPr id="11" name="Textfeld 2">
          <a:extLst>
            <a:ext uri="{FF2B5EF4-FFF2-40B4-BE49-F238E27FC236}">
              <a16:creationId xmlns:a16="http://schemas.microsoft.com/office/drawing/2014/main" id="{84B00285-7186-405D-A1C0-B0E9597AC9C0}"/>
            </a:ext>
          </a:extLst>
        </xdr:cNvPr>
        <xdr:cNvSpPr txBox="1"/>
      </xdr:nvSpPr>
      <xdr:spPr>
        <a:xfrm>
          <a:off x="15449541" y="28520571"/>
          <a:ext cx="4751172" cy="338385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Satz von Vieta</a:t>
          </a:r>
        </a:p>
        <a:p>
          <a:endParaRPr lang="en-GB" sz="32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0=x</a:t>
          </a:r>
          <a:r>
            <a:rPr lang="en-GB" sz="3600" b="0" u="none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px + q=(x-x</a:t>
          </a:r>
          <a:r>
            <a:rPr lang="en-GB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)(x-x</a:t>
          </a:r>
          <a:r>
            <a:rPr lang="en-GB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36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-p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q</a:t>
          </a:r>
        </a:p>
      </xdr:txBody>
    </xdr:sp>
    <xdr:clientData/>
  </xdr:oneCellAnchor>
  <xdr:oneCellAnchor>
    <xdr:from>
      <xdr:col>2</xdr:col>
      <xdr:colOff>503465</xdr:colOff>
      <xdr:row>177</xdr:row>
      <xdr:rowOff>68035</xdr:rowOff>
    </xdr:from>
    <xdr:ext cx="4354285" cy="91167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676A9D9B-281D-427C-8E53-05E76C21A087}"/>
                </a:ext>
              </a:extLst>
            </xdr:cNvPr>
            <xdr:cNvSpPr txBox="1"/>
          </xdr:nvSpPr>
          <xdr:spPr>
            <a:xfrm>
              <a:off x="2084615" y="29817785"/>
              <a:ext cx="4354285" cy="911678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CH" sz="2800" b="1" i="1">
                  <a:latin typeface="Cambria Math"/>
                </a:rPr>
                <a:t>Allgemeinform:</a:t>
              </a:r>
            </a:p>
            <a:p>
              <a:r>
                <a:rPr lang="de-CH" sz="2800" b="1" i="1">
                  <a:latin typeface="Cambria Math"/>
                </a:rPr>
                <a:t>ax</a:t>
              </a:r>
              <a:r>
                <a:rPr lang="de-CH" sz="2800" b="1" i="1" baseline="30000">
                  <a:latin typeface="Cambria Math"/>
                </a:rPr>
                <a:t>2</a:t>
              </a:r>
              <a:r>
                <a:rPr lang="de-CH" sz="2800" b="1" i="1">
                  <a:latin typeface="Cambria Math"/>
                </a:rPr>
                <a:t> + bx + c = 0</a:t>
              </a:r>
            </a:p>
            <a:p>
              <a:endParaRPr lang="de-CH" sz="2800" b="1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latin typeface="Cambria Math"/>
                      </a:rPr>
                      <m:t>𝑥</m:t>
                    </m:r>
                    <m:r>
                      <a:rPr lang="de-CH" sz="2800" b="0" i="1" baseline="-25000">
                        <a:latin typeface="Cambria Math"/>
                      </a:rPr>
                      <m:t>1,2</m:t>
                    </m:r>
                    <m:r>
                      <a:rPr lang="en-GB" sz="2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GB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800" i="1">
                            <a:latin typeface="Cambria Math"/>
                          </a:rPr>
                          <m:t>−</m:t>
                        </m:r>
                        <m:r>
                          <a:rPr lang="en-GB" sz="2800" i="1">
                            <a:latin typeface="Cambria Math"/>
                          </a:rPr>
                          <m:t>𝑏</m:t>
                        </m:r>
                        <m:r>
                          <a:rPr lang="en-GB" sz="28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GB" sz="2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GB" sz="28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2800" i="1">
                                    <a:latin typeface="Cambria Math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GB" sz="280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2800" i="1">
                                <a:latin typeface="Cambria Math"/>
                              </a:rPr>
                              <m:t>−4</m:t>
                            </m:r>
                            <m:r>
                              <a:rPr lang="en-GB" sz="2800" i="1">
                                <a:latin typeface="Cambria Math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GB" sz="2800" i="1">
                            <a:latin typeface="Cambria Math"/>
                          </a:rPr>
                          <m:t>2</m:t>
                        </m:r>
                        <m:r>
                          <a:rPr lang="en-GB" sz="2800" i="1">
                            <a:latin typeface="Cambria Math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Normalform: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px + q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 </m:t>
                    </m:r>
                    <m:f>
                      <m:fPr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</m:num>
                      <m:den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±</m:t>
                    </m:r>
                    <m:rad>
                      <m:radPr>
                        <m:degHide m:val="on"/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CH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de-CH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de-CH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de-CH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𝑞</m:t>
                        </m:r>
                      </m:e>
                    </m:rad>
                  </m:oMath>
                </m:oMathPara>
              </a14:m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Scheitelform: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y=a(x-m)</a:t>
              </a:r>
              <a:r>
                <a:rPr lang="en-GB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x</a:t>
              </a:r>
              <a:r>
                <a:rPr lang="en-GB" sz="28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±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8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num>
                        <m:den>
                          <m: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𝑎</m:t>
                          </m:r>
                        </m:den>
                      </m:f>
                    </m:e>
                  </m:rad>
                  <m:r>
                    <a:rPr lang="de-CH" sz="28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a:rPr lang="de-CH" sz="28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GB" sz="28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endParaRPr lang="en-GB" sz="13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676A9D9B-281D-427C-8E53-05E76C21A087}"/>
                </a:ext>
              </a:extLst>
            </xdr:cNvPr>
            <xdr:cNvSpPr txBox="1"/>
          </xdr:nvSpPr>
          <xdr:spPr>
            <a:xfrm>
              <a:off x="2084615" y="29817785"/>
              <a:ext cx="4354285" cy="911678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CH" sz="2800" b="1" i="1">
                  <a:latin typeface="Cambria Math"/>
                </a:rPr>
                <a:t>Allgemeinform:</a:t>
              </a:r>
            </a:p>
            <a:p>
              <a:r>
                <a:rPr lang="de-CH" sz="2800" b="1" i="1">
                  <a:latin typeface="Cambria Math"/>
                </a:rPr>
                <a:t>ax</a:t>
              </a:r>
              <a:r>
                <a:rPr lang="de-CH" sz="2800" b="1" i="1" baseline="30000">
                  <a:latin typeface="Cambria Math"/>
                </a:rPr>
                <a:t>2</a:t>
              </a:r>
              <a:r>
                <a:rPr lang="de-CH" sz="2800" b="1" i="1">
                  <a:latin typeface="Cambria Math"/>
                </a:rPr>
                <a:t> + bx + c = 0</a:t>
              </a:r>
            </a:p>
            <a:p>
              <a:endParaRPr lang="de-CH" sz="2800" b="1" i="1">
                <a:latin typeface="Cambria Math"/>
              </a:endParaRPr>
            </a:p>
            <a:p>
              <a:pPr/>
              <a:r>
                <a:rPr lang="en-GB" sz="2800" i="0">
                  <a:latin typeface="Cambria Math"/>
                </a:rPr>
                <a:t>𝑥</a:t>
              </a:r>
              <a:r>
                <a:rPr lang="de-CH" sz="2800" b="0" i="0" baseline="-25000">
                  <a:latin typeface="Cambria Math"/>
                </a:rPr>
                <a:t>1,2</a:t>
              </a:r>
              <a:r>
                <a:rPr lang="en-GB" sz="2800" i="0">
                  <a:latin typeface="Cambria Math"/>
                </a:rPr>
                <a:t>=</a:t>
              </a:r>
              <a:r>
                <a:rPr lang="en-GB" sz="2800" i="0">
                  <a:latin typeface="Cambria Math" panose="02040503050406030204" pitchFamily="18" charset="0"/>
                </a:rPr>
                <a:t>(</a:t>
              </a:r>
              <a:r>
                <a:rPr lang="en-GB" sz="2800" i="0">
                  <a:latin typeface="Cambria Math"/>
                </a:rPr>
                <a:t>−𝑏±</a:t>
              </a:r>
              <a:r>
                <a:rPr lang="en-GB" sz="2800" i="0">
                  <a:latin typeface="Cambria Math" panose="02040503050406030204" pitchFamily="18" charset="0"/>
                </a:rPr>
                <a:t>√(</a:t>
              </a:r>
              <a:r>
                <a:rPr lang="en-GB" sz="2800" i="0">
                  <a:latin typeface="Cambria Math"/>
                </a:rPr>
                <a:t>𝑏</a:t>
              </a:r>
              <a:r>
                <a:rPr lang="en-GB" sz="2800" i="0">
                  <a:latin typeface="Cambria Math" panose="02040503050406030204" pitchFamily="18" charset="0"/>
                </a:rPr>
                <a:t>^</a:t>
              </a:r>
              <a:r>
                <a:rPr lang="en-GB" sz="2800" i="0">
                  <a:latin typeface="Cambria Math"/>
                </a:rPr>
                <a:t>2−4𝑎𝑐</a:t>
              </a:r>
              <a:r>
                <a:rPr lang="en-GB" sz="2800" i="0">
                  <a:latin typeface="Cambria Math" panose="02040503050406030204" pitchFamily="18" charset="0"/>
                </a:rPr>
                <a:t>))/</a:t>
              </a:r>
              <a:r>
                <a:rPr lang="en-GB" sz="2800" i="0">
                  <a:latin typeface="Cambria Math"/>
                </a:rPr>
                <a:t>2𝑎</a:t>
              </a:r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Normalform: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px + q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  𝑝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  ±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  −𝑞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Scheitelform: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y=a(x-m)</a:t>
              </a:r>
              <a:r>
                <a:rPr lang="en-GB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x</a:t>
              </a:r>
              <a:r>
                <a:rPr lang="en-GB" sz="28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± </a:t>
              </a:r>
              <a:r>
                <a:rPr lang="en-GB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−𝑛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en-GB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+𝑚</a:t>
              </a:r>
              <a:r>
                <a:rPr lang="en-GB" sz="28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endParaRPr lang="en-GB" sz="13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684609</xdr:colOff>
      <xdr:row>273</xdr:row>
      <xdr:rowOff>33335</xdr:rowOff>
    </xdr:from>
    <xdr:to>
      <xdr:col>19</xdr:col>
      <xdr:colOff>488156</xdr:colOff>
      <xdr:row>324</xdr:row>
      <xdr:rowOff>119062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135FFAD-3F0D-4065-9C7D-AB56DA6D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247</xdr:row>
      <xdr:rowOff>71438</xdr:rowOff>
    </xdr:from>
    <xdr:to>
      <xdr:col>21</xdr:col>
      <xdr:colOff>107157</xdr:colOff>
      <xdr:row>250</xdr:row>
      <xdr:rowOff>273844</xdr:rowOff>
    </xdr:to>
    <xdr:sp macro="" textlink="">
      <xdr:nvSpPr>
        <xdr:cNvPr id="14" name="Nach unten gekrümmter Pfeil 14">
          <a:extLst>
            <a:ext uri="{FF2B5EF4-FFF2-40B4-BE49-F238E27FC236}">
              <a16:creationId xmlns:a16="http://schemas.microsoft.com/office/drawing/2014/main" id="{BF4F2B10-30B1-4825-9FC8-8A755307AEA2}"/>
            </a:ext>
          </a:extLst>
        </xdr:cNvPr>
        <xdr:cNvSpPr/>
      </xdr:nvSpPr>
      <xdr:spPr bwMode="auto">
        <a:xfrm>
          <a:off x="2881313" y="41117838"/>
          <a:ext cx="10478294" cy="742156"/>
        </a:xfrm>
        <a:prstGeom prst="curvedDownArrow">
          <a:avLst>
            <a:gd name="adj1" fmla="val 29922"/>
            <a:gd name="adj2" fmla="val 50000"/>
            <a:gd name="adj3" fmla="val 25000"/>
          </a:avLst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oneCellAnchor>
    <xdr:from>
      <xdr:col>10</xdr:col>
      <xdr:colOff>544288</xdr:colOff>
      <xdr:row>192</xdr:row>
      <xdr:rowOff>27215</xdr:rowOff>
    </xdr:from>
    <xdr:ext cx="4354285" cy="66904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1542C13D-7383-4762-89D4-3E52FC253442}"/>
                </a:ext>
              </a:extLst>
            </xdr:cNvPr>
            <xdr:cNvSpPr txBox="1"/>
          </xdr:nvSpPr>
          <xdr:spPr>
            <a:xfrm>
              <a:off x="6926038" y="32158215"/>
              <a:ext cx="4354285" cy="669042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en-GB" sz="2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+ c</a:t>
              </a:r>
              <a:r>
                <a:rPr lang="de-CH" sz="2800" b="1" i="1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± </m:t>
                    </m:r>
                    <m:rad>
                      <m:radPr>
                        <m:degHide m:val="on"/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</m:t>
                        </m:r>
                      </m:e>
                    </m:rad>
                  </m:oMath>
                </m:oMathPara>
              </a14:m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c 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± </m:t>
                    </m:r>
                    <m:rad>
                      <m:radPr>
                        <m:degHide m:val="on"/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𝑐</m:t>
                            </m:r>
                          </m:num>
                          <m:den>
                            <m: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𝑎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6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0,   x2</a:t>
              </a:r>
              <a14:m>
                <m:oMath xmlns:m="http://schemas.openxmlformats.org/officeDocument/2006/math">
                  <m:r>
                    <a:rPr lang="de-CH" sz="280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de-CH" sz="28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de-CH" sz="2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2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num>
                    <m:den>
                      <m:r>
                        <a:rPr lang="de-CH" sz="2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den>
                  </m:f>
                </m:oMath>
              </a14:m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1542C13D-7383-4762-89D4-3E52FC253442}"/>
                </a:ext>
              </a:extLst>
            </xdr:cNvPr>
            <xdr:cNvSpPr txBox="1"/>
          </xdr:nvSpPr>
          <xdr:spPr>
            <a:xfrm>
              <a:off x="6926038" y="32158215"/>
              <a:ext cx="4354285" cy="669042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endParaRPr lang="en-GB" sz="2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+ c</a:t>
              </a:r>
              <a:r>
                <a:rPr lang="de-CH" sz="2800" b="1" i="1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/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± 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−𝑐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c 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± 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−𝑐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6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0,   x2</a:t>
              </a:r>
              <a:r>
                <a:rPr lang="de-CH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−𝑏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190500</xdr:colOff>
      <xdr:row>327</xdr:row>
      <xdr:rowOff>108857</xdr:rowOff>
    </xdr:from>
    <xdr:to>
      <xdr:col>16</xdr:col>
      <xdr:colOff>497114</xdr:colOff>
      <xdr:row>362</xdr:row>
      <xdr:rowOff>8165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531F4F5-4EC4-44AE-9C62-C10914A1A4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345" t="25888" r="41119" b="14557"/>
        <a:stretch/>
      </xdr:blipFill>
      <xdr:spPr>
        <a:xfrm>
          <a:off x="1771650" y="54693457"/>
          <a:ext cx="9031514" cy="5569858"/>
        </a:xfrm>
        <a:prstGeom prst="rect">
          <a:avLst/>
        </a:prstGeom>
      </xdr:spPr>
    </xdr:pic>
    <xdr:clientData/>
  </xdr:twoCellAnchor>
  <xdr:twoCellAnchor>
    <xdr:from>
      <xdr:col>9</xdr:col>
      <xdr:colOff>129269</xdr:colOff>
      <xdr:row>354</xdr:row>
      <xdr:rowOff>115663</xdr:rowOff>
    </xdr:from>
    <xdr:to>
      <xdr:col>10</xdr:col>
      <xdr:colOff>54433</xdr:colOff>
      <xdr:row>360</xdr:row>
      <xdr:rowOff>156484</xdr:rowOff>
    </xdr:to>
    <xdr:sp macro="" textlink="">
      <xdr:nvSpPr>
        <xdr:cNvPr id="17" name="Pfeil nach links 16">
          <a:extLst>
            <a:ext uri="{FF2B5EF4-FFF2-40B4-BE49-F238E27FC236}">
              <a16:creationId xmlns:a16="http://schemas.microsoft.com/office/drawing/2014/main" id="{781FE288-0626-40F6-9597-AEE795625786}"/>
            </a:ext>
          </a:extLst>
        </xdr:cNvPr>
        <xdr:cNvSpPr/>
      </xdr:nvSpPr>
      <xdr:spPr bwMode="auto">
        <a:xfrm rot="5400000">
          <a:off x="5681665" y="59225317"/>
          <a:ext cx="993321" cy="515714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244928</xdr:colOff>
      <xdr:row>331</xdr:row>
      <xdr:rowOff>40822</xdr:rowOff>
    </xdr:from>
    <xdr:ext cx="4250266" cy="114121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6E839544-294A-4282-97D6-BE397B3D84C0}"/>
            </a:ext>
          </a:extLst>
        </xdr:cNvPr>
        <xdr:cNvSpPr txBox="1"/>
      </xdr:nvSpPr>
      <xdr:spPr>
        <a:xfrm>
          <a:off x="4264478" y="55260422"/>
          <a:ext cx="4250266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c</a:t>
          </a:r>
          <a:r>
            <a:rPr lang="de-CH" sz="28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c wird grösser</a:t>
          </a:r>
        </a:p>
        <a:p>
          <a:endParaRPr lang="en-GB" sz="1100"/>
        </a:p>
      </xdr:txBody>
    </xdr:sp>
    <xdr:clientData/>
  </xdr:oneCellAnchor>
  <xdr:twoCellAnchor editAs="oneCell">
    <xdr:from>
      <xdr:col>2</xdr:col>
      <xdr:colOff>149677</xdr:colOff>
      <xdr:row>364</xdr:row>
      <xdr:rowOff>40822</xdr:rowOff>
    </xdr:from>
    <xdr:to>
      <xdr:col>16</xdr:col>
      <xdr:colOff>374649</xdr:colOff>
      <xdr:row>402</xdr:row>
      <xdr:rowOff>38100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E569172D-9536-46D8-A204-CED7E6D1D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24" t="24190" r="40949" b="10032"/>
        <a:stretch/>
      </xdr:blipFill>
      <xdr:spPr>
        <a:xfrm>
          <a:off x="1730827" y="60499172"/>
          <a:ext cx="8949872" cy="6150428"/>
        </a:xfrm>
        <a:prstGeom prst="rect">
          <a:avLst/>
        </a:prstGeom>
      </xdr:spPr>
    </xdr:pic>
    <xdr:clientData/>
  </xdr:twoCellAnchor>
  <xdr:twoCellAnchor>
    <xdr:from>
      <xdr:col>13</xdr:col>
      <xdr:colOff>142877</xdr:colOff>
      <xdr:row>389</xdr:row>
      <xdr:rowOff>102057</xdr:rowOff>
    </xdr:from>
    <xdr:to>
      <xdr:col>14</xdr:col>
      <xdr:colOff>68040</xdr:colOff>
      <xdr:row>395</xdr:row>
      <xdr:rowOff>142878</xdr:rowOff>
    </xdr:to>
    <xdr:sp macro="" textlink="">
      <xdr:nvSpPr>
        <xdr:cNvPr id="20" name="Pfeil nach links 29">
          <a:extLst>
            <a:ext uri="{FF2B5EF4-FFF2-40B4-BE49-F238E27FC236}">
              <a16:creationId xmlns:a16="http://schemas.microsoft.com/office/drawing/2014/main" id="{C0630653-7AFA-4442-BFC1-FFE6EE22FC3B}"/>
            </a:ext>
          </a:extLst>
        </xdr:cNvPr>
        <xdr:cNvSpPr/>
      </xdr:nvSpPr>
      <xdr:spPr bwMode="auto">
        <a:xfrm rot="3095781">
          <a:off x="8425773" y="64767961"/>
          <a:ext cx="993321" cy="515713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326570</xdr:colOff>
      <xdr:row>370</xdr:row>
      <xdr:rowOff>68037</xdr:rowOff>
    </xdr:from>
    <xdr:ext cx="4250266" cy="114121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83F8D6D-D3BE-4EDA-B2A1-0C4B9905E2B3}"/>
            </a:ext>
          </a:extLst>
        </xdr:cNvPr>
        <xdr:cNvSpPr txBox="1"/>
      </xdr:nvSpPr>
      <xdr:spPr>
        <a:xfrm>
          <a:off x="3755570" y="61478887"/>
          <a:ext cx="4250266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a wird grösser</a:t>
          </a:r>
        </a:p>
        <a:p>
          <a:endParaRPr lang="en-GB" sz="1100"/>
        </a:p>
      </xdr:txBody>
    </xdr:sp>
    <xdr:clientData/>
  </xdr:oneCellAnchor>
  <xdr:twoCellAnchor editAs="oneCell">
    <xdr:from>
      <xdr:col>2</xdr:col>
      <xdr:colOff>149686</xdr:colOff>
      <xdr:row>405</xdr:row>
      <xdr:rowOff>108888</xdr:rowOff>
    </xdr:from>
    <xdr:to>
      <xdr:col>16</xdr:col>
      <xdr:colOff>197765</xdr:colOff>
      <xdr:row>441</xdr:row>
      <xdr:rowOff>25884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CA0689B-5BFA-442A-A95B-0F5013CF13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260" t="24472" r="42816" b="13992"/>
        <a:stretch/>
      </xdr:blipFill>
      <xdr:spPr>
        <a:xfrm>
          <a:off x="1730836" y="67075988"/>
          <a:ext cx="8772979" cy="5755821"/>
        </a:xfrm>
        <a:prstGeom prst="rect">
          <a:avLst/>
        </a:prstGeom>
      </xdr:spPr>
    </xdr:pic>
    <xdr:clientData/>
  </xdr:twoCellAnchor>
  <xdr:oneCellAnchor>
    <xdr:from>
      <xdr:col>3</xdr:col>
      <xdr:colOff>258542</xdr:colOff>
      <xdr:row>426</xdr:row>
      <xdr:rowOff>149709</xdr:rowOff>
    </xdr:from>
    <xdr:ext cx="6355138" cy="1141210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E668418B-EE96-4C9A-B4D7-EBF5B9674002}"/>
            </a:ext>
          </a:extLst>
        </xdr:cNvPr>
        <xdr:cNvSpPr txBox="1"/>
      </xdr:nvSpPr>
      <xdr:spPr>
        <a:xfrm>
          <a:off x="2430242" y="70450559"/>
          <a:ext cx="6355138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a wird von negativ zu positiv</a:t>
          </a:r>
        </a:p>
        <a:p>
          <a:endParaRPr lang="en-GB" sz="1100"/>
        </a:p>
      </xdr:txBody>
    </xdr:sp>
    <xdr:clientData/>
  </xdr:oneCellAnchor>
  <xdr:twoCellAnchor>
    <xdr:from>
      <xdr:col>12</xdr:col>
      <xdr:colOff>496671</xdr:colOff>
      <xdr:row>416</xdr:row>
      <xdr:rowOff>61267</xdr:rowOff>
    </xdr:from>
    <xdr:to>
      <xdr:col>13</xdr:col>
      <xdr:colOff>394620</xdr:colOff>
      <xdr:row>422</xdr:row>
      <xdr:rowOff>102088</xdr:rowOff>
    </xdr:to>
    <xdr:sp macro="" textlink="">
      <xdr:nvSpPr>
        <xdr:cNvPr id="24" name="Pfeil nach links 33">
          <a:extLst>
            <a:ext uri="{FF2B5EF4-FFF2-40B4-BE49-F238E27FC236}">
              <a16:creationId xmlns:a16="http://schemas.microsoft.com/office/drawing/2014/main" id="{E3B1F1DB-44CD-428A-AD86-5356C3D06350}"/>
            </a:ext>
          </a:extLst>
        </xdr:cNvPr>
        <xdr:cNvSpPr/>
      </xdr:nvSpPr>
      <xdr:spPr bwMode="auto">
        <a:xfrm rot="4914432">
          <a:off x="8165885" y="69017503"/>
          <a:ext cx="993321" cy="507549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144807</xdr:colOff>
      <xdr:row>443</xdr:row>
      <xdr:rowOff>13608</xdr:rowOff>
    </xdr:from>
    <xdr:to>
      <xdr:col>16</xdr:col>
      <xdr:colOff>208189</xdr:colOff>
      <xdr:row>477</xdr:row>
      <xdr:rowOff>85255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892A445C-E9E4-4E65-B05C-ADFF5843A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260" t="26170" r="41374" b="12578"/>
        <a:stretch/>
      </xdr:blipFill>
      <xdr:spPr>
        <a:xfrm>
          <a:off x="1725957" y="73013208"/>
          <a:ext cx="8791457" cy="5586622"/>
        </a:xfrm>
        <a:prstGeom prst="rect">
          <a:avLst/>
        </a:prstGeom>
      </xdr:spPr>
    </xdr:pic>
    <xdr:clientData/>
  </xdr:twoCellAnchor>
  <xdr:oneCellAnchor>
    <xdr:from>
      <xdr:col>2</xdr:col>
      <xdr:colOff>381006</xdr:colOff>
      <xdr:row>447</xdr:row>
      <xdr:rowOff>108888</xdr:rowOff>
    </xdr:from>
    <xdr:ext cx="4287071" cy="114121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BE5CEB07-805E-4205-8CDC-8E600F34F079}"/>
            </a:ext>
          </a:extLst>
        </xdr:cNvPr>
        <xdr:cNvSpPr txBox="1"/>
      </xdr:nvSpPr>
      <xdr:spPr>
        <a:xfrm>
          <a:off x="1962156" y="73743488"/>
          <a:ext cx="4287071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eaLnBrk="1" fontAlgn="auto" latinLnBrk="0" hangingPunct="1"/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bx = 0</a:t>
          </a:r>
          <a:endParaRPr lang="en-GB" sz="60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b wird grösser</a:t>
          </a:r>
        </a:p>
        <a:p>
          <a:endParaRPr lang="en-GB" sz="1100"/>
        </a:p>
      </xdr:txBody>
    </xdr:sp>
    <xdr:clientData/>
  </xdr:oneCellAnchor>
  <xdr:twoCellAnchor>
    <xdr:from>
      <xdr:col>12</xdr:col>
      <xdr:colOff>459253</xdr:colOff>
      <xdr:row>457</xdr:row>
      <xdr:rowOff>153116</xdr:rowOff>
    </xdr:from>
    <xdr:to>
      <xdr:col>14</xdr:col>
      <xdr:colOff>336788</xdr:colOff>
      <xdr:row>460</xdr:row>
      <xdr:rowOff>146314</xdr:rowOff>
    </xdr:to>
    <xdr:sp macro="" textlink="">
      <xdr:nvSpPr>
        <xdr:cNvPr id="27" name="Pfeil nach links 36">
          <a:extLst>
            <a:ext uri="{FF2B5EF4-FFF2-40B4-BE49-F238E27FC236}">
              <a16:creationId xmlns:a16="http://schemas.microsoft.com/office/drawing/2014/main" id="{414C78B9-D6DE-4F97-9ECE-097CACBD362D}"/>
            </a:ext>
          </a:extLst>
        </xdr:cNvPr>
        <xdr:cNvSpPr/>
      </xdr:nvSpPr>
      <xdr:spPr bwMode="auto">
        <a:xfrm rot="2574793">
          <a:off x="8371353" y="75375216"/>
          <a:ext cx="1077685" cy="469448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18</xdr:col>
      <xdr:colOff>272142</xdr:colOff>
      <xdr:row>212</xdr:row>
      <xdr:rowOff>52151</xdr:rowOff>
    </xdr:from>
    <xdr:to>
      <xdr:col>26</xdr:col>
      <xdr:colOff>9670</xdr:colOff>
      <xdr:row>228</xdr:row>
      <xdr:rowOff>454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D77C4DE4-5902-417E-9E54-3BAA4D13E9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8739" t="48097" r="55797" b="15972"/>
        <a:stretch/>
      </xdr:blipFill>
      <xdr:spPr>
        <a:xfrm>
          <a:off x="11752942" y="35358151"/>
          <a:ext cx="4563528" cy="2542278"/>
        </a:xfrm>
        <a:prstGeom prst="rect">
          <a:avLst/>
        </a:prstGeom>
      </xdr:spPr>
    </xdr:pic>
    <xdr:clientData/>
  </xdr:twoCellAnchor>
  <xdr:twoCellAnchor editAs="oneCell">
    <xdr:from>
      <xdr:col>18</xdr:col>
      <xdr:colOff>244928</xdr:colOff>
      <xdr:row>191</xdr:row>
      <xdr:rowOff>159397</xdr:rowOff>
    </xdr:from>
    <xdr:to>
      <xdr:col>25</xdr:col>
      <xdr:colOff>551648</xdr:colOff>
      <xdr:row>209</xdr:row>
      <xdr:rowOff>88446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CC319C15-A1BB-4B6B-B5F1-EF4358D100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9842" t="46116" r="57494" b="17104"/>
        <a:stretch/>
      </xdr:blipFill>
      <xdr:spPr>
        <a:xfrm>
          <a:off x="11725728" y="32131647"/>
          <a:ext cx="4545345" cy="2834174"/>
        </a:xfrm>
        <a:prstGeom prst="rect">
          <a:avLst/>
        </a:prstGeom>
      </xdr:spPr>
    </xdr:pic>
    <xdr:clientData/>
  </xdr:twoCellAnchor>
  <xdr:twoCellAnchor editAs="oneCell">
    <xdr:from>
      <xdr:col>26</xdr:col>
      <xdr:colOff>231324</xdr:colOff>
      <xdr:row>212</xdr:row>
      <xdr:rowOff>63500</xdr:rowOff>
    </xdr:from>
    <xdr:to>
      <xdr:col>32</xdr:col>
      <xdr:colOff>544285</xdr:colOff>
      <xdr:row>228</xdr:row>
      <xdr:rowOff>49439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88C441EE-F0A6-49E9-8500-90F1C682C2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0605" t="38760" r="54779" b="22762"/>
        <a:stretch/>
      </xdr:blipFill>
      <xdr:spPr>
        <a:xfrm>
          <a:off x="16544474" y="35369500"/>
          <a:ext cx="4161061" cy="2567214"/>
        </a:xfrm>
        <a:prstGeom prst="rect">
          <a:avLst/>
        </a:prstGeom>
      </xdr:spPr>
    </xdr:pic>
    <xdr:clientData/>
  </xdr:twoCellAnchor>
  <xdr:twoCellAnchor editAs="oneCell">
    <xdr:from>
      <xdr:col>26</xdr:col>
      <xdr:colOff>217716</xdr:colOff>
      <xdr:row>192</xdr:row>
      <xdr:rowOff>13607</xdr:rowOff>
    </xdr:from>
    <xdr:to>
      <xdr:col>32</xdr:col>
      <xdr:colOff>336096</xdr:colOff>
      <xdr:row>209</xdr:row>
      <xdr:rowOff>74386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7730991C-5F0D-4039-93DF-7A6B990FEC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0012" t="49370" r="54863" b="5504"/>
        <a:stretch/>
      </xdr:blipFill>
      <xdr:spPr>
        <a:xfrm>
          <a:off x="16530866" y="32144607"/>
          <a:ext cx="3956955" cy="2816679"/>
        </a:xfrm>
        <a:prstGeom prst="rect">
          <a:avLst/>
        </a:prstGeom>
      </xdr:spPr>
    </xdr:pic>
    <xdr:clientData/>
  </xdr:twoCellAnchor>
  <xdr:twoCellAnchor>
    <xdr:from>
      <xdr:col>28</xdr:col>
      <xdr:colOff>421821</xdr:colOff>
      <xdr:row>139</xdr:row>
      <xdr:rowOff>84818</xdr:rowOff>
    </xdr:from>
    <xdr:to>
      <xdr:col>36</xdr:col>
      <xdr:colOff>381000</xdr:colOff>
      <xdr:row>160</xdr:row>
      <xdr:rowOff>54429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A8153E85-0C4A-4B1A-B54E-A0FA411B8042}"/>
            </a:ext>
          </a:extLst>
        </xdr:cNvPr>
        <xdr:cNvGrpSpPr/>
      </xdr:nvGrpSpPr>
      <xdr:grpSpPr>
        <a:xfrm>
          <a:off x="17798142" y="24335922"/>
          <a:ext cx="4953001" cy="3395436"/>
          <a:chOff x="23581178" y="22016357"/>
          <a:chExt cx="6150429" cy="340178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3" name="Textfeld 32">
                <a:extLst>
                  <a:ext uri="{FF2B5EF4-FFF2-40B4-BE49-F238E27FC236}">
                    <a16:creationId xmlns:a16="http://schemas.microsoft.com/office/drawing/2014/main" id="{1377FA41-F54C-7768-4C1A-3091CAF340F7}"/>
                  </a:ext>
                </a:extLst>
              </xdr:cNvPr>
              <xdr:cNvSpPr txBox="1"/>
            </xdr:nvSpPr>
            <xdr:spPr>
              <a:xfrm>
                <a:off x="23581178" y="22016357"/>
                <a:ext cx="6150429" cy="3401786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GB" sz="3600" b="1" u="sng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Quadratisch ergänzen</a:t>
                </a:r>
                <a:endParaRPr lang="en-GB" sz="2400"/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x</a:t>
                </a:r>
                <a:r>
                  <a:rPr lang="en-GB" sz="2400" b="0" baseline="3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+ px + q  =  0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 xmlns:m="http://schemas.openxmlformats.org/officeDocument/2006/math">
                    <m:d>
                      <m:dPr>
                        <m:ctrlPr>
                          <a:rPr lang="en-GB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CH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de-CH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a14:m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- </a:t>
                </a:r>
                <a14:m>
                  <m:oMath xmlns:m="http://schemas.openxmlformats.org/officeDocument/2006/math">
                    <m:d>
                      <m:dPr>
                        <m:ctrlPr>
                          <a:rPr lang="en-GB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CH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n-GB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a14:m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 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+ q = 0</a:t>
                </a:r>
                <a:endParaRPr lang="de-CH" sz="2800">
                  <a:effectLst/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10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de-CH" sz="2400">
                  <a:effectLst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mc:Choice>
        <mc:Fallback>
          <xdr:sp macro="" textlink="">
            <xdr:nvSpPr>
              <xdr:cNvPr id="33" name="Textfeld 32">
                <a:extLst>
                  <a:ext uri="{FF2B5EF4-FFF2-40B4-BE49-F238E27FC236}">
                    <a16:creationId xmlns:a16="http://schemas.microsoft.com/office/drawing/2014/main" id="{1377FA41-F54C-7768-4C1A-3091CAF340F7}"/>
                  </a:ext>
                </a:extLst>
              </xdr:cNvPr>
              <xdr:cNvSpPr txBox="1"/>
            </xdr:nvSpPr>
            <xdr:spPr>
              <a:xfrm>
                <a:off x="23581178" y="22016357"/>
                <a:ext cx="6150429" cy="3401786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GB" sz="3600" b="1" u="sng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Quadratisch ergänzen</a:t>
                </a:r>
                <a:endParaRPr lang="en-GB" sz="2400"/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x</a:t>
                </a:r>
                <a:r>
                  <a:rPr lang="en-GB" sz="2400" b="0" baseline="3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+ px + q  =  0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𝑥+ 𝑝</a:t>
                </a: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/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2)</a:t>
                </a:r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- </a:t>
                </a: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𝑝</a:t>
                </a: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/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2)</a:t>
                </a:r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 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+ q = 0</a:t>
                </a:r>
                <a:endParaRPr lang="de-CH" sz="2800">
                  <a:effectLst/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10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de-CH" sz="2400">
                  <a:effectLst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mc:Fallback>
      </mc:AlternateContent>
      <xdr:cxnSp macro="">
        <xdr:nvCxnSpPr>
          <xdr:cNvPr id="34" name="Gerade Verbindung mit Pfeil 33">
            <a:extLst>
              <a:ext uri="{FF2B5EF4-FFF2-40B4-BE49-F238E27FC236}">
                <a16:creationId xmlns:a16="http://schemas.microsoft.com/office/drawing/2014/main" id="{0489E490-D043-3586-BDC4-0B39EF38E6F6}"/>
              </a:ext>
            </a:extLst>
          </xdr:cNvPr>
          <xdr:cNvCxnSpPr/>
        </xdr:nvCxnSpPr>
        <xdr:spPr bwMode="auto">
          <a:xfrm flipH="1">
            <a:off x="24885307" y="23431500"/>
            <a:ext cx="13607" cy="775607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</xdr:cxnSp>
      <xdr:sp macro="" textlink="">
        <xdr:nvSpPr>
          <xdr:cNvPr id="35" name="Ellipse 34">
            <a:extLst>
              <a:ext uri="{FF2B5EF4-FFF2-40B4-BE49-F238E27FC236}">
                <a16:creationId xmlns:a16="http://schemas.microsoft.com/office/drawing/2014/main" id="{C4BEF28A-3DC3-22C0-D0B7-18E925BFCF61}"/>
              </a:ext>
            </a:extLst>
          </xdr:cNvPr>
          <xdr:cNvSpPr/>
        </xdr:nvSpPr>
        <xdr:spPr bwMode="auto">
          <a:xfrm>
            <a:off x="24743863" y="24288750"/>
            <a:ext cx="353786" cy="73478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de-CH" sz="1100"/>
          </a:p>
        </xdr:txBody>
      </xdr:sp>
      <xdr:sp macro="" textlink="">
        <xdr:nvSpPr>
          <xdr:cNvPr id="36" name="Ellipse 35">
            <a:extLst>
              <a:ext uri="{FF2B5EF4-FFF2-40B4-BE49-F238E27FC236}">
                <a16:creationId xmlns:a16="http://schemas.microsoft.com/office/drawing/2014/main" id="{DA7513C2-1F1D-3884-4D43-54E90E7D4C66}"/>
              </a:ext>
            </a:extLst>
          </xdr:cNvPr>
          <xdr:cNvSpPr/>
        </xdr:nvSpPr>
        <xdr:spPr bwMode="auto">
          <a:xfrm>
            <a:off x="26534086" y="24302357"/>
            <a:ext cx="353786" cy="73478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de-CH" sz="1100"/>
          </a:p>
        </xdr:txBody>
      </xdr:sp>
      <xdr:sp macro="" textlink="">
        <xdr:nvSpPr>
          <xdr:cNvPr id="37" name="Ellipse 36">
            <a:extLst>
              <a:ext uri="{FF2B5EF4-FFF2-40B4-BE49-F238E27FC236}">
                <a16:creationId xmlns:a16="http://schemas.microsoft.com/office/drawing/2014/main" id="{89C0C5AB-0E92-EB0C-0C8D-63D35EC5B698}"/>
              </a:ext>
            </a:extLst>
          </xdr:cNvPr>
          <xdr:cNvSpPr/>
        </xdr:nvSpPr>
        <xdr:spPr bwMode="auto">
          <a:xfrm>
            <a:off x="25722676" y="24506464"/>
            <a:ext cx="285750" cy="25853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3</xdr:col>
      <xdr:colOff>447674</xdr:colOff>
      <xdr:row>496</xdr:row>
      <xdr:rowOff>119061</xdr:rowOff>
    </xdr:from>
    <xdr:to>
      <xdr:col>16</xdr:col>
      <xdr:colOff>295274</xdr:colOff>
      <xdr:row>527</xdr:row>
      <xdr:rowOff>28575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790C824D-A456-43EE-937B-810BBB12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17</xdr:col>
      <xdr:colOff>485775</xdr:colOff>
      <xdr:row>571</xdr:row>
      <xdr:rowOff>71439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65FEFA3D-D3F4-47C0-8A42-11E5D1EBF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10</xdr:col>
      <xdr:colOff>66675</xdr:colOff>
      <xdr:row>10</xdr:row>
      <xdr:rowOff>47625</xdr:rowOff>
    </xdr:from>
    <xdr:ext cx="3390900" cy="7904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09FD0036-C66B-4DDB-A04F-062DEC031E7B}"/>
                </a:ext>
              </a:extLst>
            </xdr:cNvPr>
            <xdr:cNvSpPr txBox="1"/>
          </xdr:nvSpPr>
          <xdr:spPr>
            <a:xfrm>
              <a:off x="6448425" y="3228975"/>
              <a:ext cx="3390900" cy="790409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24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CH" sz="2400" b="0" i="1" baseline="-25000">
                        <a:latin typeface="Cambria Math" panose="02040503050406030204" pitchFamily="18" charset="0"/>
                      </a:rPr>
                      <m:t>1</m:t>
                    </m:r>
                    <m:r>
                      <a:rPr lang="de-CH" sz="2400" b="0" i="1" baseline="-10000">
                        <a:latin typeface="Cambria Math" panose="02040503050406030204" pitchFamily="18" charset="0"/>
                      </a:rPr>
                      <m:t>,</m:t>
                    </m:r>
                    <m:r>
                      <a:rPr lang="de-CH" sz="2400" b="0" i="1" baseline="-25000">
                        <a:latin typeface="Cambria Math" panose="02040503050406030204" pitchFamily="18" charset="0"/>
                      </a:rPr>
                      <m:t>2</m:t>
                    </m:r>
                    <m:r>
                      <a:rPr lang="de-CH" sz="2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e-CH" sz="2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e-CH" sz="2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CH" sz="24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e-CH" sz="24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CH" sz="24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e-CH" sz="24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09FD0036-C66B-4DDB-A04F-062DEC031E7B}"/>
                </a:ext>
              </a:extLst>
            </xdr:cNvPr>
            <xdr:cNvSpPr txBox="1"/>
          </xdr:nvSpPr>
          <xdr:spPr>
            <a:xfrm>
              <a:off x="6448425" y="3228975"/>
              <a:ext cx="3390900" cy="790409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2400" i="0">
                  <a:latin typeface="Cambria Math" panose="02040503050406030204" pitchFamily="18" charset="0"/>
                </a:rPr>
                <a:t>𝑥</a:t>
              </a:r>
              <a:r>
                <a:rPr lang="de-CH" sz="2400" b="0" i="0" baseline="-25000">
                  <a:latin typeface="Cambria Math" panose="02040503050406030204" pitchFamily="18" charset="0"/>
                </a:rPr>
                <a:t>1</a:t>
              </a:r>
              <a:r>
                <a:rPr lang="de-CH" sz="2400" b="0" i="0" baseline="-10000">
                  <a:latin typeface="Cambria Math" panose="02040503050406030204" pitchFamily="18" charset="0"/>
                </a:rPr>
                <a:t>,</a:t>
              </a:r>
              <a:r>
                <a:rPr lang="de-CH" sz="2400" b="0" i="0" baseline="-25000">
                  <a:latin typeface="Cambria Math" panose="02040503050406030204" pitchFamily="18" charset="0"/>
                </a:rPr>
                <a:t>2</a:t>
              </a:r>
              <a:r>
                <a:rPr lang="de-CH" sz="2400" i="0">
                  <a:latin typeface="Cambria Math" panose="02040503050406030204" pitchFamily="18" charset="0"/>
                </a:rPr>
                <a:t>=(−𝑏±√(𝑏^2−4𝑎𝑐))/2𝑎</a:t>
              </a:r>
              <a:endParaRPr lang="de-CH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Source-Code/Source-Code/VBA/formel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walter\AppData\Local\Temp\formeln_2014_02_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OfContent"/>
      <sheetName val="GamuxTreppe"/>
      <sheetName val="Treppenberechnungen"/>
      <sheetName val="TBA"/>
      <sheetName val="Version"/>
      <sheetName val="Help"/>
      <sheetName val="Excel Shortcuts"/>
      <sheetName val="Bilderliste"/>
      <sheetName val="VBA Tipps"/>
      <sheetName val="Kalender"/>
      <sheetName val="Kalendergrid"/>
      <sheetName val="DatumsListen"/>
      <sheetName val="Picasso_Stunden"/>
      <sheetName val="Picasso_Tages"/>
      <sheetName val="Oktober_Feinplanung"/>
      <sheetName val="Oktober_Jahresplanung"/>
      <sheetName val="Formatierungen"/>
      <sheetName val="Bedingte Formatierung"/>
      <sheetName val="Eingabe-Kontrolle"/>
      <sheetName val="Look-Ups"/>
      <sheetName val="MatrixLookUp"/>
      <sheetName val="Mechanik_Balken"/>
      <sheetName val="Mechanik_Seilbahn"/>
      <sheetName val="Mechanik_ResKraft"/>
      <sheetName val="Schatzinsel-Problem"/>
      <sheetName val="Kinematik_2"/>
      <sheetName val="String-Lookups"/>
      <sheetName val="Iteration"/>
      <sheetName val="Formeln-Feldnamen"/>
      <sheetName val="ChangeEventHandler"/>
      <sheetName val="StringOpsFormeln"/>
      <sheetName val="Eigene ExcelFct"/>
      <sheetName val="Massvorsätze"/>
      <sheetName val="RegularExpression"/>
      <sheetName val="Geometrie"/>
      <sheetName val="Winkelfunktionen"/>
      <sheetName val="Sinus-Funktion"/>
      <sheetName val="Winkel im am Kreis"/>
      <sheetName val="Dreieck"/>
      <sheetName val="Satzgruppe von Pythagoras"/>
      <sheetName val="Sektoren"/>
      <sheetName val="TobiasKübelProblem"/>
      <sheetName val="Schiefer Wurf"/>
      <sheetName val="Zahlensysteme"/>
      <sheetName val="Memory management"/>
      <sheetName val="IP-Adressen"/>
      <sheetName val="Semaphore"/>
      <sheetName val="Deadlock Gefahr"/>
      <sheetName val="Big-Little Endian"/>
      <sheetName val="RSA"/>
      <sheetName val="Kassenbuch"/>
      <sheetName val="Ohmsches Gesetz"/>
      <sheetName val="Leiterwiderstand"/>
      <sheetName val="Strom_Spannungsfehler Messung"/>
      <sheetName val="Leistungsanpassung"/>
      <sheetName val="Spannungsteiler"/>
      <sheetName val="Widerstandsglieder"/>
      <sheetName val="Brückenschaltung"/>
      <sheetName val="Widerstand Dreieck-Stern"/>
      <sheetName val="Drehstrom-Verbraucher"/>
      <sheetName val="Funktionstypen"/>
      <sheetName val="Fall-Wurf"/>
      <sheetName val="Umlaufbahnen"/>
      <sheetName val="Funktionsgraphen"/>
      <sheetName val="Vektor"/>
      <sheetName val="Funktionsgraphen_OLD_2"/>
      <sheetName val="Geraden-Gleichung"/>
      <sheetName val="Lufttransport"/>
      <sheetName val="Quadratisch-Gleichung"/>
      <sheetName val="Kubische-Gleichung"/>
      <sheetName val="Parabolspiegel"/>
      <sheetName val="Determinaten"/>
      <sheetName val="Lineare Regression"/>
      <sheetName val="Lineare Regression (2)"/>
      <sheetName val="Lineare Regression (3)"/>
      <sheetName val="Umrechnungen"/>
      <sheetName val="Umrechnungs-Tabellen"/>
      <sheetName val="Currency"/>
      <sheetName val="Runden"/>
      <sheetName val="Currency Verteilung"/>
      <sheetName val="Benzinverbrauch"/>
      <sheetName val="Karten-Koordinaten"/>
      <sheetName val="WGS84-CH1903"/>
      <sheetName val="Variance"/>
      <sheetName val="Zinsenzins"/>
      <sheetName val="Interest Rate conversion Calc"/>
      <sheetName val="Simple Interest_Compound Inter"/>
      <sheetName val="Compounding Calculator"/>
      <sheetName val="ZinseszinsenKurven"/>
      <sheetName val="Yieldcurve"/>
      <sheetName val="Bond pricing"/>
      <sheetName val="CDS Pricing"/>
      <sheetName val="Yield and Bonds"/>
      <sheetName val="NPV-Zerobonds"/>
      <sheetName val="FRN Berechnungen"/>
      <sheetName val="Option"/>
      <sheetName val="Spot-Position"/>
      <sheetName val="Swap-Points Berechnung"/>
      <sheetName val="Swap-Positionen"/>
      <sheetName val="Investitions-Rechnung"/>
      <sheetName val="ABC-Rechenscheibe"/>
      <sheetName val="ABC X-Berechnungen"/>
      <sheetName val="Alpa_Beta_Zerfall"/>
      <sheetName val="AtomDetails"/>
      <sheetName val="Periodensystem"/>
      <sheetName val="Rechnen Primarschule (1)"/>
      <sheetName val="Rechnen Primarschule (2)"/>
      <sheetName val="Teiler+Primzahlen"/>
      <sheetName val="Fakultaet"/>
      <sheetName val="Teiler+Primzahlen (Drucken)"/>
      <sheetName val="Teiler 2-400"/>
      <sheetName val="Teiler 400-700"/>
      <sheetName val="Teiler 700-1000"/>
      <sheetName val="Teiler 2-1000"/>
      <sheetName val="Primzahlen 2-10000"/>
      <sheetName val="Primzahlenzerlegung 2-10000"/>
      <sheetName val="Primzahlenzerlegung 2-1000 Prin"/>
      <sheetName val="kgv-ggt Theorie"/>
      <sheetName val="kgv-ggt"/>
      <sheetName val="SchriftlichMulti"/>
      <sheetName val="WeekdayByKiener"/>
      <sheetName val="Sudoku"/>
      <sheetName val="Labyrinth"/>
      <sheetName val="Bruch-Rechnen"/>
      <sheetName val="Bruch-Rechnen (Uebungen)"/>
      <sheetName val="Komplexe Zahlen"/>
      <sheetName val="Vektoren (2-dim)"/>
      <sheetName val="Vektoren (3-dim)"/>
      <sheetName val="Koordinaten-System (Leer)"/>
      <sheetName val="Eigene Formulare"/>
      <sheetName val="Luftdruckkurve"/>
      <sheetName val="Web-Browser"/>
      <sheetName val="SwissMapInterface"/>
      <sheetName val="ABC-Trompete"/>
      <sheetName val="MengenOperationen"/>
      <sheetName val="AllesSex"/>
      <sheetName val="MultiStateBtn"/>
      <sheetName val="KlötzeDrehen"/>
      <sheetName val="Uhrzeigerwinkel"/>
      <sheetName val="Feuerwehrschlauch"/>
      <sheetName val="RCL-Serieglieder"/>
      <sheetName val="RCL-Parallelglieder"/>
      <sheetName val="RCL-Zusammenfassung"/>
      <sheetName val="RCL-Vereinfachung"/>
      <sheetName val="Fourier-Analyse"/>
      <sheetName val="Drehstrom DC-Motor"/>
      <sheetName val="Drehstrom"/>
      <sheetName val="Scheinleistung"/>
      <sheetName val="SearchEntry"/>
      <sheetName val="RegelmVielecke"/>
      <sheetName val="SerienEmail"/>
      <sheetName val="AdressListeBeispiel"/>
      <sheetName val="Lichtbrechung"/>
      <sheetName val="MATRIX_TestCase_Source"/>
      <sheetName val="MATRIX_TestCase_Dest"/>
      <sheetName val="Gute Texte"/>
      <sheetName val="Chemie Links"/>
      <sheetName val="Fette-Oele"/>
      <sheetName val="Transistor"/>
      <sheetName val="Permutationen"/>
      <sheetName val="Statistik"/>
      <sheetName val="TempUmrechnung"/>
      <sheetName val="Polynome"/>
      <sheetName val="Interpolations-Polynome"/>
      <sheetName val="Pascal-Dreieck"/>
      <sheetName val="Reihen_Ganzzahlig"/>
      <sheetName val="Wertetabellen Lukas"/>
      <sheetName val="Schmelz- und Siede-Temperaturen"/>
      <sheetName val="Strahlensätze"/>
      <sheetName val="Dreieck-Trigonometrie"/>
      <sheetName val="Winddreieck"/>
      <sheetName val="Luftfeuchtigkeit"/>
      <sheetName val="Einheitenkontrolle"/>
      <sheetName val="GetBGColor"/>
      <sheetName val="Wechselstrom I"/>
      <sheetName val="Pulsierende Gleichspannung"/>
      <sheetName val="Effektivwert"/>
      <sheetName val="El. Schaltsymbole"/>
      <sheetName val="Sensor 4-20mA"/>
      <sheetName val="PT1000"/>
      <sheetName val="Codes"/>
      <sheetName val="ASCII"/>
      <sheetName val="Unicode"/>
      <sheetName val="Termine"/>
      <sheetName val="Set-Up"/>
      <sheetName val="Bremskurve"/>
      <sheetName val="UnitTests_Bru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B4">
            <v>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3">
          <cell r="N3">
            <v>3.1415920000000002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2">
          <cell r="AC2">
            <v>62.799999999999905</v>
          </cell>
          <cell r="AE2">
            <v>-36</v>
          </cell>
          <cell r="AF2">
            <v>19</v>
          </cell>
        </row>
        <row r="3">
          <cell r="AC3">
            <v>-17.199999999999907</v>
          </cell>
          <cell r="AE3">
            <v>36</v>
          </cell>
          <cell r="AF3">
            <v>19</v>
          </cell>
        </row>
        <row r="4">
          <cell r="AC4">
            <v>3</v>
          </cell>
          <cell r="AD4">
            <v>3</v>
          </cell>
        </row>
        <row r="7">
          <cell r="T7">
            <v>-5</v>
          </cell>
          <cell r="U7">
            <v>-2</v>
          </cell>
          <cell r="W7">
            <v>-2.5</v>
          </cell>
          <cell r="X7">
            <v>31.5</v>
          </cell>
          <cell r="Y7">
            <v>6.25</v>
          </cell>
          <cell r="Z7">
            <v>-30</v>
          </cell>
          <cell r="AA7">
            <v>18.393939393939394</v>
          </cell>
        </row>
        <row r="8">
          <cell r="T8">
            <v>-4.9000000000000004</v>
          </cell>
          <cell r="U8">
            <v>-1.9000000000000004</v>
          </cell>
          <cell r="W8">
            <v>-2.4500000000000002</v>
          </cell>
          <cell r="X8">
            <v>30.360000000000007</v>
          </cell>
          <cell r="Y8">
            <v>6.0025000000000013</v>
          </cell>
          <cell r="Z8">
            <v>-29.4</v>
          </cell>
          <cell r="AA8">
            <v>18.382716049382715</v>
          </cell>
        </row>
        <row r="9">
          <cell r="T9">
            <v>-4.8</v>
          </cell>
          <cell r="U9">
            <v>-1.7999999999999998</v>
          </cell>
          <cell r="W9">
            <v>-2.4</v>
          </cell>
          <cell r="X9">
            <v>29.24</v>
          </cell>
          <cell r="Y9">
            <v>5.76</v>
          </cell>
          <cell r="Z9">
            <v>-28.8</v>
          </cell>
          <cell r="AA9">
            <v>18.371069182389938</v>
          </cell>
        </row>
        <row r="10">
          <cell r="T10">
            <v>-4.7</v>
          </cell>
          <cell r="U10">
            <v>-1.7000000000000002</v>
          </cell>
          <cell r="W10">
            <v>-2.35</v>
          </cell>
          <cell r="X10">
            <v>28.140000000000004</v>
          </cell>
          <cell r="Y10">
            <v>5.5225000000000009</v>
          </cell>
          <cell r="Z10">
            <v>-28.2</v>
          </cell>
          <cell r="AA10">
            <v>18.358974358974358</v>
          </cell>
        </row>
        <row r="11">
          <cell r="T11">
            <v>-4.5999999999999996</v>
          </cell>
          <cell r="U11">
            <v>-1.5999999999999996</v>
          </cell>
          <cell r="W11">
            <v>-2.2999999999999998</v>
          </cell>
          <cell r="X11">
            <v>27.059999999999995</v>
          </cell>
          <cell r="Y11">
            <v>5.2899999999999991</v>
          </cell>
          <cell r="Z11">
            <v>-27.6</v>
          </cell>
          <cell r="AA11">
            <v>18.346405228758169</v>
          </cell>
        </row>
        <row r="12">
          <cell r="T12">
            <v>-4.5</v>
          </cell>
          <cell r="U12">
            <v>-1.5</v>
          </cell>
          <cell r="W12">
            <v>-2.25</v>
          </cell>
          <cell r="X12">
            <v>26</v>
          </cell>
          <cell r="Y12">
            <v>5.0625</v>
          </cell>
          <cell r="Z12">
            <v>-27</v>
          </cell>
          <cell r="AA12">
            <v>18.333333333333332</v>
          </cell>
        </row>
        <row r="13">
          <cell r="T13">
            <v>-4.4000000000000004</v>
          </cell>
          <cell r="U13">
            <v>-1.4000000000000004</v>
          </cell>
          <cell r="W13">
            <v>-2.2000000000000002</v>
          </cell>
          <cell r="X13">
            <v>24.960000000000004</v>
          </cell>
          <cell r="Y13">
            <v>4.8400000000000007</v>
          </cell>
          <cell r="Z13">
            <v>-26.4</v>
          </cell>
          <cell r="AA13">
            <v>18.319727891156461</v>
          </cell>
        </row>
        <row r="14">
          <cell r="T14">
            <v>-4.3</v>
          </cell>
          <cell r="U14">
            <v>-1.2999999999999998</v>
          </cell>
          <cell r="W14">
            <v>-2.15</v>
          </cell>
          <cell r="X14">
            <v>23.939999999999998</v>
          </cell>
          <cell r="Y14">
            <v>4.6224999999999996</v>
          </cell>
          <cell r="Z14">
            <v>-25.8</v>
          </cell>
          <cell r="AA14">
            <v>18.305555555555557</v>
          </cell>
        </row>
        <row r="15">
          <cell r="T15">
            <v>-4.2</v>
          </cell>
          <cell r="U15">
            <v>-1.2000000000000002</v>
          </cell>
          <cell r="W15">
            <v>-2.1</v>
          </cell>
          <cell r="X15">
            <v>22.94</v>
          </cell>
          <cell r="Y15">
            <v>4.41</v>
          </cell>
          <cell r="Z15">
            <v>-25.2</v>
          </cell>
          <cell r="AA15">
            <v>18.290780141843971</v>
          </cell>
        </row>
        <row r="16">
          <cell r="T16">
            <v>-4.0999999999999996</v>
          </cell>
          <cell r="U16">
            <v>-1.0999999999999996</v>
          </cell>
          <cell r="W16">
            <v>-2.0499999999999998</v>
          </cell>
          <cell r="X16">
            <v>21.959999999999997</v>
          </cell>
          <cell r="Y16">
            <v>4.2024999999999997</v>
          </cell>
          <cell r="Z16">
            <v>-24.6</v>
          </cell>
          <cell r="AA16">
            <v>18.275362318840578</v>
          </cell>
        </row>
        <row r="17">
          <cell r="T17">
            <v>-4</v>
          </cell>
          <cell r="U17">
            <v>-1</v>
          </cell>
          <cell r="W17">
            <v>-2</v>
          </cell>
          <cell r="X17">
            <v>21</v>
          </cell>
          <cell r="Y17">
            <v>4</v>
          </cell>
          <cell r="Z17">
            <v>-24</v>
          </cell>
          <cell r="AA17">
            <v>18.25925925925926</v>
          </cell>
        </row>
        <row r="18">
          <cell r="T18">
            <v>-3.9</v>
          </cell>
          <cell r="U18">
            <v>-0.89999999999999991</v>
          </cell>
          <cell r="W18">
            <v>-1.95</v>
          </cell>
          <cell r="X18">
            <v>20.059999999999999</v>
          </cell>
          <cell r="Y18">
            <v>3.8024999999999998</v>
          </cell>
          <cell r="Z18">
            <v>-23.4</v>
          </cell>
          <cell r="AA18">
            <v>18.242424242424242</v>
          </cell>
        </row>
        <row r="19">
          <cell r="T19">
            <v>-3.8</v>
          </cell>
          <cell r="U19">
            <v>-0.79999999999999982</v>
          </cell>
          <cell r="W19">
            <v>-1.9</v>
          </cell>
          <cell r="X19">
            <v>19.14</v>
          </cell>
          <cell r="Y19">
            <v>3.61</v>
          </cell>
          <cell r="Z19">
            <v>-22.8</v>
          </cell>
          <cell r="AA19">
            <v>18.224806201550386</v>
          </cell>
        </row>
        <row r="20">
          <cell r="T20">
            <v>-3.7</v>
          </cell>
          <cell r="U20">
            <v>-0.70000000000000018</v>
          </cell>
          <cell r="W20">
            <v>-1.85</v>
          </cell>
          <cell r="X20">
            <v>18.240000000000002</v>
          </cell>
          <cell r="Y20">
            <v>3.4225000000000003</v>
          </cell>
          <cell r="Z20">
            <v>-22.2</v>
          </cell>
          <cell r="AA20">
            <v>18.206349206349206</v>
          </cell>
        </row>
        <row r="21">
          <cell r="T21">
            <v>-3.5999999999999996</v>
          </cell>
          <cell r="U21">
            <v>-0.59999999999999964</v>
          </cell>
          <cell r="W21">
            <v>-1.7999999999999998</v>
          </cell>
          <cell r="X21">
            <v>17.359999999999996</v>
          </cell>
          <cell r="Y21">
            <v>3.2399999999999993</v>
          </cell>
          <cell r="Z21">
            <v>-21.6</v>
          </cell>
          <cell r="AA21">
            <v>18.1869918699187</v>
          </cell>
        </row>
        <row r="22">
          <cell r="T22">
            <v>-3.5</v>
          </cell>
          <cell r="U22">
            <v>-0.5</v>
          </cell>
          <cell r="W22">
            <v>-1.75</v>
          </cell>
          <cell r="X22">
            <v>16.5</v>
          </cell>
          <cell r="Y22">
            <v>3.0625</v>
          </cell>
          <cell r="Z22">
            <v>-21</v>
          </cell>
          <cell r="AA22">
            <v>18.166666666666668</v>
          </cell>
        </row>
        <row r="23">
          <cell r="T23">
            <v>-3.4</v>
          </cell>
          <cell r="U23">
            <v>-0.39999999999999991</v>
          </cell>
          <cell r="W23">
            <v>-1.7</v>
          </cell>
          <cell r="X23">
            <v>15.659999999999997</v>
          </cell>
          <cell r="Y23">
            <v>2.8899999999999997</v>
          </cell>
          <cell r="Z23">
            <v>-20.399999999999999</v>
          </cell>
          <cell r="AA23">
            <v>18.145299145299145</v>
          </cell>
        </row>
        <row r="24">
          <cell r="T24">
            <v>-3.3</v>
          </cell>
          <cell r="U24">
            <v>-0.29999999999999982</v>
          </cell>
          <cell r="W24">
            <v>-1.65</v>
          </cell>
          <cell r="X24">
            <v>14.839999999999998</v>
          </cell>
          <cell r="Y24">
            <v>2.7224999999999997</v>
          </cell>
          <cell r="Z24">
            <v>-19.8</v>
          </cell>
          <cell r="AA24">
            <v>18.12280701754386</v>
          </cell>
        </row>
        <row r="25">
          <cell r="T25">
            <v>-3.2</v>
          </cell>
          <cell r="U25">
            <v>-0.20000000000000018</v>
          </cell>
          <cell r="W25">
            <v>-1.6</v>
          </cell>
          <cell r="X25">
            <v>14.040000000000003</v>
          </cell>
          <cell r="Y25">
            <v>2.5600000000000005</v>
          </cell>
          <cell r="Z25">
            <v>-19.200000000000003</v>
          </cell>
          <cell r="AA25">
            <v>18.099099099099099</v>
          </cell>
        </row>
        <row r="26">
          <cell r="T26">
            <v>-3.0999999999999996</v>
          </cell>
          <cell r="U26">
            <v>-9.9999999999999645E-2</v>
          </cell>
          <cell r="W26">
            <v>-1.5499999999999998</v>
          </cell>
          <cell r="X26">
            <v>13.259999999999998</v>
          </cell>
          <cell r="Y26">
            <v>2.4024999999999994</v>
          </cell>
          <cell r="Z26">
            <v>-18.600000000000001</v>
          </cell>
          <cell r="AA26">
            <v>18.074074074074073</v>
          </cell>
        </row>
        <row r="27">
          <cell r="T27">
            <v>-3</v>
          </cell>
          <cell r="U27">
            <v>0</v>
          </cell>
          <cell r="W27">
            <v>-1.5</v>
          </cell>
          <cell r="X27">
            <v>12.5</v>
          </cell>
          <cell r="Y27">
            <v>2.25</v>
          </cell>
          <cell r="Z27">
            <v>-18</v>
          </cell>
          <cell r="AA27">
            <v>18.047619047619047</v>
          </cell>
        </row>
        <row r="28">
          <cell r="T28">
            <v>-2.9</v>
          </cell>
          <cell r="U28">
            <v>0.10000000000000009</v>
          </cell>
          <cell r="W28">
            <v>-1.45</v>
          </cell>
          <cell r="X28">
            <v>11.76</v>
          </cell>
          <cell r="Y28">
            <v>2.1025</v>
          </cell>
          <cell r="Z28">
            <v>-17.399999999999999</v>
          </cell>
          <cell r="AA28">
            <v>18.019607843137255</v>
          </cell>
        </row>
        <row r="29">
          <cell r="T29">
            <v>-2.8</v>
          </cell>
          <cell r="U29">
            <v>0.20000000000000018</v>
          </cell>
          <cell r="W29">
            <v>-1.4</v>
          </cell>
          <cell r="X29">
            <v>11.04</v>
          </cell>
          <cell r="Y29">
            <v>1.9599999999999997</v>
          </cell>
          <cell r="Z29">
            <v>-16.8</v>
          </cell>
          <cell r="AA29">
            <v>17.98989898989899</v>
          </cell>
        </row>
        <row r="30">
          <cell r="T30">
            <v>-2.6999999999999997</v>
          </cell>
          <cell r="U30">
            <v>0.30000000000000027</v>
          </cell>
          <cell r="W30">
            <v>-1.3499999999999999</v>
          </cell>
          <cell r="X30">
            <v>10.339999999999998</v>
          </cell>
          <cell r="Y30">
            <v>1.8224999999999996</v>
          </cell>
          <cell r="Z30">
            <v>-16.200000000000003</v>
          </cell>
          <cell r="AA30">
            <v>17.958333333333332</v>
          </cell>
        </row>
        <row r="31">
          <cell r="T31">
            <v>-2.5999999999999996</v>
          </cell>
          <cell r="U31">
            <v>0.40000000000000036</v>
          </cell>
          <cell r="W31">
            <v>-1.2999999999999998</v>
          </cell>
          <cell r="X31">
            <v>9.6599999999999966</v>
          </cell>
          <cell r="Y31">
            <v>1.6899999999999995</v>
          </cell>
          <cell r="Z31">
            <v>-15.600000000000001</v>
          </cell>
          <cell r="AA31">
            <v>17.9247311827957</v>
          </cell>
        </row>
        <row r="32">
          <cell r="T32">
            <v>-2.5</v>
          </cell>
          <cell r="U32">
            <v>0.5</v>
          </cell>
          <cell r="W32">
            <v>-1.25</v>
          </cell>
          <cell r="X32">
            <v>9</v>
          </cell>
          <cell r="Y32">
            <v>1.5625</v>
          </cell>
          <cell r="Z32">
            <v>-15</v>
          </cell>
          <cell r="AA32">
            <v>17.888888888888889</v>
          </cell>
        </row>
        <row r="33">
          <cell r="B33">
            <v>-3</v>
          </cell>
          <cell r="T33">
            <v>-2.4</v>
          </cell>
          <cell r="U33">
            <v>0.60000000000000009</v>
          </cell>
          <cell r="W33">
            <v>-1.2</v>
          </cell>
          <cell r="X33">
            <v>8.36</v>
          </cell>
          <cell r="Y33">
            <v>1.44</v>
          </cell>
          <cell r="Z33">
            <v>-14.4</v>
          </cell>
          <cell r="AA33">
            <v>17.850574712643677</v>
          </cell>
        </row>
        <row r="34">
          <cell r="B34">
            <v>3</v>
          </cell>
          <cell r="H34">
            <v>0.375</v>
          </cell>
          <cell r="T34">
            <v>-2.2999999999999998</v>
          </cell>
          <cell r="U34">
            <v>0.70000000000000018</v>
          </cell>
          <cell r="W34">
            <v>-1.1499999999999999</v>
          </cell>
          <cell r="X34">
            <v>7.7399999999999984</v>
          </cell>
          <cell r="Y34">
            <v>1.3224999999999998</v>
          </cell>
          <cell r="Z34">
            <v>-13.8</v>
          </cell>
          <cell r="AA34">
            <v>17.80952380952381</v>
          </cell>
        </row>
        <row r="35">
          <cell r="H35">
            <v>-1.5625</v>
          </cell>
          <cell r="T35">
            <v>-2.1999999999999997</v>
          </cell>
          <cell r="U35">
            <v>0.80000000000000027</v>
          </cell>
          <cell r="W35">
            <v>-1.0999999999999999</v>
          </cell>
          <cell r="X35">
            <v>7.1399999999999988</v>
          </cell>
          <cell r="Y35">
            <v>1.2099999999999997</v>
          </cell>
          <cell r="Z35">
            <v>-13.2</v>
          </cell>
          <cell r="AA35">
            <v>17.76543209876543</v>
          </cell>
        </row>
        <row r="36">
          <cell r="T36">
            <v>-2.0999999999999996</v>
          </cell>
          <cell r="U36">
            <v>0.90000000000000036</v>
          </cell>
          <cell r="W36">
            <v>-1.0499999999999998</v>
          </cell>
          <cell r="X36">
            <v>6.5599999999999978</v>
          </cell>
          <cell r="Y36">
            <v>1.1024999999999996</v>
          </cell>
          <cell r="Z36">
            <v>-12.600000000000001</v>
          </cell>
          <cell r="AA36">
            <v>17.717948717948719</v>
          </cell>
        </row>
        <row r="37">
          <cell r="T37">
            <v>-2</v>
          </cell>
          <cell r="U37">
            <v>1</v>
          </cell>
          <cell r="W37">
            <v>-1</v>
          </cell>
          <cell r="X37">
            <v>6</v>
          </cell>
          <cell r="Y37">
            <v>1</v>
          </cell>
          <cell r="Z37">
            <v>-12</v>
          </cell>
          <cell r="AA37">
            <v>17.666666666666668</v>
          </cell>
        </row>
        <row r="38">
          <cell r="H38">
            <v>-0.25</v>
          </cell>
          <cell r="T38">
            <v>-1.9</v>
          </cell>
          <cell r="U38">
            <v>1.1000000000000001</v>
          </cell>
          <cell r="W38">
            <v>-0.95</v>
          </cell>
          <cell r="X38">
            <v>5.4599999999999991</v>
          </cell>
          <cell r="Y38">
            <v>0.90249999999999997</v>
          </cell>
          <cell r="Z38">
            <v>-11.400000000000002</v>
          </cell>
          <cell r="AA38">
            <v>17.611111111111111</v>
          </cell>
        </row>
        <row r="39">
          <cell r="H39">
            <v>1</v>
          </cell>
          <cell r="T39">
            <v>-1.7999999999999998</v>
          </cell>
          <cell r="U39">
            <v>1.2000000000000002</v>
          </cell>
          <cell r="W39">
            <v>-0.89999999999999991</v>
          </cell>
          <cell r="X39">
            <v>4.9399999999999995</v>
          </cell>
          <cell r="Y39">
            <v>0.80999999999999983</v>
          </cell>
          <cell r="Z39">
            <v>-10.8</v>
          </cell>
          <cell r="AA39">
            <v>17.55072463768116</v>
          </cell>
        </row>
        <row r="40">
          <cell r="T40">
            <v>-1.6999999999999997</v>
          </cell>
          <cell r="U40">
            <v>1.3000000000000003</v>
          </cell>
          <cell r="W40">
            <v>-0.84999999999999987</v>
          </cell>
          <cell r="X40">
            <v>4.4399999999999995</v>
          </cell>
          <cell r="Y40">
            <v>0.72249999999999981</v>
          </cell>
          <cell r="Z40">
            <v>-10.199999999999999</v>
          </cell>
          <cell r="AA40">
            <v>17.484848484848484</v>
          </cell>
        </row>
        <row r="41">
          <cell r="T41">
            <v>-1.5999999999999996</v>
          </cell>
          <cell r="U41">
            <v>1.4000000000000004</v>
          </cell>
          <cell r="W41">
            <v>-0.79999999999999982</v>
          </cell>
          <cell r="X41">
            <v>3.9599999999999982</v>
          </cell>
          <cell r="Y41">
            <v>0.63999999999999968</v>
          </cell>
          <cell r="Z41">
            <v>-9.6000000000000014</v>
          </cell>
          <cell r="AA41">
            <v>17.412698412698411</v>
          </cell>
        </row>
        <row r="42">
          <cell r="H42">
            <v>-1</v>
          </cell>
          <cell r="T42">
            <v>-1.5</v>
          </cell>
          <cell r="U42">
            <v>1.5</v>
          </cell>
          <cell r="W42">
            <v>-0.75</v>
          </cell>
          <cell r="X42">
            <v>3.5</v>
          </cell>
          <cell r="Y42">
            <v>0.5625</v>
          </cell>
          <cell r="Z42">
            <v>-9</v>
          </cell>
          <cell r="AA42">
            <v>17.333333333333332</v>
          </cell>
        </row>
        <row r="43">
          <cell r="H43">
            <v>-1.5</v>
          </cell>
          <cell r="T43">
            <v>-1.4</v>
          </cell>
          <cell r="U43">
            <v>1.6</v>
          </cell>
          <cell r="W43">
            <v>-0.7</v>
          </cell>
          <cell r="X43">
            <v>3.0599999999999996</v>
          </cell>
          <cell r="Y43">
            <v>0.48999999999999994</v>
          </cell>
          <cell r="Z43">
            <v>-8.4000000000000021</v>
          </cell>
          <cell r="AA43">
            <v>17.245614035087719</v>
          </cell>
        </row>
        <row r="44">
          <cell r="T44">
            <v>-1.2999999999999998</v>
          </cell>
          <cell r="U44">
            <v>1.7000000000000002</v>
          </cell>
          <cell r="W44">
            <v>-0.64999999999999991</v>
          </cell>
          <cell r="X44">
            <v>2.6399999999999992</v>
          </cell>
          <cell r="Y44">
            <v>0.42249999999999988</v>
          </cell>
          <cell r="Z44">
            <v>-7.8000000000000007</v>
          </cell>
          <cell r="AA44">
            <v>17.148148148148149</v>
          </cell>
        </row>
        <row r="45">
          <cell r="T45">
            <v>-1.1999999999999997</v>
          </cell>
          <cell r="U45">
            <v>1.8000000000000003</v>
          </cell>
          <cell r="W45">
            <v>-0.59999999999999987</v>
          </cell>
          <cell r="X45">
            <v>2.2399999999999989</v>
          </cell>
          <cell r="Y45">
            <v>0.35999999999999982</v>
          </cell>
          <cell r="Z45">
            <v>-7.1999999999999993</v>
          </cell>
          <cell r="AA45">
            <v>17.03921568627451</v>
          </cell>
        </row>
        <row r="46">
          <cell r="T46">
            <v>-1.0999999999999996</v>
          </cell>
          <cell r="U46">
            <v>1.9000000000000004</v>
          </cell>
          <cell r="W46">
            <v>-0.54999999999999982</v>
          </cell>
          <cell r="X46">
            <v>1.8599999999999985</v>
          </cell>
          <cell r="Y46">
            <v>0.30249999999999982</v>
          </cell>
          <cell r="Z46">
            <v>-6.6000000000000014</v>
          </cell>
          <cell r="AA46">
            <v>16.916666666666668</v>
          </cell>
        </row>
        <row r="47">
          <cell r="T47">
            <v>-1</v>
          </cell>
          <cell r="U47">
            <v>2</v>
          </cell>
          <cell r="W47">
            <v>-0.5</v>
          </cell>
          <cell r="X47">
            <v>1.5</v>
          </cell>
          <cell r="Y47">
            <v>0.25</v>
          </cell>
          <cell r="Z47">
            <v>-6</v>
          </cell>
          <cell r="AA47">
            <v>16.777777777777779</v>
          </cell>
        </row>
        <row r="48">
          <cell r="T48">
            <v>-0.89999999999999947</v>
          </cell>
          <cell r="U48">
            <v>2.1000000000000005</v>
          </cell>
          <cell r="W48">
            <v>-0.44999999999999973</v>
          </cell>
          <cell r="X48">
            <v>1.1599999999999984</v>
          </cell>
          <cell r="Y48">
            <v>0.20249999999999976</v>
          </cell>
          <cell r="Z48">
            <v>-5.4000000000000021</v>
          </cell>
          <cell r="AA48">
            <v>16.61904761904762</v>
          </cell>
        </row>
        <row r="49">
          <cell r="T49">
            <v>-0.79999999999999982</v>
          </cell>
          <cell r="U49">
            <v>2.2000000000000002</v>
          </cell>
          <cell r="W49">
            <v>-0.39999999999999991</v>
          </cell>
          <cell r="X49">
            <v>0.83999999999999941</v>
          </cell>
          <cell r="Y49">
            <v>0.15999999999999992</v>
          </cell>
          <cell r="Z49">
            <v>-4.8000000000000007</v>
          </cell>
          <cell r="AA49">
            <v>16.435897435897438</v>
          </cell>
        </row>
        <row r="50">
          <cell r="T50">
            <v>-0.70000000000000018</v>
          </cell>
          <cell r="U50">
            <v>2.2999999999999998</v>
          </cell>
          <cell r="W50">
            <v>-0.35000000000000009</v>
          </cell>
          <cell r="X50">
            <v>0.54000000000000048</v>
          </cell>
          <cell r="Y50">
            <v>0.12250000000000007</v>
          </cell>
          <cell r="Z50">
            <v>-4.1999999999999993</v>
          </cell>
          <cell r="AA50">
            <v>16.222222222222221</v>
          </cell>
        </row>
        <row r="51">
          <cell r="T51">
            <v>-0.59999999999999964</v>
          </cell>
          <cell r="U51">
            <v>2.4000000000000004</v>
          </cell>
          <cell r="W51">
            <v>-0.29999999999999982</v>
          </cell>
          <cell r="X51">
            <v>0.25999999999999912</v>
          </cell>
          <cell r="Y51">
            <v>8.99999999999999E-2</v>
          </cell>
          <cell r="Z51">
            <v>-3.6000000000000014</v>
          </cell>
          <cell r="AA51">
            <v>15.969696969696971</v>
          </cell>
        </row>
        <row r="52">
          <cell r="T52">
            <v>-0.5</v>
          </cell>
          <cell r="U52">
            <v>2.5</v>
          </cell>
          <cell r="W52">
            <v>-0.25</v>
          </cell>
          <cell r="X52">
            <v>0</v>
          </cell>
          <cell r="Y52">
            <v>6.25E-2</v>
          </cell>
          <cell r="Z52">
            <v>-3</v>
          </cell>
          <cell r="AA52">
            <v>15.666666666666666</v>
          </cell>
        </row>
        <row r="53">
          <cell r="T53">
            <v>-0.39999999999999947</v>
          </cell>
          <cell r="U53">
            <v>2.6000000000000005</v>
          </cell>
          <cell r="W53">
            <v>-0.19999999999999973</v>
          </cell>
          <cell r="X53">
            <v>-0.24000000000000121</v>
          </cell>
          <cell r="Y53">
            <v>3.9999999999999897E-2</v>
          </cell>
          <cell r="Z53">
            <v>-2.4000000000000021</v>
          </cell>
          <cell r="AA53">
            <v>15.296296296296298</v>
          </cell>
        </row>
        <row r="54">
          <cell r="T54">
            <v>-0.29999999999999982</v>
          </cell>
          <cell r="U54">
            <v>2.7</v>
          </cell>
          <cell r="W54">
            <v>-0.14999999999999991</v>
          </cell>
          <cell r="X54">
            <v>-0.46000000000000041</v>
          </cell>
          <cell r="Y54">
            <v>2.2499999999999975E-2</v>
          </cell>
          <cell r="Z54">
            <v>-1.8000000000000007</v>
          </cell>
          <cell r="AA54">
            <v>14.833333333333334</v>
          </cell>
        </row>
        <row r="55">
          <cell r="T55">
            <v>-0.19999999999999929</v>
          </cell>
          <cell r="U55">
            <v>2.8000000000000007</v>
          </cell>
          <cell r="W55">
            <v>-9.9999999999999645E-2</v>
          </cell>
          <cell r="X55">
            <v>-0.66000000000000136</v>
          </cell>
          <cell r="Y55">
            <v>9.9999999999999291E-3</v>
          </cell>
          <cell r="Z55">
            <v>-1.2000000000000028</v>
          </cell>
          <cell r="AA55">
            <v>14.238095238095241</v>
          </cell>
        </row>
        <row r="56">
          <cell r="T56">
            <v>-9.9999999999999645E-2</v>
          </cell>
          <cell r="U56">
            <v>2.9000000000000004</v>
          </cell>
          <cell r="W56">
            <v>-4.9999999999999822E-2</v>
          </cell>
          <cell r="X56">
            <v>-0.84000000000000064</v>
          </cell>
          <cell r="Y56">
            <v>2.4999999999999823E-3</v>
          </cell>
          <cell r="Z56">
            <v>-0.60000000000000142</v>
          </cell>
          <cell r="AA56">
            <v>13.444444444444446</v>
          </cell>
        </row>
        <row r="57">
          <cell r="T57">
            <v>0</v>
          </cell>
          <cell r="U57">
            <v>3</v>
          </cell>
          <cell r="W57">
            <v>0</v>
          </cell>
          <cell r="X57">
            <v>-1</v>
          </cell>
          <cell r="Y57">
            <v>0</v>
          </cell>
          <cell r="Z57">
            <v>0</v>
          </cell>
          <cell r="AA57">
            <v>12.333333333333332</v>
          </cell>
        </row>
        <row r="58">
          <cell r="T58">
            <v>0.10000000000000053</v>
          </cell>
          <cell r="U58">
            <v>3.1000000000000005</v>
          </cell>
          <cell r="W58">
            <v>5.0000000000000266E-2</v>
          </cell>
          <cell r="X58">
            <v>-1.1400000000000006</v>
          </cell>
          <cell r="Y58">
            <v>2.5000000000000265E-3</v>
          </cell>
          <cell r="Z58">
            <v>0.59999999999999787</v>
          </cell>
          <cell r="AA58">
            <v>10.666666666666675</v>
          </cell>
        </row>
        <row r="59">
          <cell r="T59">
            <v>0.20000000000000018</v>
          </cell>
          <cell r="U59">
            <v>3.2</v>
          </cell>
          <cell r="W59">
            <v>0.10000000000000009</v>
          </cell>
          <cell r="X59">
            <v>-1.2600000000000002</v>
          </cell>
          <cell r="Y59">
            <v>1.0000000000000018E-2</v>
          </cell>
          <cell r="Z59">
            <v>1.1999999999999993</v>
          </cell>
          <cell r="AA59">
            <v>7.8888888888888928</v>
          </cell>
        </row>
        <row r="60">
          <cell r="T60">
            <v>0.30000000000000071</v>
          </cell>
          <cell r="U60">
            <v>3.3000000000000007</v>
          </cell>
          <cell r="W60">
            <v>0.15000000000000036</v>
          </cell>
          <cell r="X60">
            <v>-1.3600000000000008</v>
          </cell>
          <cell r="Y60">
            <v>2.2500000000000107E-2</v>
          </cell>
          <cell r="Z60">
            <v>1.7999999999999972</v>
          </cell>
          <cell r="AA60">
            <v>2.3333333333333712</v>
          </cell>
        </row>
        <row r="61">
          <cell r="T61">
            <v>0.40000000000000036</v>
          </cell>
          <cell r="U61">
            <v>3.4000000000000004</v>
          </cell>
          <cell r="W61">
            <v>0.20000000000000018</v>
          </cell>
          <cell r="X61">
            <v>-1.4400000000000004</v>
          </cell>
          <cell r="Y61">
            <v>4.000000000000007E-2</v>
          </cell>
          <cell r="Z61">
            <v>2.3999999999999986</v>
          </cell>
          <cell r="AA61">
            <v>-14.333333333333258</v>
          </cell>
        </row>
        <row r="62">
          <cell r="T62">
            <v>0.5</v>
          </cell>
          <cell r="U62">
            <v>3.5</v>
          </cell>
          <cell r="W62">
            <v>0.25</v>
          </cell>
          <cell r="X62">
            <v>-1.5</v>
          </cell>
          <cell r="Y62">
            <v>6.25E-2</v>
          </cell>
          <cell r="Z62">
            <v>3</v>
          </cell>
          <cell r="AA62" t="e">
            <v>#DIV/0!</v>
          </cell>
        </row>
        <row r="63">
          <cell r="T63">
            <v>0.60000000000000053</v>
          </cell>
          <cell r="U63">
            <v>3.6000000000000005</v>
          </cell>
          <cell r="W63">
            <v>0.30000000000000027</v>
          </cell>
          <cell r="X63">
            <v>-1.54</v>
          </cell>
          <cell r="Y63">
            <v>9.0000000000000163E-2</v>
          </cell>
          <cell r="Z63">
            <v>3.6000000000000014</v>
          </cell>
          <cell r="AA63">
            <v>52.333333333333258</v>
          </cell>
        </row>
        <row r="64">
          <cell r="T64">
            <v>0.70000000000000018</v>
          </cell>
          <cell r="U64">
            <v>3.7</v>
          </cell>
          <cell r="W64">
            <v>0.35000000000000009</v>
          </cell>
          <cell r="X64">
            <v>-1.56</v>
          </cell>
          <cell r="Y64">
            <v>0.12250000000000007</v>
          </cell>
          <cell r="Z64">
            <v>4.1999999999999957</v>
          </cell>
          <cell r="AA64">
            <v>35.666666666666728</v>
          </cell>
        </row>
        <row r="65">
          <cell r="T65">
            <v>0.80000000000000071</v>
          </cell>
          <cell r="U65">
            <v>3.8000000000000007</v>
          </cell>
          <cell r="W65">
            <v>0.40000000000000036</v>
          </cell>
          <cell r="X65">
            <v>-1.56</v>
          </cell>
          <cell r="Y65">
            <v>0.16000000000000028</v>
          </cell>
          <cell r="Z65">
            <v>4.7999999999999972</v>
          </cell>
          <cell r="AA65">
            <v>30.111111111111128</v>
          </cell>
        </row>
        <row r="66">
          <cell r="T66">
            <v>0.90000000000000036</v>
          </cell>
          <cell r="U66">
            <v>3.9000000000000004</v>
          </cell>
          <cell r="W66">
            <v>0.45000000000000018</v>
          </cell>
          <cell r="X66">
            <v>-1.54</v>
          </cell>
          <cell r="Y66">
            <v>0.20250000000000015</v>
          </cell>
          <cell r="Z66">
            <v>5.3999999999999986</v>
          </cell>
          <cell r="AA66">
            <v>27.333333333333336</v>
          </cell>
        </row>
        <row r="67">
          <cell r="T67">
            <v>1</v>
          </cell>
          <cell r="U67">
            <v>4</v>
          </cell>
          <cell r="W67">
            <v>0.5</v>
          </cell>
          <cell r="X67">
            <v>-1.5</v>
          </cell>
          <cell r="Y67">
            <v>0.25</v>
          </cell>
          <cell r="Z67">
            <v>6</v>
          </cell>
          <cell r="AA67">
            <v>25.666666666666668</v>
          </cell>
        </row>
        <row r="68">
          <cell r="T68">
            <v>1.1000000000000005</v>
          </cell>
          <cell r="U68">
            <v>4.1000000000000005</v>
          </cell>
          <cell r="W68">
            <v>0.55000000000000027</v>
          </cell>
          <cell r="X68">
            <v>-1.4399999999999997</v>
          </cell>
          <cell r="Y68">
            <v>0.30250000000000027</v>
          </cell>
          <cell r="Z68">
            <v>6.6000000000000014</v>
          </cell>
          <cell r="AA68">
            <v>24.555555555555554</v>
          </cell>
        </row>
        <row r="69">
          <cell r="T69">
            <v>1.2000000000000002</v>
          </cell>
          <cell r="U69">
            <v>4.2</v>
          </cell>
          <cell r="W69">
            <v>0.60000000000000009</v>
          </cell>
          <cell r="X69">
            <v>-1.3599999999999999</v>
          </cell>
          <cell r="Y69">
            <v>0.3600000000000001</v>
          </cell>
          <cell r="Z69">
            <v>7.1999999999999957</v>
          </cell>
          <cell r="AA69">
            <v>23.761904761904766</v>
          </cell>
        </row>
        <row r="70">
          <cell r="T70">
            <v>1.3000000000000007</v>
          </cell>
          <cell r="U70">
            <v>4.3000000000000007</v>
          </cell>
          <cell r="W70">
            <v>0.65000000000000036</v>
          </cell>
          <cell r="X70">
            <v>-1.2599999999999991</v>
          </cell>
          <cell r="Y70">
            <v>0.42250000000000049</v>
          </cell>
          <cell r="Z70">
            <v>7.7999999999999972</v>
          </cell>
          <cell r="AA70">
            <v>23.166666666666668</v>
          </cell>
        </row>
        <row r="71">
          <cell r="T71">
            <v>1.4000000000000004</v>
          </cell>
          <cell r="U71">
            <v>4.4000000000000004</v>
          </cell>
          <cell r="W71">
            <v>0.70000000000000018</v>
          </cell>
          <cell r="X71">
            <v>-1.1399999999999995</v>
          </cell>
          <cell r="Y71">
            <v>0.49000000000000027</v>
          </cell>
          <cell r="Z71">
            <v>8.3999999999999986</v>
          </cell>
          <cell r="AA71">
            <v>22.703703703703706</v>
          </cell>
        </row>
        <row r="72">
          <cell r="T72">
            <v>1.5</v>
          </cell>
          <cell r="U72">
            <v>4.5</v>
          </cell>
          <cell r="W72">
            <v>0.75</v>
          </cell>
          <cell r="X72">
            <v>-1</v>
          </cell>
          <cell r="Y72">
            <v>0.5625</v>
          </cell>
          <cell r="Z72">
            <v>9</v>
          </cell>
          <cell r="AA72">
            <v>22.333333333333332</v>
          </cell>
        </row>
        <row r="73">
          <cell r="T73">
            <v>1.6000000000000005</v>
          </cell>
          <cell r="U73">
            <v>4.6000000000000005</v>
          </cell>
          <cell r="W73">
            <v>0.80000000000000027</v>
          </cell>
          <cell r="X73">
            <v>-0.83999999999999897</v>
          </cell>
          <cell r="Y73">
            <v>0.64000000000000046</v>
          </cell>
          <cell r="Z73">
            <v>9.6000000000000014</v>
          </cell>
          <cell r="AA73">
            <v>22.030303030303031</v>
          </cell>
        </row>
        <row r="74">
          <cell r="T74">
            <v>1.7000000000000002</v>
          </cell>
          <cell r="U74">
            <v>4.7</v>
          </cell>
          <cell r="W74">
            <v>0.85000000000000009</v>
          </cell>
          <cell r="X74">
            <v>-0.6599999999999997</v>
          </cell>
          <cell r="Y74">
            <v>0.72250000000000014</v>
          </cell>
          <cell r="Z74">
            <v>10.199999999999996</v>
          </cell>
          <cell r="AA74">
            <v>21.777777777777779</v>
          </cell>
        </row>
        <row r="75">
          <cell r="T75">
            <v>1.8000000000000007</v>
          </cell>
          <cell r="U75">
            <v>4.8000000000000007</v>
          </cell>
          <cell r="W75">
            <v>0.90000000000000036</v>
          </cell>
          <cell r="X75">
            <v>-0.45999999999999863</v>
          </cell>
          <cell r="Y75">
            <v>0.81000000000000061</v>
          </cell>
          <cell r="Z75">
            <v>10.799999999999997</v>
          </cell>
          <cell r="AA75">
            <v>21.564102564102566</v>
          </cell>
        </row>
        <row r="76">
          <cell r="T76">
            <v>1.9000000000000004</v>
          </cell>
          <cell r="U76">
            <v>4.9000000000000004</v>
          </cell>
          <cell r="W76">
            <v>0.95000000000000018</v>
          </cell>
          <cell r="X76">
            <v>-0.23999999999999932</v>
          </cell>
          <cell r="Y76">
            <v>0.9025000000000003</v>
          </cell>
          <cell r="Z76">
            <v>11.399999999999999</v>
          </cell>
          <cell r="AA76">
            <v>21.38095238095238</v>
          </cell>
        </row>
        <row r="77">
          <cell r="T77">
            <v>2</v>
          </cell>
          <cell r="U77">
            <v>5</v>
          </cell>
          <cell r="W77">
            <v>1</v>
          </cell>
          <cell r="X77">
            <v>0</v>
          </cell>
          <cell r="Y77">
            <v>1</v>
          </cell>
          <cell r="Z77">
            <v>12</v>
          </cell>
          <cell r="AA77">
            <v>21.222222222222221</v>
          </cell>
        </row>
        <row r="78">
          <cell r="T78">
            <v>2.1000000000000005</v>
          </cell>
          <cell r="U78">
            <v>5.1000000000000005</v>
          </cell>
          <cell r="W78">
            <v>1.0500000000000003</v>
          </cell>
          <cell r="X78">
            <v>0.26000000000000112</v>
          </cell>
          <cell r="Y78">
            <v>1.1025000000000005</v>
          </cell>
          <cell r="Z78">
            <v>12.600000000000001</v>
          </cell>
          <cell r="AA78">
            <v>21.083333333333332</v>
          </cell>
        </row>
        <row r="79">
          <cell r="T79">
            <v>2.2000000000000002</v>
          </cell>
          <cell r="U79">
            <v>5.2</v>
          </cell>
          <cell r="W79">
            <v>1.1000000000000001</v>
          </cell>
          <cell r="X79">
            <v>0.54000000000000048</v>
          </cell>
          <cell r="Y79">
            <v>1.2100000000000002</v>
          </cell>
          <cell r="Z79">
            <v>13.199999999999996</v>
          </cell>
          <cell r="AA79">
            <v>20.96078431372549</v>
          </cell>
        </row>
        <row r="80">
          <cell r="T80">
            <v>2.3000000000000007</v>
          </cell>
          <cell r="U80">
            <v>5.3000000000000007</v>
          </cell>
          <cell r="W80">
            <v>1.1500000000000004</v>
          </cell>
          <cell r="X80">
            <v>0.84000000000000252</v>
          </cell>
          <cell r="Y80">
            <v>1.3225000000000009</v>
          </cell>
          <cell r="Z80">
            <v>13.799999999999997</v>
          </cell>
          <cell r="AA80">
            <v>20.851851851851851</v>
          </cell>
        </row>
        <row r="81">
          <cell r="T81">
            <v>2.4000000000000004</v>
          </cell>
          <cell r="U81">
            <v>5.4</v>
          </cell>
          <cell r="W81">
            <v>1.2000000000000002</v>
          </cell>
          <cell r="X81">
            <v>1.160000000000001</v>
          </cell>
          <cell r="Y81">
            <v>1.4400000000000004</v>
          </cell>
          <cell r="Z81">
            <v>14.399999999999999</v>
          </cell>
          <cell r="AA81">
            <v>20.754385964912281</v>
          </cell>
        </row>
        <row r="82">
          <cell r="T82">
            <v>2.5</v>
          </cell>
          <cell r="U82">
            <v>5.5</v>
          </cell>
          <cell r="W82">
            <v>1.25</v>
          </cell>
          <cell r="X82">
            <v>1.5</v>
          </cell>
          <cell r="Y82">
            <v>1.5625</v>
          </cell>
          <cell r="Z82">
            <v>15</v>
          </cell>
          <cell r="AA82">
            <v>20.666666666666668</v>
          </cell>
        </row>
        <row r="83">
          <cell r="T83">
            <v>2.6000000000000005</v>
          </cell>
          <cell r="U83">
            <v>5.6000000000000005</v>
          </cell>
          <cell r="W83">
            <v>1.3000000000000003</v>
          </cell>
          <cell r="X83">
            <v>1.8600000000000017</v>
          </cell>
          <cell r="Y83">
            <v>1.6900000000000006</v>
          </cell>
          <cell r="Z83">
            <v>15.600000000000001</v>
          </cell>
          <cell r="AA83">
            <v>20.587301587301589</v>
          </cell>
        </row>
        <row r="84">
          <cell r="T84">
            <v>2.7</v>
          </cell>
          <cell r="U84">
            <v>5.7</v>
          </cell>
          <cell r="W84">
            <v>1.35</v>
          </cell>
          <cell r="X84">
            <v>2.2400000000000002</v>
          </cell>
          <cell r="Y84">
            <v>1.8225000000000002</v>
          </cell>
          <cell r="Z84">
            <v>16.199999999999996</v>
          </cell>
          <cell r="AA84">
            <v>20.515151515151516</v>
          </cell>
        </row>
        <row r="85">
          <cell r="T85">
            <v>2.8000000000000007</v>
          </cell>
          <cell r="U85">
            <v>5.8000000000000007</v>
          </cell>
          <cell r="W85">
            <v>1.4000000000000004</v>
          </cell>
          <cell r="X85">
            <v>2.6400000000000032</v>
          </cell>
          <cell r="Y85">
            <v>1.9600000000000011</v>
          </cell>
          <cell r="Z85">
            <v>16.799999999999997</v>
          </cell>
          <cell r="AA85">
            <v>20.44927536231884</v>
          </cell>
        </row>
        <row r="86">
          <cell r="T86">
            <v>2.9000000000000004</v>
          </cell>
          <cell r="U86">
            <v>5.9</v>
          </cell>
          <cell r="W86">
            <v>1.4500000000000002</v>
          </cell>
          <cell r="X86">
            <v>3.0600000000000014</v>
          </cell>
          <cell r="Y86">
            <v>2.1025000000000005</v>
          </cell>
          <cell r="Z86">
            <v>17.399999999999999</v>
          </cell>
          <cell r="AA86">
            <v>20.388888888888889</v>
          </cell>
        </row>
        <row r="87">
          <cell r="T87">
            <v>3</v>
          </cell>
          <cell r="U87">
            <v>6</v>
          </cell>
          <cell r="W87">
            <v>1.5</v>
          </cell>
          <cell r="X87">
            <v>3.5</v>
          </cell>
          <cell r="Y87">
            <v>2.25</v>
          </cell>
          <cell r="Z87">
            <v>18</v>
          </cell>
          <cell r="AA87">
            <v>20.333333333333332</v>
          </cell>
        </row>
        <row r="88">
          <cell r="T88">
            <v>3.0999999999999996</v>
          </cell>
          <cell r="U88">
            <v>6.1</v>
          </cell>
          <cell r="W88">
            <v>1.5499999999999998</v>
          </cell>
          <cell r="X88">
            <v>3.9599999999999982</v>
          </cell>
          <cell r="Y88">
            <v>2.4024999999999994</v>
          </cell>
          <cell r="Z88">
            <v>18.600000000000001</v>
          </cell>
          <cell r="AA88">
            <v>20.282051282051281</v>
          </cell>
        </row>
        <row r="89">
          <cell r="T89">
            <v>3.2000000000000011</v>
          </cell>
          <cell r="U89">
            <v>6.2000000000000011</v>
          </cell>
          <cell r="W89">
            <v>1.6000000000000005</v>
          </cell>
          <cell r="X89">
            <v>4.4400000000000057</v>
          </cell>
          <cell r="Y89">
            <v>2.5600000000000018</v>
          </cell>
          <cell r="Z89">
            <v>19.199999999999996</v>
          </cell>
          <cell r="AA89">
            <v>20.23456790123457</v>
          </cell>
        </row>
        <row r="90">
          <cell r="T90">
            <v>3.3000000000000007</v>
          </cell>
          <cell r="U90">
            <v>6.3000000000000007</v>
          </cell>
          <cell r="W90">
            <v>1.6500000000000004</v>
          </cell>
          <cell r="X90">
            <v>4.9400000000000031</v>
          </cell>
          <cell r="Y90">
            <v>2.722500000000001</v>
          </cell>
          <cell r="Z90">
            <v>19.799999999999997</v>
          </cell>
          <cell r="AA90">
            <v>20.19047619047619</v>
          </cell>
        </row>
        <row r="91">
          <cell r="T91">
            <v>3.4000000000000004</v>
          </cell>
          <cell r="U91">
            <v>6.4</v>
          </cell>
          <cell r="W91">
            <v>1.7000000000000002</v>
          </cell>
          <cell r="X91">
            <v>5.4600000000000017</v>
          </cell>
          <cell r="Y91">
            <v>2.8900000000000006</v>
          </cell>
          <cell r="Z91">
            <v>20.399999999999999</v>
          </cell>
          <cell r="AA91">
            <v>20.149425287356323</v>
          </cell>
        </row>
        <row r="92">
          <cell r="T92">
            <v>3.5</v>
          </cell>
          <cell r="U92">
            <v>6.5</v>
          </cell>
          <cell r="W92">
            <v>1.75</v>
          </cell>
          <cell r="X92">
            <v>6</v>
          </cell>
          <cell r="Y92">
            <v>3.0625</v>
          </cell>
          <cell r="Z92">
            <v>21</v>
          </cell>
          <cell r="AA92">
            <v>20.111111111111111</v>
          </cell>
        </row>
        <row r="93">
          <cell r="T93">
            <v>3.5999999999999996</v>
          </cell>
          <cell r="U93">
            <v>6.6</v>
          </cell>
          <cell r="W93">
            <v>1.7999999999999998</v>
          </cell>
          <cell r="X93">
            <v>6.5599999999999978</v>
          </cell>
          <cell r="Y93">
            <v>3.2399999999999993</v>
          </cell>
          <cell r="Z93">
            <v>21.6</v>
          </cell>
          <cell r="AA93">
            <v>20.0752688172043</v>
          </cell>
        </row>
        <row r="94">
          <cell r="T94">
            <v>3.7000000000000011</v>
          </cell>
          <cell r="U94">
            <v>6.7000000000000011</v>
          </cell>
          <cell r="W94">
            <v>1.8500000000000005</v>
          </cell>
          <cell r="X94">
            <v>7.1400000000000077</v>
          </cell>
          <cell r="Y94">
            <v>3.4225000000000021</v>
          </cell>
          <cell r="Z94">
            <v>22.199999999999996</v>
          </cell>
          <cell r="AA94">
            <v>20.041666666666668</v>
          </cell>
        </row>
        <row r="95">
          <cell r="T95">
            <v>3.8000000000000007</v>
          </cell>
          <cell r="U95">
            <v>6.8000000000000007</v>
          </cell>
          <cell r="W95">
            <v>1.9000000000000004</v>
          </cell>
          <cell r="X95">
            <v>7.7400000000000038</v>
          </cell>
          <cell r="Y95">
            <v>3.6100000000000012</v>
          </cell>
          <cell r="Z95">
            <v>22.799999999999997</v>
          </cell>
          <cell r="AA95">
            <v>20.01010101010101</v>
          </cell>
        </row>
        <row r="96">
          <cell r="T96">
            <v>3.9000000000000004</v>
          </cell>
          <cell r="U96">
            <v>6.9</v>
          </cell>
          <cell r="W96">
            <v>1.9500000000000002</v>
          </cell>
          <cell r="X96">
            <v>8.360000000000003</v>
          </cell>
          <cell r="Y96">
            <v>3.8025000000000007</v>
          </cell>
          <cell r="Z96">
            <v>23.4</v>
          </cell>
          <cell r="AA96">
            <v>19.980392156862745</v>
          </cell>
        </row>
        <row r="97">
          <cell r="T97">
            <v>4</v>
          </cell>
          <cell r="U97">
            <v>7</v>
          </cell>
          <cell r="W97">
            <v>2</v>
          </cell>
          <cell r="X97">
            <v>9</v>
          </cell>
          <cell r="Y97">
            <v>4</v>
          </cell>
          <cell r="Z97">
            <v>24</v>
          </cell>
          <cell r="AA97">
            <v>19.952380952380953</v>
          </cell>
        </row>
        <row r="98">
          <cell r="T98">
            <v>4.0999999999999996</v>
          </cell>
          <cell r="U98">
            <v>7.1</v>
          </cell>
          <cell r="W98">
            <v>2.0499999999999998</v>
          </cell>
          <cell r="X98">
            <v>9.66</v>
          </cell>
          <cell r="Y98">
            <v>4.2024999999999997</v>
          </cell>
          <cell r="Z98">
            <v>24.6</v>
          </cell>
          <cell r="AA98">
            <v>19.925925925925927</v>
          </cell>
        </row>
        <row r="99">
          <cell r="T99">
            <v>4.2000000000000011</v>
          </cell>
          <cell r="U99">
            <v>7.2000000000000011</v>
          </cell>
          <cell r="W99">
            <v>2.1000000000000005</v>
          </cell>
          <cell r="X99">
            <v>10.340000000000007</v>
          </cell>
          <cell r="Y99">
            <v>4.4100000000000019</v>
          </cell>
          <cell r="Z99">
            <v>25.199999999999996</v>
          </cell>
          <cell r="AA99">
            <v>19.900900900900901</v>
          </cell>
        </row>
        <row r="100">
          <cell r="T100">
            <v>4.3000000000000007</v>
          </cell>
          <cell r="U100">
            <v>7.3000000000000007</v>
          </cell>
          <cell r="W100">
            <v>2.1500000000000004</v>
          </cell>
          <cell r="X100">
            <v>11.040000000000004</v>
          </cell>
          <cell r="Y100">
            <v>4.6225000000000014</v>
          </cell>
          <cell r="Z100">
            <v>25.799999999999997</v>
          </cell>
          <cell r="AA100">
            <v>19.87719298245614</v>
          </cell>
        </row>
        <row r="101">
          <cell r="T101">
            <v>4.4000000000000004</v>
          </cell>
          <cell r="U101">
            <v>7.4</v>
          </cell>
          <cell r="W101">
            <v>2.2000000000000002</v>
          </cell>
          <cell r="X101">
            <v>11.760000000000002</v>
          </cell>
          <cell r="Y101">
            <v>4.8400000000000007</v>
          </cell>
          <cell r="Z101">
            <v>26.4</v>
          </cell>
          <cell r="AA101">
            <v>19.854700854700855</v>
          </cell>
        </row>
        <row r="102">
          <cell r="T102">
            <v>4.5</v>
          </cell>
          <cell r="U102">
            <v>7.5</v>
          </cell>
          <cell r="W102">
            <v>2.25</v>
          </cell>
          <cell r="X102">
            <v>12.5</v>
          </cell>
          <cell r="Y102">
            <v>5.0625</v>
          </cell>
          <cell r="Z102">
            <v>27</v>
          </cell>
          <cell r="AA102">
            <v>19.833333333333332</v>
          </cell>
        </row>
        <row r="103">
          <cell r="T103">
            <v>4.6000000000000014</v>
          </cell>
          <cell r="U103">
            <v>7.6000000000000014</v>
          </cell>
          <cell r="W103">
            <v>2.3000000000000007</v>
          </cell>
          <cell r="X103">
            <v>13.260000000000012</v>
          </cell>
          <cell r="Y103">
            <v>5.2900000000000036</v>
          </cell>
          <cell r="Z103">
            <v>27.599999999999994</v>
          </cell>
          <cell r="AA103">
            <v>19.8130081300813</v>
          </cell>
        </row>
        <row r="104">
          <cell r="T104">
            <v>4.7000000000000011</v>
          </cell>
          <cell r="U104">
            <v>7.7000000000000011</v>
          </cell>
          <cell r="W104">
            <v>2.3500000000000005</v>
          </cell>
          <cell r="X104">
            <v>14.04000000000001</v>
          </cell>
          <cell r="Y104">
            <v>5.5225000000000026</v>
          </cell>
          <cell r="Z104">
            <v>28.199999999999996</v>
          </cell>
          <cell r="AA104">
            <v>19.793650793650794</v>
          </cell>
        </row>
        <row r="105">
          <cell r="T105">
            <v>4.8000000000000007</v>
          </cell>
          <cell r="U105">
            <v>7.8000000000000007</v>
          </cell>
          <cell r="W105">
            <v>2.4000000000000004</v>
          </cell>
          <cell r="X105">
            <v>14.840000000000005</v>
          </cell>
          <cell r="Y105">
            <v>5.7600000000000016</v>
          </cell>
          <cell r="Z105">
            <v>28.799999999999997</v>
          </cell>
          <cell r="AA105">
            <v>19.775193798449614</v>
          </cell>
        </row>
        <row r="106">
          <cell r="T106">
            <v>4.9000000000000004</v>
          </cell>
          <cell r="U106">
            <v>7.9</v>
          </cell>
          <cell r="W106">
            <v>2.4500000000000002</v>
          </cell>
          <cell r="X106">
            <v>15.660000000000004</v>
          </cell>
          <cell r="Y106">
            <v>6.0025000000000013</v>
          </cell>
          <cell r="Z106">
            <v>29.4</v>
          </cell>
          <cell r="AA106">
            <v>19.757575757575758</v>
          </cell>
        </row>
        <row r="107">
          <cell r="T107">
            <v>5</v>
          </cell>
          <cell r="U107">
            <v>8</v>
          </cell>
          <cell r="W107">
            <v>2.5</v>
          </cell>
          <cell r="X107">
            <v>16.5</v>
          </cell>
          <cell r="Y107">
            <v>6.25</v>
          </cell>
          <cell r="Z107">
            <v>30</v>
          </cell>
          <cell r="AA107">
            <v>19.74074074074074</v>
          </cell>
        </row>
        <row r="109">
          <cell r="S109">
            <v>3</v>
          </cell>
          <cell r="T109">
            <v>3</v>
          </cell>
          <cell r="U109">
            <v>0</v>
          </cell>
          <cell r="W109">
            <v>2</v>
          </cell>
          <cell r="X109">
            <v>2</v>
          </cell>
          <cell r="Y109">
            <v>0</v>
          </cell>
          <cell r="AA109">
            <v>-4</v>
          </cell>
          <cell r="AB109">
            <v>-4</v>
          </cell>
          <cell r="AC109">
            <v>0</v>
          </cell>
        </row>
        <row r="110">
          <cell r="S110">
            <v>0</v>
          </cell>
          <cell r="T110">
            <v>6</v>
          </cell>
          <cell r="U110">
            <v>6</v>
          </cell>
          <cell r="W110">
            <v>0</v>
          </cell>
          <cell r="X110">
            <v>9</v>
          </cell>
          <cell r="Y110">
            <v>9</v>
          </cell>
          <cell r="AA110">
            <v>0</v>
          </cell>
          <cell r="AB110">
            <v>16.142857142857142</v>
          </cell>
          <cell r="AC110">
            <v>16.142857142857142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8">
          <cell r="B18">
            <v>-6</v>
          </cell>
          <cell r="C18">
            <v>-5.9</v>
          </cell>
          <cell r="D18">
            <v>-5.8000000000000007</v>
          </cell>
          <cell r="E18">
            <v>-5.7000000000000011</v>
          </cell>
          <cell r="F18">
            <v>-5.6000000000000014</v>
          </cell>
          <cell r="G18">
            <v>-5.5000000000000018</v>
          </cell>
          <cell r="H18">
            <v>-5.4000000000000021</v>
          </cell>
          <cell r="I18">
            <v>-5.3000000000000025</v>
          </cell>
          <cell r="J18">
            <v>-5.2000000000000028</v>
          </cell>
          <cell r="K18">
            <v>-5.1000000000000032</v>
          </cell>
          <cell r="L18">
            <v>-5.0000000000000036</v>
          </cell>
          <cell r="M18">
            <v>-4.9000000000000039</v>
          </cell>
          <cell r="N18">
            <v>-4.8000000000000043</v>
          </cell>
          <cell r="O18">
            <v>-4.7000000000000046</v>
          </cell>
          <cell r="P18">
            <v>-4.600000000000005</v>
          </cell>
          <cell r="Q18">
            <v>-4.5000000000000053</v>
          </cell>
          <cell r="R18">
            <v>-4.4000000000000057</v>
          </cell>
          <cell r="S18">
            <v>-4.300000000000006</v>
          </cell>
          <cell r="T18">
            <v>-4.2000000000000064</v>
          </cell>
          <cell r="U18">
            <v>-4.1000000000000068</v>
          </cell>
          <cell r="V18">
            <v>-4.0000000000000071</v>
          </cell>
          <cell r="W18">
            <v>-3.900000000000007</v>
          </cell>
          <cell r="X18">
            <v>-3.8000000000000069</v>
          </cell>
          <cell r="Y18">
            <v>-3.7000000000000068</v>
          </cell>
          <cell r="Z18">
            <v>-3.6000000000000068</v>
          </cell>
          <cell r="AA18">
            <v>-3.5000000000000067</v>
          </cell>
          <cell r="AB18">
            <v>-3.4000000000000066</v>
          </cell>
          <cell r="AC18">
            <v>-3.3000000000000065</v>
          </cell>
          <cell r="AD18">
            <v>-3.2000000000000064</v>
          </cell>
          <cell r="AE18">
            <v>-3.1000000000000063</v>
          </cell>
          <cell r="AF18">
            <v>-3.0000000000000062</v>
          </cell>
          <cell r="AG18">
            <v>-2.9000000000000061</v>
          </cell>
          <cell r="AH18">
            <v>-2.800000000000006</v>
          </cell>
          <cell r="AI18">
            <v>-2.700000000000006</v>
          </cell>
          <cell r="AJ18">
            <v>-2.6000000000000059</v>
          </cell>
          <cell r="AK18">
            <v>-2.5000000000000058</v>
          </cell>
          <cell r="AL18">
            <v>-2.4000000000000057</v>
          </cell>
          <cell r="AM18">
            <v>-2.3000000000000056</v>
          </cell>
          <cell r="AN18">
            <v>-2.2000000000000055</v>
          </cell>
          <cell r="AO18">
            <v>-2.1000000000000054</v>
          </cell>
          <cell r="AP18">
            <v>-2.0000000000000053</v>
          </cell>
          <cell r="AQ18">
            <v>-1.9000000000000052</v>
          </cell>
          <cell r="AR18">
            <v>-1.8000000000000052</v>
          </cell>
          <cell r="AS18">
            <v>-1.7000000000000051</v>
          </cell>
          <cell r="AT18">
            <v>-1.600000000000005</v>
          </cell>
          <cell r="AU18">
            <v>-1.5000000000000049</v>
          </cell>
          <cell r="AV18">
            <v>-1.4000000000000048</v>
          </cell>
          <cell r="AW18">
            <v>-1.3000000000000047</v>
          </cell>
          <cell r="AX18">
            <v>-1.2000000000000046</v>
          </cell>
          <cell r="AY18">
            <v>-1.1000000000000045</v>
          </cell>
          <cell r="AZ18">
            <v>-1.0000000000000044</v>
          </cell>
          <cell r="BA18">
            <v>-0.90000000000000446</v>
          </cell>
          <cell r="BB18">
            <v>-0.80000000000000449</v>
          </cell>
          <cell r="BC18">
            <v>-0.70000000000000451</v>
          </cell>
          <cell r="BD18">
            <v>-0.60000000000000453</v>
          </cell>
          <cell r="BE18">
            <v>-0.50000000000000455</v>
          </cell>
          <cell r="BF18">
            <v>-0.40000000000000457</v>
          </cell>
          <cell r="BG18">
            <v>-0.3000000000000046</v>
          </cell>
          <cell r="BH18">
            <v>-0.20000000000000459</v>
          </cell>
          <cell r="BI18">
            <v>-0.10000000000000459</v>
          </cell>
          <cell r="BJ18">
            <v>-4.5796699765787707E-15</v>
          </cell>
          <cell r="BK18">
            <v>9.9999999999995426E-2</v>
          </cell>
          <cell r="BL18">
            <v>0.19999999999999543</v>
          </cell>
          <cell r="BM18">
            <v>0.29999999999999544</v>
          </cell>
          <cell r="BN18">
            <v>0.39999999999999547</v>
          </cell>
          <cell r="BO18">
            <v>0.49999999999999545</v>
          </cell>
          <cell r="BP18">
            <v>0.59999999999999543</v>
          </cell>
          <cell r="BQ18">
            <v>0.6999999999999954</v>
          </cell>
          <cell r="BR18">
            <v>0.79999999999999538</v>
          </cell>
          <cell r="BS18">
            <v>0.89999999999999536</v>
          </cell>
          <cell r="BT18">
            <v>0.99999999999999534</v>
          </cell>
          <cell r="BU18">
            <v>1.0999999999999954</v>
          </cell>
          <cell r="BV18">
            <v>1.1999999999999955</v>
          </cell>
          <cell r="BW18">
            <v>1.2999999999999956</v>
          </cell>
          <cell r="BX18">
            <v>1.3999999999999957</v>
          </cell>
          <cell r="BY18">
            <v>1.4999999999999958</v>
          </cell>
          <cell r="BZ18">
            <v>1.5999999999999959</v>
          </cell>
          <cell r="CA18">
            <v>1.699999999999996</v>
          </cell>
          <cell r="CB18">
            <v>1.799999999999996</v>
          </cell>
          <cell r="CC18">
            <v>1.8999999999999961</v>
          </cell>
          <cell r="CD18">
            <v>1.9999999999999962</v>
          </cell>
          <cell r="CE18">
            <v>2.0999999999999961</v>
          </cell>
          <cell r="CF18">
            <v>2.1999999999999962</v>
          </cell>
          <cell r="CG18">
            <v>2.2999999999999963</v>
          </cell>
          <cell r="CH18">
            <v>2.3999999999999964</v>
          </cell>
          <cell r="CI18">
            <v>2.4999999999999964</v>
          </cell>
          <cell r="CJ18">
            <v>2.5999999999999965</v>
          </cell>
          <cell r="CK18">
            <v>2.6999999999999966</v>
          </cell>
          <cell r="CL18">
            <v>2.7999999999999967</v>
          </cell>
          <cell r="CM18">
            <v>2.8999999999999968</v>
          </cell>
          <cell r="CN18">
            <v>2.9999999999999969</v>
          </cell>
          <cell r="CO18">
            <v>3.099999999999997</v>
          </cell>
          <cell r="CP18">
            <v>3.1999999999999971</v>
          </cell>
          <cell r="CQ18">
            <v>3.2999999999999972</v>
          </cell>
          <cell r="CR18">
            <v>3.3999999999999972</v>
          </cell>
          <cell r="CS18">
            <v>3.4999999999999973</v>
          </cell>
          <cell r="CT18">
            <v>3.5999999999999974</v>
          </cell>
          <cell r="CU18">
            <v>3.6999999999999975</v>
          </cell>
          <cell r="CV18">
            <v>3.7999999999999976</v>
          </cell>
          <cell r="CW18">
            <v>3.8999999999999977</v>
          </cell>
          <cell r="CX18">
            <v>3.9999999999999978</v>
          </cell>
          <cell r="CY18">
            <v>4.0999999999999979</v>
          </cell>
          <cell r="CZ18">
            <v>4.1999999999999975</v>
          </cell>
          <cell r="DA18">
            <v>4.2999999999999972</v>
          </cell>
          <cell r="DB18">
            <v>4.3999999999999968</v>
          </cell>
          <cell r="DC18">
            <v>4.4999999999999964</v>
          </cell>
          <cell r="DD18">
            <v>4.5999999999999961</v>
          </cell>
          <cell r="DE18">
            <v>4.6999999999999957</v>
          </cell>
          <cell r="DF18">
            <v>4.7999999999999954</v>
          </cell>
          <cell r="DG18">
            <v>4.899999999999995</v>
          </cell>
          <cell r="DH18">
            <v>4.9999999999999947</v>
          </cell>
          <cell r="DI18">
            <v>5.0999999999999943</v>
          </cell>
          <cell r="DJ18">
            <v>5.199999999999994</v>
          </cell>
          <cell r="DK18">
            <v>5.2999999999999936</v>
          </cell>
          <cell r="DL18">
            <v>5.3999999999999932</v>
          </cell>
          <cell r="DM18">
            <v>5.4999999999999929</v>
          </cell>
          <cell r="DN18">
            <v>5.5999999999999925</v>
          </cell>
          <cell r="DO18">
            <v>5.6999999999999922</v>
          </cell>
          <cell r="DP18">
            <v>5.7999999999999918</v>
          </cell>
          <cell r="DQ18">
            <v>5.8999999999999915</v>
          </cell>
          <cell r="DR18">
            <v>5.9999999999999911</v>
          </cell>
          <cell r="DS18">
            <v>6.0999999999999908</v>
          </cell>
          <cell r="DT18">
            <v>6.1999999999999904</v>
          </cell>
          <cell r="DU18">
            <v>6.2999999999999901</v>
          </cell>
          <cell r="DV18">
            <v>6.3999999999999897</v>
          </cell>
          <cell r="DW18">
            <v>6.4999999999999893</v>
          </cell>
          <cell r="DX18">
            <v>6.599999999999989</v>
          </cell>
        </row>
        <row r="19">
          <cell r="A19" t="str">
            <v>y1</v>
          </cell>
          <cell r="B19">
            <v>27</v>
          </cell>
          <cell r="C19">
            <v>25.810000000000002</v>
          </cell>
          <cell r="D19">
            <v>24.640000000000008</v>
          </cell>
          <cell r="E19">
            <v>23.490000000000009</v>
          </cell>
          <cell r="F19">
            <v>22.360000000000017</v>
          </cell>
          <cell r="G19">
            <v>21.250000000000021</v>
          </cell>
          <cell r="H19">
            <v>20.160000000000021</v>
          </cell>
          <cell r="I19">
            <v>19.090000000000025</v>
          </cell>
          <cell r="J19">
            <v>18.040000000000031</v>
          </cell>
          <cell r="K19">
            <v>17.010000000000034</v>
          </cell>
          <cell r="L19">
            <v>16.000000000000036</v>
          </cell>
          <cell r="M19">
            <v>15.010000000000037</v>
          </cell>
          <cell r="N19">
            <v>14.040000000000042</v>
          </cell>
          <cell r="O19">
            <v>13.090000000000042</v>
          </cell>
          <cell r="P19">
            <v>12.160000000000046</v>
          </cell>
          <cell r="Q19">
            <v>11.25000000000005</v>
          </cell>
          <cell r="R19">
            <v>10.360000000000049</v>
          </cell>
          <cell r="S19">
            <v>9.4900000000000517</v>
          </cell>
          <cell r="T19">
            <v>8.6400000000000539</v>
          </cell>
          <cell r="U19">
            <v>7.8100000000000556</v>
          </cell>
          <cell r="V19">
            <v>7.0000000000000568</v>
          </cell>
          <cell r="W19">
            <v>6.2100000000000541</v>
          </cell>
          <cell r="X19">
            <v>5.4400000000000528</v>
          </cell>
          <cell r="Y19">
            <v>4.690000000000051</v>
          </cell>
          <cell r="Z19">
            <v>3.9600000000000488</v>
          </cell>
          <cell r="AA19">
            <v>3.2500000000000462</v>
          </cell>
          <cell r="AB19">
            <v>2.5600000000000449</v>
          </cell>
          <cell r="AC19">
            <v>1.8900000000000432</v>
          </cell>
          <cell r="AD19">
            <v>1.2400000000000411</v>
          </cell>
          <cell r="AE19">
            <v>0.61000000000003851</v>
          </cell>
          <cell r="AF19">
            <v>3.730349362740526E-14</v>
          </cell>
          <cell r="AG19">
            <v>-0.58999999999996433</v>
          </cell>
          <cell r="AH19">
            <v>-1.1599999999999664</v>
          </cell>
          <cell r="AI19">
            <v>-1.709999999999968</v>
          </cell>
          <cell r="AJ19">
            <v>-2.2399999999999691</v>
          </cell>
          <cell r="AK19">
            <v>-2.7499999999999716</v>
          </cell>
          <cell r="AL19">
            <v>-3.2399999999999727</v>
          </cell>
          <cell r="AM19">
            <v>-3.7099999999999742</v>
          </cell>
          <cell r="AN19">
            <v>-4.1599999999999762</v>
          </cell>
          <cell r="AO19">
            <v>-4.5899999999999777</v>
          </cell>
          <cell r="AP19">
            <v>-4.9999999999999787</v>
          </cell>
          <cell r="AQ19">
            <v>-5.3899999999999801</v>
          </cell>
          <cell r="AR19">
            <v>-5.759999999999982</v>
          </cell>
          <cell r="AS19">
            <v>-6.1099999999999834</v>
          </cell>
          <cell r="AT19">
            <v>-6.4399999999999835</v>
          </cell>
          <cell r="AU19">
            <v>-6.7499999999999858</v>
          </cell>
          <cell r="AV19">
            <v>-7.0399999999999867</v>
          </cell>
          <cell r="AW19">
            <v>-7.3099999999999881</v>
          </cell>
          <cell r="AX19">
            <v>-7.559999999999989</v>
          </cell>
          <cell r="AY19">
            <v>-7.7899999999999903</v>
          </cell>
          <cell r="AZ19">
            <v>-7.9999999999999911</v>
          </cell>
          <cell r="BA19">
            <v>-8.1899999999999924</v>
          </cell>
          <cell r="BB19">
            <v>-8.3599999999999923</v>
          </cell>
          <cell r="BC19">
            <v>-8.5099999999999945</v>
          </cell>
          <cell r="BD19">
            <v>-8.6399999999999952</v>
          </cell>
          <cell r="BE19">
            <v>-8.7499999999999947</v>
          </cell>
          <cell r="BF19">
            <v>-8.8399999999999963</v>
          </cell>
          <cell r="BG19">
            <v>-8.9099999999999966</v>
          </cell>
          <cell r="BH19">
            <v>-8.9599999999999973</v>
          </cell>
          <cell r="BI19">
            <v>-8.9899999999999984</v>
          </cell>
          <cell r="BJ19">
            <v>-9</v>
          </cell>
          <cell r="BK19">
            <v>-8.99</v>
          </cell>
          <cell r="BL19">
            <v>-8.9600000000000026</v>
          </cell>
          <cell r="BM19">
            <v>-8.9100000000000019</v>
          </cell>
          <cell r="BN19">
            <v>-8.8400000000000034</v>
          </cell>
          <cell r="BO19">
            <v>-8.7500000000000053</v>
          </cell>
          <cell r="BP19">
            <v>-8.6400000000000059</v>
          </cell>
          <cell r="BQ19">
            <v>-8.5100000000000069</v>
          </cell>
          <cell r="BR19">
            <v>-8.3600000000000065</v>
          </cell>
          <cell r="BS19">
            <v>-8.1900000000000084</v>
          </cell>
          <cell r="BT19">
            <v>-8.0000000000000089</v>
          </cell>
          <cell r="BU19">
            <v>-7.7900000000000098</v>
          </cell>
          <cell r="BV19">
            <v>-7.5600000000000112</v>
          </cell>
          <cell r="BW19">
            <v>-7.3100000000000112</v>
          </cell>
          <cell r="BX19">
            <v>-7.0400000000000116</v>
          </cell>
          <cell r="BY19">
            <v>-6.7500000000000124</v>
          </cell>
          <cell r="BZ19">
            <v>-6.4400000000000137</v>
          </cell>
          <cell r="CA19">
            <v>-6.1100000000000136</v>
          </cell>
          <cell r="CB19">
            <v>-5.760000000000014</v>
          </cell>
          <cell r="CC19">
            <v>-5.3900000000000148</v>
          </cell>
          <cell r="CD19">
            <v>-5.0000000000000151</v>
          </cell>
          <cell r="CE19">
            <v>-4.5900000000000167</v>
          </cell>
          <cell r="CF19">
            <v>-4.160000000000017</v>
          </cell>
          <cell r="CG19">
            <v>-3.7100000000000168</v>
          </cell>
          <cell r="CH19">
            <v>-3.2400000000000171</v>
          </cell>
          <cell r="CI19">
            <v>-2.7500000000000178</v>
          </cell>
          <cell r="CJ19">
            <v>-2.240000000000018</v>
          </cell>
          <cell r="CK19">
            <v>-1.7100000000000186</v>
          </cell>
          <cell r="CL19">
            <v>-1.1600000000000188</v>
          </cell>
          <cell r="CM19">
            <v>-0.5900000000000194</v>
          </cell>
          <cell r="CN19">
            <v>-1.7763568394002505E-14</v>
          </cell>
          <cell r="CO19">
            <v>0.60999999999998167</v>
          </cell>
          <cell r="CP19">
            <v>1.2399999999999807</v>
          </cell>
          <cell r="CQ19">
            <v>1.889999999999981</v>
          </cell>
          <cell r="CR19">
            <v>2.559999999999981</v>
          </cell>
          <cell r="CS19">
            <v>3.2499999999999822</v>
          </cell>
          <cell r="CT19">
            <v>3.9599999999999813</v>
          </cell>
          <cell r="CU19">
            <v>4.6899999999999817</v>
          </cell>
          <cell r="CV19">
            <v>5.4399999999999817</v>
          </cell>
          <cell r="CW19">
            <v>6.2099999999999813</v>
          </cell>
          <cell r="CX19">
            <v>6.9999999999999822</v>
          </cell>
          <cell r="CY19">
            <v>7.809999999999981</v>
          </cell>
          <cell r="CZ19">
            <v>8.6399999999999793</v>
          </cell>
          <cell r="DA19">
            <v>9.4899999999999771</v>
          </cell>
          <cell r="DB19">
            <v>10.359999999999971</v>
          </cell>
          <cell r="DC19">
            <v>11.249999999999968</v>
          </cell>
          <cell r="DD19">
            <v>12.159999999999965</v>
          </cell>
          <cell r="DE19">
            <v>13.089999999999961</v>
          </cell>
          <cell r="DF19">
            <v>14.039999999999957</v>
          </cell>
          <cell r="DG19">
            <v>15.009999999999952</v>
          </cell>
          <cell r="DH19">
            <v>15.999999999999947</v>
          </cell>
          <cell r="DI19">
            <v>17.009999999999941</v>
          </cell>
          <cell r="DJ19">
            <v>18.039999999999939</v>
          </cell>
          <cell r="DK19">
            <v>19.089999999999932</v>
          </cell>
          <cell r="DL19">
            <v>20.159999999999926</v>
          </cell>
          <cell r="DM19">
            <v>21.249999999999922</v>
          </cell>
          <cell r="DN19">
            <v>22.359999999999918</v>
          </cell>
          <cell r="DO19">
            <v>23.48999999999991</v>
          </cell>
          <cell r="DP19">
            <v>24.639999999999908</v>
          </cell>
          <cell r="DQ19">
            <v>25.809999999999903</v>
          </cell>
          <cell r="DR19">
            <v>26.999999999999893</v>
          </cell>
          <cell r="DS19">
            <v>28.209999999999887</v>
          </cell>
          <cell r="DT19">
            <v>29.439999999999884</v>
          </cell>
          <cell r="DU19">
            <v>30.689999999999877</v>
          </cell>
          <cell r="DV19">
            <v>31.959999999999866</v>
          </cell>
          <cell r="DW19">
            <v>33.249999999999858</v>
          </cell>
          <cell r="DX19">
            <v>34.559999999999853</v>
          </cell>
        </row>
        <row r="20">
          <cell r="A20" t="str">
            <v>y2</v>
          </cell>
          <cell r="B20">
            <v>6</v>
          </cell>
          <cell r="C20">
            <v>5.3100000000000023</v>
          </cell>
          <cell r="D20">
            <v>4.6400000000000041</v>
          </cell>
          <cell r="E20">
            <v>3.990000000000002</v>
          </cell>
          <cell r="F20">
            <v>3.3600000000000101</v>
          </cell>
          <cell r="G20">
            <v>2.7500000000000142</v>
          </cell>
          <cell r="H20">
            <v>2.1600000000000108</v>
          </cell>
          <cell r="I20">
            <v>1.5900000000000105</v>
          </cell>
          <cell r="J20">
            <v>1.0400000000000169</v>
          </cell>
          <cell r="K20">
            <v>0.51000000000001933</v>
          </cell>
          <cell r="L20">
            <v>1.7763568394002505E-14</v>
          </cell>
          <cell r="M20">
            <v>-0.48999999999998423</v>
          </cell>
          <cell r="N20">
            <v>-0.95999999999997954</v>
          </cell>
          <cell r="O20">
            <v>-1.4099999999999788</v>
          </cell>
          <cell r="P20">
            <v>-1.8399999999999785</v>
          </cell>
          <cell r="Q20">
            <v>-2.2499999999999787</v>
          </cell>
          <cell r="R20">
            <v>-2.6399999999999793</v>
          </cell>
          <cell r="S20">
            <v>-3.0099999999999767</v>
          </cell>
          <cell r="T20">
            <v>-3.3599999999999781</v>
          </cell>
          <cell r="U20">
            <v>-3.68999999999998</v>
          </cell>
          <cell r="V20">
            <v>-3.9999999999999787</v>
          </cell>
          <cell r="W20">
            <v>-4.2899999999999814</v>
          </cell>
          <cell r="X20">
            <v>-4.5599999999999827</v>
          </cell>
          <cell r="Y20">
            <v>-4.8099999999999845</v>
          </cell>
          <cell r="Z20">
            <v>-5.0399999999999867</v>
          </cell>
          <cell r="AA20">
            <v>-5.2499999999999858</v>
          </cell>
          <cell r="AB20">
            <v>-5.4399999999999871</v>
          </cell>
          <cell r="AC20">
            <v>-5.6099999999999888</v>
          </cell>
          <cell r="AD20">
            <v>-5.7599999999999909</v>
          </cell>
          <cell r="AE20">
            <v>-5.8899999999999935</v>
          </cell>
          <cell r="AF20">
            <v>-5.9999999999999947</v>
          </cell>
          <cell r="AG20">
            <v>-6.0899999999999945</v>
          </cell>
          <cell r="AH20">
            <v>-6.1599999999999966</v>
          </cell>
          <cell r="AI20">
            <v>-6.2099999999999982</v>
          </cell>
          <cell r="AJ20">
            <v>-6.2399999999999975</v>
          </cell>
          <cell r="AK20">
            <v>-6.25</v>
          </cell>
          <cell r="AL20">
            <v>-6.2400000000000011</v>
          </cell>
          <cell r="AM20">
            <v>-6.2100000000000026</v>
          </cell>
          <cell r="AN20">
            <v>-6.1600000000000046</v>
          </cell>
          <cell r="AO20">
            <v>-6.0900000000000043</v>
          </cell>
          <cell r="AP20">
            <v>-6.0000000000000053</v>
          </cell>
          <cell r="AQ20">
            <v>-5.8900000000000068</v>
          </cell>
          <cell r="AR20">
            <v>-5.7600000000000069</v>
          </cell>
          <cell r="AS20">
            <v>-5.6100000000000083</v>
          </cell>
          <cell r="AT20">
            <v>-5.4400000000000084</v>
          </cell>
          <cell r="AU20">
            <v>-5.2500000000000107</v>
          </cell>
          <cell r="AV20">
            <v>-5.0400000000000107</v>
          </cell>
          <cell r="AW20">
            <v>-4.8100000000000112</v>
          </cell>
          <cell r="AX20">
            <v>-4.560000000000012</v>
          </cell>
          <cell r="AY20">
            <v>-4.2900000000000134</v>
          </cell>
          <cell r="AZ20">
            <v>-4.0000000000000133</v>
          </cell>
          <cell r="BA20">
            <v>-3.6900000000000142</v>
          </cell>
          <cell r="BB20">
            <v>-3.360000000000015</v>
          </cell>
          <cell r="BC20">
            <v>-3.0100000000000162</v>
          </cell>
          <cell r="BD20">
            <v>-2.6400000000000174</v>
          </cell>
          <cell r="BE20">
            <v>-2.2500000000000182</v>
          </cell>
          <cell r="BF20">
            <v>-1.8400000000000194</v>
          </cell>
          <cell r="BG20">
            <v>-1.4100000000000203</v>
          </cell>
          <cell r="BH20">
            <v>-0.96000000000002106</v>
          </cell>
          <cell r="BI20">
            <v>-0.49000000000002197</v>
          </cell>
          <cell r="BJ20">
            <v>-2.2898349882893832E-14</v>
          </cell>
          <cell r="BK20">
            <v>0.50999999999997625</v>
          </cell>
          <cell r="BL20">
            <v>1.0399999999999754</v>
          </cell>
          <cell r="BM20">
            <v>1.5899999999999743</v>
          </cell>
          <cell r="BN20">
            <v>2.1599999999999735</v>
          </cell>
          <cell r="BO20">
            <v>2.7499999999999729</v>
          </cell>
          <cell r="BP20">
            <v>3.3599999999999715</v>
          </cell>
          <cell r="BQ20">
            <v>3.9899999999999705</v>
          </cell>
          <cell r="BR20">
            <v>4.6399999999999695</v>
          </cell>
          <cell r="BS20">
            <v>5.3099999999999685</v>
          </cell>
          <cell r="BT20">
            <v>5.999999999999968</v>
          </cell>
          <cell r="BU20">
            <v>6.7099999999999671</v>
          </cell>
          <cell r="BV20">
            <v>7.4399999999999675</v>
          </cell>
          <cell r="BW20">
            <v>8.1899999999999658</v>
          </cell>
          <cell r="BX20">
            <v>8.9599999999999671</v>
          </cell>
          <cell r="BY20">
            <v>9.7499999999999662</v>
          </cell>
          <cell r="BZ20">
            <v>10.559999999999967</v>
          </cell>
          <cell r="CA20">
            <v>11.389999999999967</v>
          </cell>
          <cell r="CB20">
            <v>12.239999999999966</v>
          </cell>
          <cell r="CC20">
            <v>13.109999999999966</v>
          </cell>
          <cell r="CD20">
            <v>13.999999999999964</v>
          </cell>
          <cell r="CE20">
            <v>14.909999999999965</v>
          </cell>
          <cell r="CF20">
            <v>15.839999999999964</v>
          </cell>
          <cell r="CG20">
            <v>16.789999999999964</v>
          </cell>
          <cell r="CH20">
            <v>17.759999999999966</v>
          </cell>
          <cell r="CI20">
            <v>18.749999999999964</v>
          </cell>
          <cell r="CJ20">
            <v>19.759999999999962</v>
          </cell>
          <cell r="CK20">
            <v>20.789999999999964</v>
          </cell>
          <cell r="CL20">
            <v>21.839999999999964</v>
          </cell>
          <cell r="CM20">
            <v>22.909999999999965</v>
          </cell>
          <cell r="CN20">
            <v>23.999999999999964</v>
          </cell>
          <cell r="CO20">
            <v>25.109999999999967</v>
          </cell>
          <cell r="CP20">
            <v>26.239999999999966</v>
          </cell>
          <cell r="CQ20">
            <v>27.389999999999965</v>
          </cell>
          <cell r="CR20">
            <v>28.559999999999967</v>
          </cell>
          <cell r="CS20">
            <v>29.749999999999968</v>
          </cell>
          <cell r="CT20">
            <v>30.959999999999965</v>
          </cell>
          <cell r="CU20">
            <v>32.189999999999969</v>
          </cell>
          <cell r="CV20">
            <v>33.439999999999969</v>
          </cell>
          <cell r="CW20">
            <v>34.709999999999972</v>
          </cell>
          <cell r="CX20">
            <v>35.999999999999972</v>
          </cell>
          <cell r="CY20">
            <v>37.309999999999974</v>
          </cell>
          <cell r="CZ20">
            <v>38.639999999999965</v>
          </cell>
          <cell r="DA20">
            <v>39.989999999999966</v>
          </cell>
          <cell r="DB20">
            <v>41.359999999999957</v>
          </cell>
          <cell r="DC20">
            <v>42.74999999999995</v>
          </cell>
          <cell r="DD20">
            <v>44.15999999999994</v>
          </cell>
          <cell r="DE20">
            <v>45.589999999999939</v>
          </cell>
          <cell r="DF20">
            <v>47.039999999999935</v>
          </cell>
          <cell r="DG20">
            <v>48.509999999999927</v>
          </cell>
          <cell r="DH20">
            <v>49.999999999999915</v>
          </cell>
          <cell r="DI20">
            <v>51.509999999999913</v>
          </cell>
          <cell r="DJ20">
            <v>53.039999999999907</v>
          </cell>
          <cell r="DK20">
            <v>54.589999999999904</v>
          </cell>
          <cell r="DL20">
            <v>56.15999999999989</v>
          </cell>
          <cell r="DM20">
            <v>57.749999999999886</v>
          </cell>
          <cell r="DN20">
            <v>59.359999999999886</v>
          </cell>
          <cell r="DO20">
            <v>60.989999999999867</v>
          </cell>
          <cell r="DP20">
            <v>62.639999999999866</v>
          </cell>
          <cell r="DQ20">
            <v>64.30999999999986</v>
          </cell>
          <cell r="DR20">
            <v>65.999999999999858</v>
          </cell>
          <cell r="DS20">
            <v>67.709999999999837</v>
          </cell>
          <cell r="DT20">
            <v>69.439999999999827</v>
          </cell>
          <cell r="DU20">
            <v>71.189999999999827</v>
          </cell>
          <cell r="DV20">
            <v>72.959999999999809</v>
          </cell>
          <cell r="DW20">
            <v>74.749999999999801</v>
          </cell>
          <cell r="DX20">
            <v>76.559999999999803</v>
          </cell>
        </row>
        <row r="21">
          <cell r="B21">
            <v>-45</v>
          </cell>
          <cell r="C21">
            <v>-43.61</v>
          </cell>
          <cell r="D21">
            <v>-42.240000000000009</v>
          </cell>
          <cell r="E21">
            <v>-40.890000000000015</v>
          </cell>
          <cell r="F21">
            <v>-39.560000000000016</v>
          </cell>
          <cell r="G21">
            <v>-38.250000000000028</v>
          </cell>
          <cell r="H21">
            <v>-36.960000000000022</v>
          </cell>
          <cell r="I21">
            <v>-35.690000000000026</v>
          </cell>
          <cell r="J21">
            <v>-34.44000000000004</v>
          </cell>
          <cell r="K21">
            <v>-33.210000000000036</v>
          </cell>
          <cell r="L21">
            <v>-32.000000000000043</v>
          </cell>
          <cell r="M21">
            <v>-30.810000000000045</v>
          </cell>
          <cell r="N21">
            <v>-29.64000000000005</v>
          </cell>
          <cell r="O21">
            <v>-28.490000000000052</v>
          </cell>
          <cell r="P21">
            <v>-27.360000000000056</v>
          </cell>
          <cell r="Q21">
            <v>-26.25000000000006</v>
          </cell>
          <cell r="R21">
            <v>-25.160000000000061</v>
          </cell>
          <cell r="S21">
            <v>-24.090000000000064</v>
          </cell>
          <cell r="T21">
            <v>-23.040000000000067</v>
          </cell>
          <cell r="U21">
            <v>-22.010000000000069</v>
          </cell>
          <cell r="V21">
            <v>-21.000000000000071</v>
          </cell>
          <cell r="W21">
            <v>-20.010000000000069</v>
          </cell>
          <cell r="X21">
            <v>-19.040000000000067</v>
          </cell>
          <cell r="Y21">
            <v>-18.090000000000064</v>
          </cell>
          <cell r="Z21">
            <v>-17.160000000000061</v>
          </cell>
          <cell r="AA21">
            <v>-16.25000000000006</v>
          </cell>
          <cell r="AB21">
            <v>-15.360000000000056</v>
          </cell>
          <cell r="AC21">
            <v>-14.490000000000055</v>
          </cell>
          <cell r="AD21">
            <v>-13.640000000000054</v>
          </cell>
          <cell r="AE21">
            <v>-12.810000000000052</v>
          </cell>
          <cell r="AF21">
            <v>-12.00000000000005</v>
          </cell>
          <cell r="AG21">
            <v>-11.210000000000047</v>
          </cell>
          <cell r="AH21">
            <v>-10.440000000000046</v>
          </cell>
          <cell r="AI21">
            <v>-9.6900000000000439</v>
          </cell>
          <cell r="AJ21">
            <v>-8.9600000000000435</v>
          </cell>
          <cell r="AK21">
            <v>-8.2500000000000391</v>
          </cell>
          <cell r="AL21">
            <v>-7.5600000000000378</v>
          </cell>
          <cell r="AM21">
            <v>-6.8900000000000361</v>
          </cell>
          <cell r="AN21">
            <v>-6.240000000000034</v>
          </cell>
          <cell r="AO21">
            <v>-5.6100000000000332</v>
          </cell>
          <cell r="AP21">
            <v>-5.000000000000032</v>
          </cell>
          <cell r="AQ21">
            <v>-4.4100000000000303</v>
          </cell>
          <cell r="AR21">
            <v>-3.8400000000000283</v>
          </cell>
          <cell r="AS21">
            <v>-3.2900000000000276</v>
          </cell>
          <cell r="AT21">
            <v>-2.7600000000000264</v>
          </cell>
          <cell r="AU21">
            <v>-2.2500000000000249</v>
          </cell>
          <cell r="AV21">
            <v>-1.7600000000000229</v>
          </cell>
          <cell r="AW21">
            <v>-1.2900000000000214</v>
          </cell>
          <cell r="AX21">
            <v>-0.84000000000002029</v>
          </cell>
          <cell r="AY21">
            <v>-0.41000000000001879</v>
          </cell>
          <cell r="AZ21">
            <v>-1.7763568394002505E-14</v>
          </cell>
          <cell r="BA21">
            <v>0.3899999999999828</v>
          </cell>
          <cell r="BB21">
            <v>0.7599999999999838</v>
          </cell>
          <cell r="BC21">
            <v>1.1099999999999848</v>
          </cell>
          <cell r="BD21">
            <v>1.4399999999999855</v>
          </cell>
          <cell r="BE21">
            <v>1.7499999999999862</v>
          </cell>
          <cell r="BF21">
            <v>2.0399999999999872</v>
          </cell>
          <cell r="BG21">
            <v>2.3099999999999881</v>
          </cell>
          <cell r="BH21">
            <v>2.559999999999989</v>
          </cell>
          <cell r="BI21">
            <v>2.7899999999999898</v>
          </cell>
          <cell r="BJ21">
            <v>2.9999999999999907</v>
          </cell>
          <cell r="BK21">
            <v>3.189999999999992</v>
          </cell>
          <cell r="BL21">
            <v>3.3599999999999928</v>
          </cell>
          <cell r="BM21">
            <v>3.5099999999999936</v>
          </cell>
          <cell r="BN21">
            <v>3.6399999999999944</v>
          </cell>
          <cell r="BO21">
            <v>3.7499999999999956</v>
          </cell>
          <cell r="BP21">
            <v>3.8399999999999963</v>
          </cell>
          <cell r="BQ21">
            <v>3.9099999999999975</v>
          </cell>
          <cell r="BR21">
            <v>3.9599999999999982</v>
          </cell>
          <cell r="BS21">
            <v>3.9899999999999993</v>
          </cell>
          <cell r="BT21">
            <v>4</v>
          </cell>
          <cell r="BU21">
            <v>3.9900000000000011</v>
          </cell>
          <cell r="BV21">
            <v>3.9600000000000017</v>
          </cell>
          <cell r="BW21">
            <v>3.9100000000000028</v>
          </cell>
          <cell r="BX21">
            <v>3.8400000000000034</v>
          </cell>
          <cell r="BY21">
            <v>3.750000000000004</v>
          </cell>
          <cell r="BZ21">
            <v>3.640000000000005</v>
          </cell>
          <cell r="CA21">
            <v>3.5100000000000056</v>
          </cell>
          <cell r="CB21">
            <v>3.3600000000000065</v>
          </cell>
          <cell r="CC21">
            <v>3.1900000000000071</v>
          </cell>
          <cell r="CD21">
            <v>3.0000000000000075</v>
          </cell>
          <cell r="CE21">
            <v>2.7900000000000089</v>
          </cell>
          <cell r="CF21">
            <v>2.5600000000000094</v>
          </cell>
          <cell r="CG21">
            <v>2.3100000000000094</v>
          </cell>
          <cell r="CH21">
            <v>2.0400000000000098</v>
          </cell>
          <cell r="CI21">
            <v>1.7500000000000107</v>
          </cell>
          <cell r="CJ21">
            <v>1.440000000000011</v>
          </cell>
          <cell r="CK21">
            <v>1.1100000000000119</v>
          </cell>
          <cell r="CL21">
            <v>0.76000000000001222</v>
          </cell>
          <cell r="CM21">
            <v>0.390000000000013</v>
          </cell>
          <cell r="CN21">
            <v>1.1546319456101628E-14</v>
          </cell>
          <cell r="CO21">
            <v>-0.40999999999998771</v>
          </cell>
          <cell r="CP21">
            <v>-0.83999999999998654</v>
          </cell>
          <cell r="CQ21">
            <v>-1.2899999999999867</v>
          </cell>
          <cell r="CR21">
            <v>-1.7599999999999865</v>
          </cell>
          <cell r="CS21">
            <v>-2.2499999999999876</v>
          </cell>
          <cell r="CT21">
            <v>-2.7599999999999865</v>
          </cell>
          <cell r="CU21">
            <v>-3.2899999999999867</v>
          </cell>
          <cell r="CV21">
            <v>-3.8399999999999865</v>
          </cell>
          <cell r="CW21">
            <v>-4.4099999999999859</v>
          </cell>
          <cell r="CX21">
            <v>-4.9999999999999867</v>
          </cell>
          <cell r="CY21">
            <v>-5.6099999999999852</v>
          </cell>
          <cell r="CZ21">
            <v>-6.2399999999999842</v>
          </cell>
          <cell r="DA21">
            <v>-6.8899999999999828</v>
          </cell>
          <cell r="DB21">
            <v>-7.5599999999999774</v>
          </cell>
          <cell r="DC21">
            <v>-8.2499999999999751</v>
          </cell>
          <cell r="DD21">
            <v>-8.9599999999999724</v>
          </cell>
          <cell r="DE21">
            <v>-9.6899999999999693</v>
          </cell>
          <cell r="DF21">
            <v>-10.439999999999966</v>
          </cell>
          <cell r="DG21">
            <v>-11.209999999999962</v>
          </cell>
          <cell r="DH21">
            <v>-11.999999999999957</v>
          </cell>
          <cell r="DI21">
            <v>-12.809999999999953</v>
          </cell>
          <cell r="DJ21">
            <v>-13.639999999999951</v>
          </cell>
          <cell r="DK21">
            <v>-14.489999999999945</v>
          </cell>
          <cell r="DL21">
            <v>-15.359999999999939</v>
          </cell>
          <cell r="DM21">
            <v>-16.249999999999936</v>
          </cell>
          <cell r="DN21">
            <v>-17.159999999999933</v>
          </cell>
          <cell r="DO21">
            <v>-18.089999999999925</v>
          </cell>
          <cell r="DP21">
            <v>-19.039999999999925</v>
          </cell>
          <cell r="DQ21">
            <v>-20.00999999999992</v>
          </cell>
          <cell r="DR21">
            <v>-20.999999999999911</v>
          </cell>
          <cell r="DS21">
            <v>-22.009999999999906</v>
          </cell>
          <cell r="DT21">
            <v>-23.039999999999903</v>
          </cell>
          <cell r="DU21">
            <v>-24.089999999999897</v>
          </cell>
          <cell r="DV21">
            <v>-25.159999999999886</v>
          </cell>
          <cell r="DW21">
            <v>-26.249999999999879</v>
          </cell>
          <cell r="DX21">
            <v>-27.359999999999875</v>
          </cell>
        </row>
        <row r="268">
          <cell r="B268">
            <v>-1</v>
          </cell>
          <cell r="C268">
            <v>-0.96</v>
          </cell>
          <cell r="D268">
            <v>-0.92</v>
          </cell>
          <cell r="E268">
            <v>-0.88</v>
          </cell>
          <cell r="F268">
            <v>-0.84</v>
          </cell>
          <cell r="G268">
            <v>-0.8</v>
          </cell>
          <cell r="H268">
            <v>-0.76</v>
          </cell>
          <cell r="I268">
            <v>-0.72</v>
          </cell>
          <cell r="J268">
            <v>-0.67999999999999994</v>
          </cell>
          <cell r="K268">
            <v>-0.64</v>
          </cell>
          <cell r="L268">
            <v>-0.6</v>
          </cell>
          <cell r="M268">
            <v>-0.56000000000000005</v>
          </cell>
          <cell r="N268">
            <v>-0.52</v>
          </cell>
          <cell r="O268">
            <v>-0.48</v>
          </cell>
          <cell r="P268">
            <v>-0.43999999999999995</v>
          </cell>
          <cell r="Q268">
            <v>-0.4</v>
          </cell>
          <cell r="R268">
            <v>-0.36</v>
          </cell>
          <cell r="S268">
            <v>-0.31999999999999995</v>
          </cell>
          <cell r="T268">
            <v>-0.28000000000000003</v>
          </cell>
          <cell r="U268">
            <v>-0.24</v>
          </cell>
          <cell r="V268">
            <v>-0.19999999999999996</v>
          </cell>
          <cell r="W268">
            <v>-0.16000000000000003</v>
          </cell>
          <cell r="X268">
            <v>-0.12</v>
          </cell>
          <cell r="Y268">
            <v>-7.999999999999996E-2</v>
          </cell>
          <cell r="Z268">
            <v>-4.0000000000000036E-2</v>
          </cell>
          <cell r="AA268">
            <v>0</v>
          </cell>
          <cell r="AB268">
            <v>4.0000000000000036E-2</v>
          </cell>
          <cell r="AC268">
            <v>8.0000000000000071E-2</v>
          </cell>
          <cell r="AD268">
            <v>0.12000000000000011</v>
          </cell>
          <cell r="AE268">
            <v>0.15999999999999992</v>
          </cell>
          <cell r="AF268">
            <v>0.19999999999999996</v>
          </cell>
          <cell r="AG268">
            <v>0.24</v>
          </cell>
          <cell r="AH268">
            <v>0.28000000000000003</v>
          </cell>
          <cell r="AI268">
            <v>0.32000000000000006</v>
          </cell>
          <cell r="AJ268">
            <v>0.3600000000000001</v>
          </cell>
          <cell r="AK268">
            <v>0.40000000000000013</v>
          </cell>
          <cell r="AL268">
            <v>0.43999999999999995</v>
          </cell>
          <cell r="AM268">
            <v>0.48</v>
          </cell>
          <cell r="AN268">
            <v>0.52</v>
          </cell>
          <cell r="AO268">
            <v>0.56000000000000005</v>
          </cell>
          <cell r="AP268">
            <v>0.60000000000000009</v>
          </cell>
          <cell r="AQ268">
            <v>0.64000000000000012</v>
          </cell>
          <cell r="AR268">
            <v>0.67999999999999994</v>
          </cell>
          <cell r="AS268">
            <v>0.72</v>
          </cell>
          <cell r="AT268">
            <v>0.76</v>
          </cell>
          <cell r="AU268">
            <v>0.8</v>
          </cell>
          <cell r="AV268">
            <v>0.84000000000000008</v>
          </cell>
          <cell r="AW268">
            <v>0.88000000000000012</v>
          </cell>
          <cell r="AX268">
            <v>0.91999999999999993</v>
          </cell>
          <cell r="AY268">
            <v>0.96</v>
          </cell>
          <cell r="AZ268">
            <v>1</v>
          </cell>
        </row>
        <row r="269">
          <cell r="A269" t="str">
            <v>Y1</v>
          </cell>
          <cell r="B269">
            <v>-8</v>
          </cell>
          <cell r="C269">
            <v>-7.2159999999999993</v>
          </cell>
          <cell r="D269">
            <v>-6.4640000000000004</v>
          </cell>
          <cell r="E269">
            <v>-5.7439999999999998</v>
          </cell>
          <cell r="F269">
            <v>-5.0559999999999992</v>
          </cell>
          <cell r="G269">
            <v>-4.4000000000000012</v>
          </cell>
          <cell r="H269">
            <v>-3.7759999999999998</v>
          </cell>
          <cell r="I269">
            <v>-3.1839999999999993</v>
          </cell>
          <cell r="J269">
            <v>-2.6239999999999988</v>
          </cell>
          <cell r="K269">
            <v>-2.0960000000000001</v>
          </cell>
          <cell r="L269">
            <v>-1.5999999999999996</v>
          </cell>
          <cell r="M269">
            <v>-1.1360000000000006</v>
          </cell>
          <cell r="N269">
            <v>-0.70400000000000018</v>
          </cell>
          <cell r="O269">
            <v>-0.30399999999999983</v>
          </cell>
          <cell r="P269">
            <v>6.4000000000000279E-2</v>
          </cell>
          <cell r="Q269">
            <v>0.39999999999999969</v>
          </cell>
          <cell r="R269">
            <v>0.70400000000000018</v>
          </cell>
          <cell r="S269">
            <v>0.97600000000000042</v>
          </cell>
          <cell r="T269">
            <v>1.2159999999999997</v>
          </cell>
          <cell r="U269">
            <v>1.4239999999999999</v>
          </cell>
          <cell r="V269">
            <v>1.6</v>
          </cell>
          <cell r="W269">
            <v>1.7439999999999998</v>
          </cell>
          <cell r="X269">
            <v>1.8560000000000001</v>
          </cell>
          <cell r="Y269">
            <v>1.9360000000000002</v>
          </cell>
          <cell r="Z269">
            <v>1.984</v>
          </cell>
          <cell r="AA269">
            <v>2</v>
          </cell>
          <cell r="AB269">
            <v>1.984</v>
          </cell>
          <cell r="AC269">
            <v>1.9359999999999999</v>
          </cell>
          <cell r="AD269">
            <v>1.8559999999999997</v>
          </cell>
          <cell r="AE269">
            <v>1.7440000000000002</v>
          </cell>
          <cell r="AF269">
            <v>1.6</v>
          </cell>
          <cell r="AG269">
            <v>1.4239999999999999</v>
          </cell>
          <cell r="AH269">
            <v>1.2159999999999997</v>
          </cell>
          <cell r="AI269">
            <v>0.97599999999999953</v>
          </cell>
          <cell r="AJ269">
            <v>0.70399999999999929</v>
          </cell>
          <cell r="AK269">
            <v>0.3999999999999988</v>
          </cell>
          <cell r="AL269">
            <v>6.4000000000000279E-2</v>
          </cell>
          <cell r="AM269">
            <v>-0.30399999999999983</v>
          </cell>
          <cell r="AN269">
            <v>-0.70400000000000018</v>
          </cell>
          <cell r="AO269">
            <v>-1.1360000000000006</v>
          </cell>
          <cell r="AP269">
            <v>-1.600000000000001</v>
          </cell>
          <cell r="AQ269">
            <v>-2.0960000000000019</v>
          </cell>
          <cell r="AR269">
            <v>-2.6239999999999988</v>
          </cell>
          <cell r="AS269">
            <v>-3.1839999999999993</v>
          </cell>
          <cell r="AT269">
            <v>-3.7759999999999998</v>
          </cell>
          <cell r="AU269">
            <v>-4.4000000000000012</v>
          </cell>
          <cell r="AV269">
            <v>-5.0560000000000009</v>
          </cell>
          <cell r="AW269">
            <v>-5.7440000000000015</v>
          </cell>
          <cell r="AX269">
            <v>-6.4639999999999986</v>
          </cell>
          <cell r="AY269">
            <v>-7.2159999999999993</v>
          </cell>
          <cell r="AZ269">
            <v>-8</v>
          </cell>
        </row>
        <row r="270">
          <cell r="A270" t="str">
            <v>y2</v>
          </cell>
          <cell r="B270">
            <v>0.8</v>
          </cell>
          <cell r="C270">
            <v>0.72160000000000002</v>
          </cell>
          <cell r="D270">
            <v>0.64640000000000009</v>
          </cell>
          <cell r="E270">
            <v>0.57440000000000002</v>
          </cell>
          <cell r="F270">
            <v>0.50559999999999983</v>
          </cell>
          <cell r="G270">
            <v>0.44000000000000011</v>
          </cell>
          <cell r="H270">
            <v>0.37759999999999999</v>
          </cell>
          <cell r="I270">
            <v>0.31839999999999996</v>
          </cell>
          <cell r="J270">
            <v>0.26239999999999991</v>
          </cell>
          <cell r="K270">
            <v>0.20960000000000001</v>
          </cell>
          <cell r="L270">
            <v>0.15999999999999998</v>
          </cell>
          <cell r="M270">
            <v>0.11360000000000003</v>
          </cell>
          <cell r="N270">
            <v>7.0400000000000018E-2</v>
          </cell>
          <cell r="O270">
            <v>3.0399999999999983E-2</v>
          </cell>
          <cell r="P270">
            <v>-6.4000000000000445E-3</v>
          </cell>
          <cell r="Q270">
            <v>-3.999999999999998E-2</v>
          </cell>
          <cell r="R270">
            <v>-7.0400000000000018E-2</v>
          </cell>
          <cell r="S270">
            <v>-9.7600000000000048E-2</v>
          </cell>
          <cell r="T270">
            <v>-0.1216</v>
          </cell>
          <cell r="U270">
            <v>-0.14240000000000003</v>
          </cell>
          <cell r="V270">
            <v>-0.16000000000000003</v>
          </cell>
          <cell r="W270">
            <v>-0.1744</v>
          </cell>
          <cell r="X270">
            <v>-0.18560000000000001</v>
          </cell>
          <cell r="Y270">
            <v>-0.19360000000000002</v>
          </cell>
          <cell r="Z270">
            <v>-0.19840000000000002</v>
          </cell>
          <cell r="AA270">
            <v>-0.2</v>
          </cell>
          <cell r="AB270">
            <v>-0.19840000000000002</v>
          </cell>
          <cell r="AC270">
            <v>-0.19359999999999999</v>
          </cell>
          <cell r="AD270">
            <v>-0.18559999999999999</v>
          </cell>
          <cell r="AE270">
            <v>-0.17440000000000003</v>
          </cell>
          <cell r="AF270">
            <v>-0.16000000000000003</v>
          </cell>
          <cell r="AG270">
            <v>-0.14240000000000003</v>
          </cell>
          <cell r="AH270">
            <v>-0.1216</v>
          </cell>
          <cell r="AI270">
            <v>-9.7599999999999965E-2</v>
          </cell>
          <cell r="AJ270">
            <v>-7.0399999999999935E-2</v>
          </cell>
          <cell r="AK270">
            <v>-3.9999999999999897E-2</v>
          </cell>
          <cell r="AL270">
            <v>-6.4000000000000445E-3</v>
          </cell>
          <cell r="AM270">
            <v>3.0399999999999983E-2</v>
          </cell>
          <cell r="AN270">
            <v>7.0400000000000018E-2</v>
          </cell>
          <cell r="AO270">
            <v>0.11360000000000003</v>
          </cell>
          <cell r="AP270">
            <v>0.16000000000000009</v>
          </cell>
          <cell r="AQ270">
            <v>0.20960000000000018</v>
          </cell>
          <cell r="AR270">
            <v>0.26239999999999991</v>
          </cell>
          <cell r="AS270">
            <v>0.31839999999999996</v>
          </cell>
          <cell r="AT270">
            <v>0.37759999999999999</v>
          </cell>
          <cell r="AU270">
            <v>0.44000000000000011</v>
          </cell>
          <cell r="AV270">
            <v>0.50560000000000005</v>
          </cell>
          <cell r="AW270">
            <v>0.57440000000000024</v>
          </cell>
          <cell r="AX270">
            <v>0.64639999999999986</v>
          </cell>
          <cell r="AY270">
            <v>0.72160000000000002</v>
          </cell>
          <cell r="AZ270">
            <v>0.8</v>
          </cell>
        </row>
        <row r="271">
          <cell r="A271" t="str">
            <v>y3</v>
          </cell>
          <cell r="B271">
            <v>-8</v>
          </cell>
          <cell r="C271">
            <v>-7.2159999999999993</v>
          </cell>
          <cell r="D271">
            <v>-6.4640000000000004</v>
          </cell>
          <cell r="E271">
            <v>-5.7439999999999998</v>
          </cell>
          <cell r="F271">
            <v>-5.0559999999999992</v>
          </cell>
          <cell r="G271">
            <v>-4.4000000000000012</v>
          </cell>
          <cell r="H271">
            <v>-3.7759999999999998</v>
          </cell>
          <cell r="I271">
            <v>-3.1839999999999993</v>
          </cell>
          <cell r="J271">
            <v>-2.6239999999999988</v>
          </cell>
          <cell r="K271">
            <v>-2.0960000000000001</v>
          </cell>
          <cell r="L271">
            <v>-1.5999999999999996</v>
          </cell>
          <cell r="M271">
            <v>-1.1360000000000006</v>
          </cell>
          <cell r="N271">
            <v>-0.70400000000000018</v>
          </cell>
          <cell r="O271">
            <v>-0.30399999999999983</v>
          </cell>
          <cell r="P271">
            <v>6.4000000000000279E-2</v>
          </cell>
          <cell r="Q271">
            <v>0.39999999999999969</v>
          </cell>
          <cell r="R271">
            <v>0.70400000000000018</v>
          </cell>
          <cell r="S271">
            <v>0.97600000000000042</v>
          </cell>
          <cell r="T271">
            <v>1.2159999999999997</v>
          </cell>
          <cell r="U271">
            <v>1.4239999999999999</v>
          </cell>
          <cell r="V271">
            <v>1.6</v>
          </cell>
          <cell r="W271">
            <v>1.7439999999999998</v>
          </cell>
          <cell r="X271">
            <v>1.8560000000000001</v>
          </cell>
          <cell r="Y271">
            <v>1.9360000000000002</v>
          </cell>
          <cell r="Z271">
            <v>1.984</v>
          </cell>
          <cell r="AA271">
            <v>2</v>
          </cell>
          <cell r="AB271">
            <v>1.984</v>
          </cell>
          <cell r="AC271">
            <v>1.9359999999999999</v>
          </cell>
          <cell r="AD271">
            <v>1.8559999999999997</v>
          </cell>
          <cell r="AE271">
            <v>1.7440000000000002</v>
          </cell>
          <cell r="AF271">
            <v>1.6</v>
          </cell>
          <cell r="AG271">
            <v>1.4239999999999999</v>
          </cell>
          <cell r="AH271">
            <v>1.2159999999999997</v>
          </cell>
          <cell r="AI271">
            <v>0.97599999999999953</v>
          </cell>
          <cell r="AJ271">
            <v>0.70399999999999929</v>
          </cell>
          <cell r="AK271">
            <v>0.3999999999999988</v>
          </cell>
          <cell r="AL271">
            <v>6.4000000000000279E-2</v>
          </cell>
          <cell r="AM271">
            <v>-0.30399999999999983</v>
          </cell>
          <cell r="AN271">
            <v>-0.70400000000000018</v>
          </cell>
          <cell r="AO271">
            <v>-1.1360000000000006</v>
          </cell>
          <cell r="AP271">
            <v>-1.600000000000001</v>
          </cell>
          <cell r="AQ271">
            <v>-2.0960000000000019</v>
          </cell>
          <cell r="AR271">
            <v>-2.6239999999999988</v>
          </cell>
          <cell r="AS271">
            <v>-3.1839999999999993</v>
          </cell>
          <cell r="AT271">
            <v>-3.7759999999999998</v>
          </cell>
          <cell r="AU271">
            <v>-4.4000000000000012</v>
          </cell>
          <cell r="AV271">
            <v>-5.0560000000000009</v>
          </cell>
          <cell r="AW271">
            <v>-5.7440000000000015</v>
          </cell>
          <cell r="AX271">
            <v>-6.4639999999999986</v>
          </cell>
          <cell r="AY271">
            <v>-7.2159999999999993</v>
          </cell>
          <cell r="AZ271">
            <v>-8</v>
          </cell>
        </row>
        <row r="287">
          <cell r="AA287">
            <v>-0.44721359549995798</v>
          </cell>
          <cell r="AB287">
            <v>0</v>
          </cell>
        </row>
        <row r="288">
          <cell r="AA288">
            <v>0.44721359549995798</v>
          </cell>
          <cell r="AB288">
            <v>0</v>
          </cell>
        </row>
        <row r="290">
          <cell r="AA290">
            <v>0</v>
          </cell>
          <cell r="AB290">
            <v>2</v>
          </cell>
        </row>
        <row r="291">
          <cell r="AA291">
            <v>0</v>
          </cell>
          <cell r="AB291">
            <v>1.9750000000000001</v>
          </cell>
        </row>
        <row r="294">
          <cell r="AA294">
            <v>0</v>
          </cell>
          <cell r="AB294">
            <v>-0.2</v>
          </cell>
        </row>
        <row r="295">
          <cell r="AA295">
            <v>0</v>
          </cell>
          <cell r="AB295">
            <v>4.9999999999999989E-2</v>
          </cell>
        </row>
        <row r="302">
          <cell r="AA302">
            <v>-1</v>
          </cell>
          <cell r="AB302">
            <v>0</v>
          </cell>
        </row>
        <row r="303">
          <cell r="AA303">
            <v>1</v>
          </cell>
          <cell r="AB303">
            <v>0</v>
          </cell>
        </row>
        <row r="305">
          <cell r="AA305">
            <v>0</v>
          </cell>
          <cell r="AB305">
            <v>-8</v>
          </cell>
        </row>
        <row r="306">
          <cell r="AA306">
            <v>0</v>
          </cell>
          <cell r="AB306">
            <v>2</v>
          </cell>
        </row>
        <row r="489">
          <cell r="E489">
            <v>-10</v>
          </cell>
          <cell r="F489">
            <v>-8</v>
          </cell>
          <cell r="G489">
            <v>-6</v>
          </cell>
          <cell r="H489">
            <v>-4</v>
          </cell>
          <cell r="I489">
            <v>-2</v>
          </cell>
          <cell r="J489">
            <v>0</v>
          </cell>
          <cell r="K489">
            <v>2</v>
          </cell>
          <cell r="L489">
            <v>4</v>
          </cell>
          <cell r="M489">
            <v>6</v>
          </cell>
          <cell r="N489">
            <v>8</v>
          </cell>
          <cell r="O489">
            <v>10</v>
          </cell>
        </row>
        <row r="490">
          <cell r="E490">
            <v>70</v>
          </cell>
          <cell r="F490">
            <v>38</v>
          </cell>
          <cell r="G490">
            <v>14</v>
          </cell>
          <cell r="H490">
            <v>-2</v>
          </cell>
          <cell r="I490">
            <v>-10</v>
          </cell>
          <cell r="J490">
            <v>-10</v>
          </cell>
          <cell r="K490">
            <v>-2</v>
          </cell>
          <cell r="L490">
            <v>14</v>
          </cell>
          <cell r="M490">
            <v>38</v>
          </cell>
          <cell r="N490">
            <v>70</v>
          </cell>
          <cell r="O490">
            <v>110</v>
          </cell>
        </row>
        <row r="491">
          <cell r="E491">
            <v>66</v>
          </cell>
          <cell r="F491">
            <v>40</v>
          </cell>
          <cell r="G491">
            <v>12</v>
          </cell>
          <cell r="H491">
            <v>-1.5</v>
          </cell>
          <cell r="I491">
            <v>-9</v>
          </cell>
          <cell r="J491">
            <v>-8.5</v>
          </cell>
          <cell r="K491">
            <v>1.8</v>
          </cell>
          <cell r="L491">
            <v>11</v>
          </cell>
          <cell r="M491">
            <v>37</v>
          </cell>
          <cell r="N491">
            <v>73</v>
          </cell>
          <cell r="O491">
            <v>111</v>
          </cell>
        </row>
        <row r="534">
          <cell r="E534">
            <v>-12</v>
          </cell>
          <cell r="F534">
            <v>-10</v>
          </cell>
          <cell r="G534">
            <v>-8</v>
          </cell>
          <cell r="H534">
            <v>-6</v>
          </cell>
          <cell r="I534">
            <v>-4</v>
          </cell>
          <cell r="J534">
            <v>-2</v>
          </cell>
          <cell r="K534">
            <v>0</v>
          </cell>
          <cell r="L534">
            <v>2</v>
          </cell>
          <cell r="M534">
            <v>4</v>
          </cell>
          <cell r="N534">
            <v>6</v>
          </cell>
          <cell r="O534">
            <v>8</v>
          </cell>
          <cell r="P534">
            <v>10</v>
          </cell>
          <cell r="Q534">
            <v>12</v>
          </cell>
        </row>
        <row r="535">
          <cell r="E535">
            <v>110</v>
          </cell>
          <cell r="F535">
            <v>70</v>
          </cell>
          <cell r="G535">
            <v>38</v>
          </cell>
          <cell r="H535">
            <v>14</v>
          </cell>
          <cell r="I535">
            <v>-2</v>
          </cell>
          <cell r="J535">
            <v>-10</v>
          </cell>
          <cell r="K535">
            <v>-10</v>
          </cell>
          <cell r="L535">
            <v>-2</v>
          </cell>
          <cell r="M535">
            <v>14</v>
          </cell>
          <cell r="N535">
            <v>38</v>
          </cell>
          <cell r="O535">
            <v>70</v>
          </cell>
          <cell r="P535">
            <v>110</v>
          </cell>
          <cell r="Q535">
            <v>158</v>
          </cell>
        </row>
        <row r="539">
          <cell r="F539">
            <v>-11</v>
          </cell>
          <cell r="G539">
            <v>-7</v>
          </cell>
          <cell r="H539">
            <v>5</v>
          </cell>
          <cell r="I539">
            <v>12</v>
          </cell>
        </row>
        <row r="540">
          <cell r="F540">
            <v>110</v>
          </cell>
          <cell r="G540">
            <v>22</v>
          </cell>
          <cell r="H540">
            <v>30</v>
          </cell>
          <cell r="I540">
            <v>150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3">
          <cell r="B3">
            <v>100</v>
          </cell>
        </row>
        <row r="5">
          <cell r="B5">
            <v>7.0000000000000007E-2</v>
          </cell>
          <cell r="F5">
            <v>0.08</v>
          </cell>
        </row>
      </sheetData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OfContent"/>
      <sheetName val="Version"/>
      <sheetName val="Help"/>
      <sheetName val="Excel Shortcuts"/>
      <sheetName val="Bilderliste"/>
      <sheetName val="VBA Tipps"/>
      <sheetName val="Kalender"/>
      <sheetName val="Kalendergrid"/>
      <sheetName val="DatumsListen"/>
      <sheetName val="Picasso"/>
      <sheetName val="Formatierungen"/>
      <sheetName val="Bedingte Formatierung"/>
      <sheetName val="Eingabe-Kontrolle"/>
      <sheetName val="Look-Ups"/>
      <sheetName val="String-Lookups"/>
      <sheetName val="Iteration"/>
      <sheetName val="Formeln-Feldnamen"/>
      <sheetName val="ChangeEventHandler"/>
      <sheetName val="Eigene ExcelFct"/>
      <sheetName val="RegularExpression"/>
      <sheetName val="Geometrie"/>
      <sheetName val="Winkelfunktionen"/>
      <sheetName val="Winkel im am Kreis"/>
      <sheetName val="Dreieck"/>
      <sheetName val="Satzgruppe von Pythagoras"/>
      <sheetName val="Rechtwinklige Dreiecke"/>
      <sheetName val="Kreisbogen"/>
      <sheetName val="TobiasKübelProblem"/>
      <sheetName val="Schiefer Wurf"/>
      <sheetName val="Zahlensysteme"/>
      <sheetName val="Memory management"/>
      <sheetName val="IP-Adressen"/>
      <sheetName val="Semaphore"/>
      <sheetName val="Deadlock Gefahr"/>
      <sheetName val="Big-Little Endian"/>
      <sheetName val="RSA"/>
      <sheetName val="Kassenbuch"/>
      <sheetName val="Ohmsches Gesetz"/>
      <sheetName val="Spannungsteiler"/>
      <sheetName val="Funktionstypen"/>
      <sheetName val="Fall-Wurf"/>
      <sheetName val="Umlaufbahnen"/>
      <sheetName val="Funktionsgraphen"/>
      <sheetName val="Vektor"/>
      <sheetName val="Funktionsgraphen_OLD_2"/>
      <sheetName val="Geraden-Gleichung"/>
      <sheetName val="Lufttransport"/>
      <sheetName val="Quadratisch-Gleichung"/>
      <sheetName val="Parabolspiegel"/>
      <sheetName val="Determinaten"/>
      <sheetName val="Lineare Regression"/>
      <sheetName val="Lineare Regression (2)"/>
      <sheetName val="Lineare Regression (3)"/>
      <sheetName val="Umrechnungen"/>
      <sheetName val="Umrechnungs-Tabellen"/>
      <sheetName val="Currency"/>
      <sheetName val="Runden"/>
      <sheetName val="Currency Verteilung"/>
      <sheetName val="Benzinverbrauch"/>
      <sheetName val="Karten-Koordinaten"/>
      <sheetName val="WGS84-CH1903"/>
      <sheetName val="Variance"/>
      <sheetName val="Zinsenzins"/>
      <sheetName val="Interest Rate conversion Calc"/>
      <sheetName val="Simple Interest_Compound Inter"/>
      <sheetName val="Compounding Calculator"/>
      <sheetName val="ZinseszinsenKurven"/>
      <sheetName val="Yieldcurve"/>
      <sheetName val="Bond pricing"/>
      <sheetName val="CDS Pricing"/>
      <sheetName val="Yield and Bonds"/>
      <sheetName val="NPV-Zerobonds"/>
      <sheetName val="FRN Berechnungen"/>
      <sheetName val="Option"/>
      <sheetName val="Spot-Position"/>
      <sheetName val="Swap-Points Berechnung"/>
      <sheetName val="Swap-Positionen"/>
      <sheetName val="Investitions-Rechnung"/>
      <sheetName val="ABC-Rechenscheibe"/>
      <sheetName val="ABC X-Berechnungen"/>
      <sheetName val="Alpa_Beta_Zerfall"/>
      <sheetName val="AtomDetails"/>
      <sheetName val="Periodensystem"/>
      <sheetName val="Rechnen Primarschule (1)"/>
      <sheetName val="Rechnen Primarschule (2)"/>
      <sheetName val="JavaProgramPrimzahlen"/>
      <sheetName val="Teiler+Primzahlen"/>
      <sheetName val="Teiler 2-400"/>
      <sheetName val="Teiler 400-700"/>
      <sheetName val="Teiler 700-1000"/>
      <sheetName val="Teiler 2-1000"/>
      <sheetName val="Primzahlen 2-10000"/>
      <sheetName val="Primzahlenzerlegung 2-10000"/>
      <sheetName val="Primzahlenzerlegung 2-1000 Prin"/>
      <sheetName val="kgv-ggt Theorie"/>
      <sheetName val="kgv-ggt"/>
      <sheetName val="SchriftlichMulti"/>
      <sheetName val="WeekdayByKiener"/>
      <sheetName val="Sudoku"/>
      <sheetName val="Labyrinth"/>
      <sheetName val="Bruch-Rechnen"/>
      <sheetName val="Komplexe Zahlen"/>
      <sheetName val="Koordinaten-System (Leer)"/>
      <sheetName val="Eigene Formulare"/>
      <sheetName val="Luftdruckkurve"/>
      <sheetName val="Web-Browser"/>
      <sheetName val="SwissMapInterface"/>
      <sheetName val="ABC-Trompete"/>
      <sheetName val="MengenOperationen"/>
      <sheetName val="AllesSex"/>
      <sheetName val="MultiStateBtn"/>
      <sheetName val="KlötzeDrehen"/>
      <sheetName val="Uhrzeigerwinkel"/>
      <sheetName val="Feuerwehrschlauch"/>
      <sheetName val="RCL-Serieglieder"/>
      <sheetName val="RCL-Parallelglieder"/>
      <sheetName val="RCL-Zusammenfassung"/>
      <sheetName val="Fourier-Analyse"/>
      <sheetName val="Drehstrom"/>
      <sheetName val="Scheinleistung"/>
      <sheetName val="SearchEntry"/>
      <sheetName val="RegelmVielecke"/>
      <sheetName val="SerienEmail"/>
      <sheetName val="AdressListeBeispiel"/>
      <sheetName val="Lichtbrech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>
            <v>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J3">
            <v>3.1415920000000002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3">
          <cell r="B3">
            <v>100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Kehrwert" TargetMode="External"/><Relationship Id="rId2" Type="http://schemas.openxmlformats.org/officeDocument/2006/relationships/hyperlink" Target="https://de.wikipedia.org/wiki/Lineare_Funktion" TargetMode="External"/><Relationship Id="rId1" Type="http://schemas.openxmlformats.org/officeDocument/2006/relationships/hyperlink" Target="https://de.wikipedia.org/wiki/Parabel_(Mathematik)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S17"/>
  <sheetViews>
    <sheetView workbookViewId="0">
      <selection activeCell="S17" sqref="S17"/>
    </sheetView>
  </sheetViews>
  <sheetFormatPr baseColWidth="10" defaultColWidth="8.7265625" defaultRowHeight="14.5" x14ac:dyDescent="0.35"/>
  <cols>
    <col min="1" max="5" width="2.90625" customWidth="1"/>
    <col min="14" max="14" width="4.7265625" customWidth="1"/>
    <col min="15" max="15" width="15.08984375" customWidth="1"/>
    <col min="18" max="18" width="14" customWidth="1"/>
  </cols>
  <sheetData>
    <row r="2" spans="6:19" ht="18.5" x14ac:dyDescent="0.45">
      <c r="F2" s="27" t="s">
        <v>5</v>
      </c>
    </row>
    <row r="3" spans="6:19" ht="15" thickBot="1" x14ac:dyDescent="0.4"/>
    <row r="4" spans="6:19" x14ac:dyDescent="0.35">
      <c r="F4" s="13">
        <v>7</v>
      </c>
      <c r="G4" s="14">
        <v>6</v>
      </c>
      <c r="H4" s="14">
        <v>5</v>
      </c>
      <c r="I4" s="14">
        <v>4</v>
      </c>
      <c r="J4" s="14">
        <v>3</v>
      </c>
      <c r="K4" s="14">
        <v>2</v>
      </c>
      <c r="L4" s="14">
        <v>1</v>
      </c>
      <c r="M4" s="15">
        <v>0</v>
      </c>
      <c r="N4" s="8"/>
      <c r="O4" s="2" t="s">
        <v>0</v>
      </c>
      <c r="P4" s="3"/>
      <c r="R4" t="s">
        <v>6</v>
      </c>
      <c r="S4" s="26" t="s">
        <v>7</v>
      </c>
    </row>
    <row r="5" spans="6:19" x14ac:dyDescent="0.35">
      <c r="F5" s="16" t="str">
        <f t="shared" ref="F5:L5" si="0">CONCATENATE($P$5,"^",F4)</f>
        <v>2^7</v>
      </c>
      <c r="G5" s="17" t="str">
        <f t="shared" si="0"/>
        <v>2^6</v>
      </c>
      <c r="H5" s="17" t="str">
        <f t="shared" si="0"/>
        <v>2^5</v>
      </c>
      <c r="I5" s="17" t="str">
        <f t="shared" si="0"/>
        <v>2^4</v>
      </c>
      <c r="J5" s="17" t="str">
        <f t="shared" si="0"/>
        <v>2^3</v>
      </c>
      <c r="K5" s="17" t="str">
        <f t="shared" si="0"/>
        <v>2^2</v>
      </c>
      <c r="L5" s="17" t="str">
        <f t="shared" si="0"/>
        <v>2^1</v>
      </c>
      <c r="M5" s="18" t="str">
        <f>CONCATENATE($P$5,"^",M4)</f>
        <v>2^0</v>
      </c>
      <c r="N5" s="9"/>
      <c r="O5" s="1" t="s">
        <v>1</v>
      </c>
      <c r="P5" s="4">
        <v>2</v>
      </c>
    </row>
    <row r="6" spans="6:19" ht="15" thickBot="1" x14ac:dyDescent="0.4">
      <c r="F6" s="19">
        <f t="shared" ref="F6:L6" si="1">$P$5^F4</f>
        <v>128</v>
      </c>
      <c r="G6" s="20">
        <f t="shared" si="1"/>
        <v>64</v>
      </c>
      <c r="H6" s="20">
        <f t="shared" si="1"/>
        <v>32</v>
      </c>
      <c r="I6" s="20">
        <f t="shared" si="1"/>
        <v>16</v>
      </c>
      <c r="J6" s="20">
        <f t="shared" si="1"/>
        <v>8</v>
      </c>
      <c r="K6" s="20">
        <f t="shared" si="1"/>
        <v>4</v>
      </c>
      <c r="L6" s="20">
        <f t="shared" si="1"/>
        <v>2</v>
      </c>
      <c r="M6" s="21">
        <f>$P$5^M4</f>
        <v>1</v>
      </c>
      <c r="N6" s="10"/>
      <c r="O6" s="6" t="s">
        <v>2</v>
      </c>
      <c r="P6" s="7"/>
      <c r="R6" s="28" t="s">
        <v>9</v>
      </c>
      <c r="S6" s="28"/>
    </row>
    <row r="7" spans="6:19" hidden="1" x14ac:dyDescent="0.35">
      <c r="F7" s="22">
        <f t="shared" ref="F7:L7" si="2">IF(F10&gt;=$P$5,1,0)</f>
        <v>0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 t="shared" si="2"/>
        <v>0</v>
      </c>
      <c r="K7" s="22">
        <f t="shared" si="2"/>
        <v>0</v>
      </c>
      <c r="L7" s="22">
        <f t="shared" si="2"/>
        <v>0</v>
      </c>
      <c r="M7" s="22">
        <f>IF(M10&gt;=$P$5,1,0)</f>
        <v>0</v>
      </c>
      <c r="N7" s="12"/>
      <c r="O7" s="12"/>
      <c r="P7" s="12">
        <f>SUM(F7:M7)</f>
        <v>0</v>
      </c>
      <c r="R7" s="1"/>
      <c r="S7" s="1"/>
    </row>
    <row r="8" spans="6:19" ht="15" hidden="1" thickBot="1" x14ac:dyDescent="0.4">
      <c r="F8" s="22" t="str">
        <f t="shared" ref="F8:L8" si="3">IF(F7=1,$S$4,"")</f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>IF(M7=1,$S$4,"")</f>
        <v/>
      </c>
      <c r="N8" s="12"/>
      <c r="O8" s="12"/>
      <c r="P8" s="12" t="str">
        <f>IF(P7&gt;0,S4,"")</f>
        <v/>
      </c>
      <c r="R8" s="1"/>
      <c r="S8" s="1"/>
    </row>
    <row r="9" spans="6:19" x14ac:dyDescent="0.35">
      <c r="F9" s="23">
        <v>0</v>
      </c>
      <c r="G9" s="24">
        <v>0</v>
      </c>
      <c r="H9" s="24">
        <v>0</v>
      </c>
      <c r="I9" s="24">
        <v>1</v>
      </c>
      <c r="J9" s="24">
        <v>1</v>
      </c>
      <c r="K9" s="24">
        <v>0</v>
      </c>
      <c r="L9" s="24">
        <v>0</v>
      </c>
      <c r="M9" s="25">
        <v>1</v>
      </c>
      <c r="N9" s="8"/>
      <c r="O9" s="2" t="s">
        <v>3</v>
      </c>
      <c r="P9" s="3"/>
      <c r="R9" s="1" t="s">
        <v>8</v>
      </c>
      <c r="S9" s="1">
        <f>IF(R9="A",10,IF(R9="B",11,IF(R9="C",12,IF(R9="D",13,IF(R9="E",14,IF(R9="F",15,R9))))))</f>
        <v>11</v>
      </c>
    </row>
    <row r="10" spans="6:19" hidden="1" x14ac:dyDescent="0.35">
      <c r="F10" s="16">
        <f t="shared" ref="F10:L10" si="4">IF(AND(F9&gt;="A",F9&lt;="F"),CODE(F9)-55,F9)</f>
        <v>0</v>
      </c>
      <c r="G10" s="17">
        <f t="shared" si="4"/>
        <v>0</v>
      </c>
      <c r="H10" s="17">
        <f t="shared" si="4"/>
        <v>0</v>
      </c>
      <c r="I10" s="17">
        <f t="shared" si="4"/>
        <v>1</v>
      </c>
      <c r="J10" s="17">
        <f t="shared" si="4"/>
        <v>1</v>
      </c>
      <c r="K10" s="17">
        <f t="shared" si="4"/>
        <v>0</v>
      </c>
      <c r="L10" s="17">
        <f t="shared" si="4"/>
        <v>0</v>
      </c>
      <c r="M10" s="18">
        <f>IF(AND(M9&gt;="A",M9&lt;="F"),CODE(M9)-55,M9)</f>
        <v>1</v>
      </c>
      <c r="N10" s="9"/>
      <c r="O10" s="1"/>
      <c r="P10" s="5"/>
      <c r="R10" s="1"/>
      <c r="S10" s="1"/>
    </row>
    <row r="11" spans="6:19" ht="15" thickBot="1" x14ac:dyDescent="0.4">
      <c r="F11" s="19">
        <f t="shared" ref="F11:L11" si="5">F6*F10</f>
        <v>0</v>
      </c>
      <c r="G11" s="20">
        <f t="shared" si="5"/>
        <v>0</v>
      </c>
      <c r="H11" s="20">
        <f t="shared" si="5"/>
        <v>0</v>
      </c>
      <c r="I11" s="20">
        <f t="shared" si="5"/>
        <v>16</v>
      </c>
      <c r="J11" s="20">
        <f t="shared" si="5"/>
        <v>8</v>
      </c>
      <c r="K11" s="20">
        <f t="shared" si="5"/>
        <v>0</v>
      </c>
      <c r="L11" s="20">
        <f t="shared" si="5"/>
        <v>0</v>
      </c>
      <c r="M11" s="21">
        <f>M6*M10</f>
        <v>1</v>
      </c>
      <c r="N11" s="10"/>
      <c r="O11" s="6" t="s">
        <v>4</v>
      </c>
      <c r="P11" s="11">
        <f>IF(P7&gt;0,S4,SUM(F11:M11))</f>
        <v>25</v>
      </c>
      <c r="R11" s="1"/>
      <c r="S11" s="1"/>
    </row>
    <row r="12" spans="6:19" x14ac:dyDescent="0.35">
      <c r="R12" s="1" t="s">
        <v>8</v>
      </c>
      <c r="S12" s="1"/>
    </row>
    <row r="13" spans="6:19" x14ac:dyDescent="0.35">
      <c r="R13" s="1">
        <f>IF(AND(R12&gt;="A",R12&lt;="F"),CODE(R12)-55,R12)</f>
        <v>11</v>
      </c>
      <c r="S13" s="1"/>
    </row>
    <row r="14" spans="6:19" x14ac:dyDescent="0.35">
      <c r="R14" s="1"/>
      <c r="S14" s="1"/>
    </row>
    <row r="15" spans="6:19" x14ac:dyDescent="0.35">
      <c r="R15" s="1"/>
      <c r="S15" s="1"/>
    </row>
    <row r="16" spans="6:19" x14ac:dyDescent="0.35">
      <c r="R16" s="1"/>
      <c r="S16" s="1"/>
    </row>
    <row r="17" spans="18:19" x14ac:dyDescent="0.35">
      <c r="R17" s="1">
        <v>65</v>
      </c>
      <c r="S17" s="1" t="str">
        <f>CHAR(R17)</f>
        <v>A</v>
      </c>
    </row>
  </sheetData>
  <conditionalFormatting sqref="P11">
    <cfRule type="expression" dxfId="6" priority="2">
      <formula>P11=$S$4</formula>
    </cfRule>
  </conditionalFormatting>
  <conditionalFormatting sqref="F9:M9">
    <cfRule type="expression" dxfId="5" priority="1">
      <formula>F8=$S$4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5FC4-BED1-4A40-9B07-111C6FCEA23F}">
  <dimension ref="F2:N28"/>
  <sheetViews>
    <sheetView topLeftCell="A2" workbookViewId="0">
      <selection activeCell="N27" sqref="N27"/>
    </sheetView>
  </sheetViews>
  <sheetFormatPr baseColWidth="10" defaultRowHeight="14.5" x14ac:dyDescent="0.35"/>
  <cols>
    <col min="1" max="5" width="5" customWidth="1"/>
    <col min="7" max="7" width="6.81640625" customWidth="1"/>
    <col min="8" max="8" width="8.26953125" customWidth="1"/>
    <col min="9" max="9" width="5.54296875" customWidth="1"/>
    <col min="13" max="13" width="13.1796875" customWidth="1"/>
    <col min="14" max="14" width="9.6328125" customWidth="1"/>
    <col min="15" max="15" width="16.90625" customWidth="1"/>
  </cols>
  <sheetData>
    <row r="2" spans="6:14" ht="19" thickBot="1" x14ac:dyDescent="0.5">
      <c r="F2" s="27" t="s">
        <v>14</v>
      </c>
      <c r="M2" s="30"/>
      <c r="N2" s="30"/>
    </row>
    <row r="3" spans="6:14" ht="15" thickBot="1" x14ac:dyDescent="0.4">
      <c r="M3" s="31" t="s">
        <v>10</v>
      </c>
      <c r="N3" s="32">
        <v>2</v>
      </c>
    </row>
    <row r="6" spans="6:14" x14ac:dyDescent="0.35">
      <c r="F6" s="33">
        <v>25</v>
      </c>
      <c r="G6" s="29" t="s">
        <v>12</v>
      </c>
      <c r="H6" s="17">
        <f>$N$3</f>
        <v>2</v>
      </c>
      <c r="I6" s="29" t="s">
        <v>11</v>
      </c>
      <c r="J6" s="17">
        <f>INT(F6/H6)</f>
        <v>12</v>
      </c>
      <c r="K6" s="17" t="s">
        <v>13</v>
      </c>
      <c r="L6" s="17">
        <f>F6-(J6*H6)</f>
        <v>1</v>
      </c>
      <c r="M6" s="17">
        <f>IF(L6&gt;=10,CHAR(L6+55),L6)</f>
        <v>1</v>
      </c>
      <c r="N6" t="str">
        <f t="shared" ref="N6:N26" si="0">CONCATENATE(N7,M6)</f>
        <v>00000000000000000011001</v>
      </c>
    </row>
    <row r="7" spans="6:14" x14ac:dyDescent="0.35">
      <c r="F7" s="17">
        <f>J6</f>
        <v>12</v>
      </c>
      <c r="G7" s="29" t="s">
        <v>12</v>
      </c>
      <c r="H7" s="17">
        <f>$N$3</f>
        <v>2</v>
      </c>
      <c r="I7" s="29" t="s">
        <v>11</v>
      </c>
      <c r="J7" s="17">
        <f>INT(F7/H7)</f>
        <v>6</v>
      </c>
      <c r="K7" s="17" t="s">
        <v>13</v>
      </c>
      <c r="L7" s="17">
        <f>F7-(J7*H7)</f>
        <v>0</v>
      </c>
      <c r="M7" s="17">
        <f t="shared" ref="M7:M28" si="1">IF(L7&gt;=10,CHAR(L7+55),L7)</f>
        <v>0</v>
      </c>
      <c r="N7" t="str">
        <f t="shared" si="0"/>
        <v>0000000000000000001100</v>
      </c>
    </row>
    <row r="8" spans="6:14" x14ac:dyDescent="0.35">
      <c r="F8" s="17">
        <f t="shared" ref="F8:F17" si="2">J7</f>
        <v>6</v>
      </c>
      <c r="G8" s="29" t="s">
        <v>12</v>
      </c>
      <c r="H8" s="17">
        <f t="shared" ref="H8:H28" si="3">$N$3</f>
        <v>2</v>
      </c>
      <c r="I8" s="29" t="s">
        <v>11</v>
      </c>
      <c r="J8" s="17">
        <f t="shared" ref="J8:J17" si="4">INT(F8/H8)</f>
        <v>3</v>
      </c>
      <c r="K8" s="17" t="s">
        <v>13</v>
      </c>
      <c r="L8" s="17">
        <f t="shared" ref="L8:L17" si="5">F8-(J8*H8)</f>
        <v>0</v>
      </c>
      <c r="M8" s="17">
        <f t="shared" si="1"/>
        <v>0</v>
      </c>
      <c r="N8" t="str">
        <f t="shared" si="0"/>
        <v>000000000000000000110</v>
      </c>
    </row>
    <row r="9" spans="6:14" x14ac:dyDescent="0.35">
      <c r="F9" s="17">
        <f t="shared" si="2"/>
        <v>3</v>
      </c>
      <c r="G9" s="29" t="s">
        <v>12</v>
      </c>
      <c r="H9" s="17">
        <f t="shared" si="3"/>
        <v>2</v>
      </c>
      <c r="I9" s="29" t="s">
        <v>11</v>
      </c>
      <c r="J9" s="17">
        <f t="shared" si="4"/>
        <v>1</v>
      </c>
      <c r="K9" s="17" t="s">
        <v>13</v>
      </c>
      <c r="L9" s="17">
        <f t="shared" si="5"/>
        <v>1</v>
      </c>
      <c r="M9" s="17">
        <f t="shared" si="1"/>
        <v>1</v>
      </c>
      <c r="N9" t="str">
        <f t="shared" si="0"/>
        <v>00000000000000000011</v>
      </c>
    </row>
    <row r="10" spans="6:14" x14ac:dyDescent="0.35">
      <c r="F10" s="17">
        <f t="shared" si="2"/>
        <v>1</v>
      </c>
      <c r="G10" s="29" t="s">
        <v>12</v>
      </c>
      <c r="H10" s="17">
        <f t="shared" si="3"/>
        <v>2</v>
      </c>
      <c r="I10" s="29" t="s">
        <v>11</v>
      </c>
      <c r="J10" s="17">
        <f t="shared" si="4"/>
        <v>0</v>
      </c>
      <c r="K10" s="17" t="s">
        <v>13</v>
      </c>
      <c r="L10" s="17">
        <f t="shared" si="5"/>
        <v>1</v>
      </c>
      <c r="M10" s="17">
        <f t="shared" si="1"/>
        <v>1</v>
      </c>
      <c r="N10" t="str">
        <f t="shared" si="0"/>
        <v>0000000000000000001</v>
      </c>
    </row>
    <row r="11" spans="6:14" x14ac:dyDescent="0.35">
      <c r="F11" s="17">
        <f t="shared" si="2"/>
        <v>0</v>
      </c>
      <c r="G11" s="29" t="s">
        <v>12</v>
      </c>
      <c r="H11" s="17">
        <f t="shared" si="3"/>
        <v>2</v>
      </c>
      <c r="I11" s="29" t="s">
        <v>11</v>
      </c>
      <c r="J11" s="17">
        <f t="shared" si="4"/>
        <v>0</v>
      </c>
      <c r="K11" s="17" t="s">
        <v>13</v>
      </c>
      <c r="L11" s="17">
        <f t="shared" si="5"/>
        <v>0</v>
      </c>
      <c r="M11" s="17">
        <f t="shared" si="1"/>
        <v>0</v>
      </c>
      <c r="N11" t="str">
        <f t="shared" si="0"/>
        <v>000000000000000000</v>
      </c>
    </row>
    <row r="12" spans="6:14" x14ac:dyDescent="0.35">
      <c r="F12" s="17">
        <f t="shared" si="2"/>
        <v>0</v>
      </c>
      <c r="G12" s="29" t="s">
        <v>12</v>
      </c>
      <c r="H12" s="17">
        <f t="shared" si="3"/>
        <v>2</v>
      </c>
      <c r="I12" s="29" t="s">
        <v>11</v>
      </c>
      <c r="J12" s="17">
        <f t="shared" si="4"/>
        <v>0</v>
      </c>
      <c r="K12" s="17" t="s">
        <v>13</v>
      </c>
      <c r="L12" s="17">
        <f t="shared" si="5"/>
        <v>0</v>
      </c>
      <c r="M12" s="17">
        <f t="shared" si="1"/>
        <v>0</v>
      </c>
      <c r="N12" t="str">
        <f t="shared" si="0"/>
        <v>00000000000000000</v>
      </c>
    </row>
    <row r="13" spans="6:14" x14ac:dyDescent="0.35">
      <c r="F13" s="17">
        <f t="shared" si="2"/>
        <v>0</v>
      </c>
      <c r="G13" s="29" t="s">
        <v>12</v>
      </c>
      <c r="H13" s="17">
        <f t="shared" si="3"/>
        <v>2</v>
      </c>
      <c r="I13" s="29" t="s">
        <v>11</v>
      </c>
      <c r="J13" s="17">
        <f t="shared" si="4"/>
        <v>0</v>
      </c>
      <c r="K13" s="17" t="s">
        <v>13</v>
      </c>
      <c r="L13" s="17">
        <f t="shared" si="5"/>
        <v>0</v>
      </c>
      <c r="M13" s="17">
        <f t="shared" si="1"/>
        <v>0</v>
      </c>
      <c r="N13" t="str">
        <f t="shared" si="0"/>
        <v>0000000000000000</v>
      </c>
    </row>
    <row r="14" spans="6:14" x14ac:dyDescent="0.35">
      <c r="F14" s="17">
        <f t="shared" si="2"/>
        <v>0</v>
      </c>
      <c r="G14" s="29" t="s">
        <v>12</v>
      </c>
      <c r="H14" s="17">
        <f t="shared" si="3"/>
        <v>2</v>
      </c>
      <c r="I14" s="29" t="s">
        <v>11</v>
      </c>
      <c r="J14" s="17">
        <f t="shared" si="4"/>
        <v>0</v>
      </c>
      <c r="K14" s="17" t="s">
        <v>13</v>
      </c>
      <c r="L14" s="17">
        <f t="shared" si="5"/>
        <v>0</v>
      </c>
      <c r="M14" s="17">
        <f t="shared" si="1"/>
        <v>0</v>
      </c>
      <c r="N14" t="str">
        <f t="shared" si="0"/>
        <v>000000000000000</v>
      </c>
    </row>
    <row r="15" spans="6:14" x14ac:dyDescent="0.35">
      <c r="F15" s="17">
        <f t="shared" si="2"/>
        <v>0</v>
      </c>
      <c r="G15" s="29" t="s">
        <v>12</v>
      </c>
      <c r="H15" s="17">
        <f t="shared" si="3"/>
        <v>2</v>
      </c>
      <c r="I15" s="29" t="s">
        <v>11</v>
      </c>
      <c r="J15" s="17">
        <f t="shared" si="4"/>
        <v>0</v>
      </c>
      <c r="K15" s="17" t="s">
        <v>13</v>
      </c>
      <c r="L15" s="17">
        <f t="shared" si="5"/>
        <v>0</v>
      </c>
      <c r="M15" s="17">
        <f t="shared" si="1"/>
        <v>0</v>
      </c>
      <c r="N15" t="str">
        <f t="shared" si="0"/>
        <v>00000000000000</v>
      </c>
    </row>
    <row r="16" spans="6:14" x14ac:dyDescent="0.35">
      <c r="F16" s="17">
        <f t="shared" si="2"/>
        <v>0</v>
      </c>
      <c r="G16" s="29" t="s">
        <v>12</v>
      </c>
      <c r="H16" s="17">
        <f t="shared" si="3"/>
        <v>2</v>
      </c>
      <c r="I16" s="29" t="s">
        <v>11</v>
      </c>
      <c r="J16" s="17">
        <f t="shared" si="4"/>
        <v>0</v>
      </c>
      <c r="K16" s="17" t="s">
        <v>13</v>
      </c>
      <c r="L16" s="17">
        <f t="shared" si="5"/>
        <v>0</v>
      </c>
      <c r="M16" s="17">
        <f t="shared" si="1"/>
        <v>0</v>
      </c>
      <c r="N16" t="str">
        <f t="shared" si="0"/>
        <v>0000000000000</v>
      </c>
    </row>
    <row r="17" spans="6:14" x14ac:dyDescent="0.35">
      <c r="F17" s="17">
        <f t="shared" si="2"/>
        <v>0</v>
      </c>
      <c r="G17" s="29" t="s">
        <v>12</v>
      </c>
      <c r="H17" s="17">
        <f t="shared" si="3"/>
        <v>2</v>
      </c>
      <c r="I17" s="29" t="s">
        <v>11</v>
      </c>
      <c r="J17" s="17">
        <f t="shared" si="4"/>
        <v>0</v>
      </c>
      <c r="K17" s="17" t="s">
        <v>13</v>
      </c>
      <c r="L17" s="17">
        <f t="shared" si="5"/>
        <v>0</v>
      </c>
      <c r="M17" s="17">
        <f t="shared" si="1"/>
        <v>0</v>
      </c>
      <c r="N17" t="str">
        <f t="shared" si="0"/>
        <v>000000000000</v>
      </c>
    </row>
    <row r="18" spans="6:14" x14ac:dyDescent="0.35">
      <c r="F18" s="17">
        <f t="shared" ref="F18:F28" si="6">J17</f>
        <v>0</v>
      </c>
      <c r="G18" s="29" t="s">
        <v>12</v>
      </c>
      <c r="H18" s="17">
        <f t="shared" si="3"/>
        <v>2</v>
      </c>
      <c r="I18" s="29" t="s">
        <v>11</v>
      </c>
      <c r="J18" s="17">
        <f t="shared" ref="J18:J28" si="7">INT(F18/H18)</f>
        <v>0</v>
      </c>
      <c r="K18" s="17" t="s">
        <v>13</v>
      </c>
      <c r="L18" s="17">
        <f t="shared" ref="L18:L28" si="8">F18-(J18*H18)</f>
        <v>0</v>
      </c>
      <c r="M18" s="17">
        <f t="shared" si="1"/>
        <v>0</v>
      </c>
      <c r="N18" t="str">
        <f t="shared" si="0"/>
        <v>00000000000</v>
      </c>
    </row>
    <row r="19" spans="6:14" x14ac:dyDescent="0.35">
      <c r="F19" s="17">
        <f t="shared" si="6"/>
        <v>0</v>
      </c>
      <c r="G19" s="29" t="s">
        <v>12</v>
      </c>
      <c r="H19" s="17">
        <f t="shared" si="3"/>
        <v>2</v>
      </c>
      <c r="I19" s="29" t="s">
        <v>11</v>
      </c>
      <c r="J19" s="17">
        <f t="shared" si="7"/>
        <v>0</v>
      </c>
      <c r="K19" s="17" t="s">
        <v>13</v>
      </c>
      <c r="L19" s="17">
        <f t="shared" si="8"/>
        <v>0</v>
      </c>
      <c r="M19" s="17">
        <f t="shared" si="1"/>
        <v>0</v>
      </c>
      <c r="N19" t="str">
        <f t="shared" si="0"/>
        <v>0000000000</v>
      </c>
    </row>
    <row r="20" spans="6:14" x14ac:dyDescent="0.35">
      <c r="F20" s="17">
        <f t="shared" si="6"/>
        <v>0</v>
      </c>
      <c r="G20" s="29" t="s">
        <v>12</v>
      </c>
      <c r="H20" s="17">
        <f t="shared" si="3"/>
        <v>2</v>
      </c>
      <c r="I20" s="29" t="s">
        <v>11</v>
      </c>
      <c r="J20" s="17">
        <f t="shared" si="7"/>
        <v>0</v>
      </c>
      <c r="K20" s="17" t="s">
        <v>13</v>
      </c>
      <c r="L20" s="17">
        <f t="shared" si="8"/>
        <v>0</v>
      </c>
      <c r="M20" s="17">
        <f t="shared" si="1"/>
        <v>0</v>
      </c>
      <c r="N20" t="str">
        <f t="shared" si="0"/>
        <v>000000000</v>
      </c>
    </row>
    <row r="21" spans="6:14" x14ac:dyDescent="0.35">
      <c r="F21" s="17">
        <f t="shared" si="6"/>
        <v>0</v>
      </c>
      <c r="G21" s="29" t="s">
        <v>12</v>
      </c>
      <c r="H21" s="17">
        <f t="shared" si="3"/>
        <v>2</v>
      </c>
      <c r="I21" s="29" t="s">
        <v>11</v>
      </c>
      <c r="J21" s="17">
        <f t="shared" si="7"/>
        <v>0</v>
      </c>
      <c r="K21" s="17" t="s">
        <v>13</v>
      </c>
      <c r="L21" s="17">
        <f t="shared" si="8"/>
        <v>0</v>
      </c>
      <c r="M21" s="17">
        <f t="shared" si="1"/>
        <v>0</v>
      </c>
      <c r="N21" t="str">
        <f t="shared" si="0"/>
        <v>00000000</v>
      </c>
    </row>
    <row r="22" spans="6:14" x14ac:dyDescent="0.35">
      <c r="F22" s="17">
        <f t="shared" si="6"/>
        <v>0</v>
      </c>
      <c r="G22" s="29" t="s">
        <v>12</v>
      </c>
      <c r="H22" s="17">
        <f t="shared" si="3"/>
        <v>2</v>
      </c>
      <c r="I22" s="29" t="s">
        <v>11</v>
      </c>
      <c r="J22" s="17">
        <f t="shared" si="7"/>
        <v>0</v>
      </c>
      <c r="K22" s="17" t="s">
        <v>13</v>
      </c>
      <c r="L22" s="17">
        <f t="shared" si="8"/>
        <v>0</v>
      </c>
      <c r="M22" s="17">
        <f t="shared" si="1"/>
        <v>0</v>
      </c>
      <c r="N22" t="str">
        <f t="shared" si="0"/>
        <v>0000000</v>
      </c>
    </row>
    <row r="23" spans="6:14" x14ac:dyDescent="0.35">
      <c r="F23" s="17">
        <f t="shared" si="6"/>
        <v>0</v>
      </c>
      <c r="G23" s="29" t="s">
        <v>12</v>
      </c>
      <c r="H23" s="17">
        <f t="shared" si="3"/>
        <v>2</v>
      </c>
      <c r="I23" s="29" t="s">
        <v>11</v>
      </c>
      <c r="J23" s="17">
        <f t="shared" si="7"/>
        <v>0</v>
      </c>
      <c r="K23" s="17" t="s">
        <v>13</v>
      </c>
      <c r="L23" s="17">
        <f t="shared" si="8"/>
        <v>0</v>
      </c>
      <c r="M23" s="17">
        <f t="shared" si="1"/>
        <v>0</v>
      </c>
      <c r="N23" t="str">
        <f t="shared" si="0"/>
        <v>000000</v>
      </c>
    </row>
    <row r="24" spans="6:14" x14ac:dyDescent="0.35">
      <c r="F24" s="17">
        <f t="shared" si="6"/>
        <v>0</v>
      </c>
      <c r="G24" s="29" t="s">
        <v>12</v>
      </c>
      <c r="H24" s="17">
        <f t="shared" si="3"/>
        <v>2</v>
      </c>
      <c r="I24" s="29" t="s">
        <v>11</v>
      </c>
      <c r="J24" s="17">
        <f t="shared" si="7"/>
        <v>0</v>
      </c>
      <c r="K24" s="17" t="s">
        <v>13</v>
      </c>
      <c r="L24" s="17">
        <f t="shared" si="8"/>
        <v>0</v>
      </c>
      <c r="M24" s="17">
        <f t="shared" si="1"/>
        <v>0</v>
      </c>
      <c r="N24" t="str">
        <f t="shared" si="0"/>
        <v>00000</v>
      </c>
    </row>
    <row r="25" spans="6:14" x14ac:dyDescent="0.35">
      <c r="F25" s="17">
        <f t="shared" si="6"/>
        <v>0</v>
      </c>
      <c r="G25" s="29" t="s">
        <v>12</v>
      </c>
      <c r="H25" s="17">
        <f t="shared" si="3"/>
        <v>2</v>
      </c>
      <c r="I25" s="29" t="s">
        <v>11</v>
      </c>
      <c r="J25" s="17">
        <f t="shared" si="7"/>
        <v>0</v>
      </c>
      <c r="K25" s="17" t="s">
        <v>13</v>
      </c>
      <c r="L25" s="17">
        <f t="shared" si="8"/>
        <v>0</v>
      </c>
      <c r="M25" s="17">
        <f t="shared" si="1"/>
        <v>0</v>
      </c>
      <c r="N25" t="str">
        <f t="shared" si="0"/>
        <v>0000</v>
      </c>
    </row>
    <row r="26" spans="6:14" x14ac:dyDescent="0.35">
      <c r="F26" s="17">
        <f t="shared" si="6"/>
        <v>0</v>
      </c>
      <c r="G26" s="29" t="s">
        <v>12</v>
      </c>
      <c r="H26" s="17">
        <f t="shared" si="3"/>
        <v>2</v>
      </c>
      <c r="I26" s="29" t="s">
        <v>11</v>
      </c>
      <c r="J26" s="17">
        <f t="shared" si="7"/>
        <v>0</v>
      </c>
      <c r="K26" s="17" t="s">
        <v>13</v>
      </c>
      <c r="L26" s="17">
        <f t="shared" si="8"/>
        <v>0</v>
      </c>
      <c r="M26" s="17">
        <f t="shared" si="1"/>
        <v>0</v>
      </c>
      <c r="N26" t="str">
        <f t="shared" si="0"/>
        <v>000</v>
      </c>
    </row>
    <row r="27" spans="6:14" x14ac:dyDescent="0.35">
      <c r="F27" s="17">
        <f t="shared" si="6"/>
        <v>0</v>
      </c>
      <c r="G27" s="29" t="s">
        <v>12</v>
      </c>
      <c r="H27" s="17">
        <f t="shared" si="3"/>
        <v>2</v>
      </c>
      <c r="I27" s="29" t="s">
        <v>11</v>
      </c>
      <c r="J27" s="17">
        <f t="shared" si="7"/>
        <v>0</v>
      </c>
      <c r="K27" s="17" t="s">
        <v>13</v>
      </c>
      <c r="L27" s="17">
        <f t="shared" si="8"/>
        <v>0</v>
      </c>
      <c r="M27" s="17">
        <f t="shared" si="1"/>
        <v>0</v>
      </c>
      <c r="N27" t="str">
        <f>CONCATENATE(N28,M27)</f>
        <v>00</v>
      </c>
    </row>
    <row r="28" spans="6:14" x14ac:dyDescent="0.35">
      <c r="F28" s="17">
        <f t="shared" si="6"/>
        <v>0</v>
      </c>
      <c r="G28" s="29" t="s">
        <v>12</v>
      </c>
      <c r="H28" s="17">
        <f t="shared" si="3"/>
        <v>2</v>
      </c>
      <c r="I28" s="29" t="s">
        <v>11</v>
      </c>
      <c r="J28" s="17">
        <f t="shared" si="7"/>
        <v>0</v>
      </c>
      <c r="K28" s="17" t="s">
        <v>13</v>
      </c>
      <c r="L28" s="17">
        <f t="shared" si="8"/>
        <v>0</v>
      </c>
      <c r="M28" s="17">
        <f t="shared" si="1"/>
        <v>0</v>
      </c>
      <c r="N28" s="34">
        <f>M28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E7A-5EB8-4FF5-B1DE-4561CF846CB3}">
  <dimension ref="B2:K45"/>
  <sheetViews>
    <sheetView topLeftCell="A39" zoomScale="85" zoomScaleNormal="85" workbookViewId="0">
      <selection activeCell="D44" sqref="D44"/>
    </sheetView>
  </sheetViews>
  <sheetFormatPr baseColWidth="10" defaultRowHeight="14.5" x14ac:dyDescent="0.35"/>
  <sheetData>
    <row r="2" spans="2:11" x14ac:dyDescent="0.35">
      <c r="B2" s="47" t="s">
        <v>18</v>
      </c>
      <c r="C2" s="26">
        <v>0.5</v>
      </c>
      <c r="D2" t="s">
        <v>19</v>
      </c>
    </row>
    <row r="3" spans="2:11" ht="15" thickBot="1" x14ac:dyDescent="0.4"/>
    <row r="4" spans="2:11" x14ac:dyDescent="0.35">
      <c r="B4" s="38" t="s">
        <v>15</v>
      </c>
      <c r="C4" s="37">
        <v>0</v>
      </c>
      <c r="D4" s="35">
        <v>1</v>
      </c>
      <c r="E4" s="35">
        <v>2</v>
      </c>
      <c r="F4" s="35">
        <v>3</v>
      </c>
      <c r="G4" s="35">
        <v>4</v>
      </c>
      <c r="H4" s="35">
        <v>5</v>
      </c>
      <c r="I4" s="35">
        <v>6</v>
      </c>
      <c r="J4" s="35">
        <v>7</v>
      </c>
      <c r="K4" s="36">
        <v>8</v>
      </c>
    </row>
    <row r="5" spans="2:11" x14ac:dyDescent="0.35">
      <c r="B5" s="39" t="s">
        <v>16</v>
      </c>
      <c r="C5" s="40">
        <f>$C$2*C4</f>
        <v>0</v>
      </c>
      <c r="D5" s="41">
        <f t="shared" ref="D5:K5" si="0">$C$2*D4</f>
        <v>0.5</v>
      </c>
      <c r="E5" s="41">
        <f t="shared" si="0"/>
        <v>1</v>
      </c>
      <c r="F5" s="41">
        <f t="shared" si="0"/>
        <v>1.5</v>
      </c>
      <c r="G5" s="41">
        <f t="shared" si="0"/>
        <v>2</v>
      </c>
      <c r="H5" s="41">
        <f t="shared" si="0"/>
        <v>2.5</v>
      </c>
      <c r="I5" s="41">
        <f t="shared" si="0"/>
        <v>3</v>
      </c>
      <c r="J5" s="41">
        <f t="shared" si="0"/>
        <v>3.5</v>
      </c>
      <c r="K5" s="42">
        <f t="shared" si="0"/>
        <v>4</v>
      </c>
    </row>
    <row r="6" spans="2:11" ht="15" thickBot="1" x14ac:dyDescent="0.4">
      <c r="B6" s="43" t="s">
        <v>17</v>
      </c>
      <c r="C6" s="44">
        <f>($C$2/2)*C4*C4</f>
        <v>0</v>
      </c>
      <c r="D6" s="45">
        <f t="shared" ref="D6:K6" si="1">($C$2/2)*D4*D4</f>
        <v>0.25</v>
      </c>
      <c r="E6" s="45">
        <f t="shared" si="1"/>
        <v>1</v>
      </c>
      <c r="F6" s="45">
        <f t="shared" si="1"/>
        <v>2.25</v>
      </c>
      <c r="G6" s="45">
        <f t="shared" si="1"/>
        <v>4</v>
      </c>
      <c r="H6" s="45">
        <f t="shared" si="1"/>
        <v>6.25</v>
      </c>
      <c r="I6" s="45">
        <f t="shared" si="1"/>
        <v>9</v>
      </c>
      <c r="J6" s="45">
        <f t="shared" si="1"/>
        <v>12.25</v>
      </c>
      <c r="K6" s="46">
        <f t="shared" si="1"/>
        <v>16</v>
      </c>
    </row>
    <row r="39" spans="2:11" ht="15" thickBot="1" x14ac:dyDescent="0.4">
      <c r="B39" t="s">
        <v>23</v>
      </c>
    </row>
    <row r="40" spans="2:11" x14ac:dyDescent="0.35">
      <c r="B40" s="38" t="s">
        <v>20</v>
      </c>
      <c r="C40" s="37">
        <v>0</v>
      </c>
      <c r="D40" s="35">
        <v>1</v>
      </c>
      <c r="E40" s="35">
        <v>2</v>
      </c>
      <c r="F40" s="35">
        <v>3</v>
      </c>
      <c r="G40" s="35">
        <v>4</v>
      </c>
      <c r="H40" s="35">
        <v>5</v>
      </c>
      <c r="I40" s="35">
        <v>6</v>
      </c>
      <c r="J40" s="35">
        <v>7</v>
      </c>
      <c r="K40" s="36">
        <v>8</v>
      </c>
    </row>
    <row r="41" spans="2:11" x14ac:dyDescent="0.35">
      <c r="B41" s="39" t="s">
        <v>21</v>
      </c>
      <c r="C41" s="40">
        <f>$C$2*C40</f>
        <v>0</v>
      </c>
      <c r="D41" s="41">
        <v>0.4</v>
      </c>
      <c r="E41" s="41">
        <v>1.1000000000000001</v>
      </c>
      <c r="F41" s="41">
        <v>1.6</v>
      </c>
      <c r="G41" s="41">
        <v>1.9</v>
      </c>
      <c r="H41" s="41">
        <v>2.4</v>
      </c>
      <c r="I41" s="41">
        <v>3.1</v>
      </c>
      <c r="J41" s="41">
        <v>3.6</v>
      </c>
      <c r="K41" s="42">
        <v>3.9</v>
      </c>
    </row>
    <row r="42" spans="2:11" ht="15" thickBot="1" x14ac:dyDescent="0.4">
      <c r="B42" s="43" t="s">
        <v>22</v>
      </c>
      <c r="C42" s="44">
        <f>($C$2/2)*C40*C40</f>
        <v>0</v>
      </c>
      <c r="D42" s="45">
        <v>0.2</v>
      </c>
      <c r="E42" s="45">
        <v>0.9</v>
      </c>
      <c r="F42" s="45">
        <v>2.2000000000000002</v>
      </c>
      <c r="G42" s="45">
        <v>4.0999999999999996</v>
      </c>
      <c r="H42" s="45">
        <v>6.2</v>
      </c>
      <c r="I42" s="45">
        <v>8.9</v>
      </c>
      <c r="J42" s="45">
        <v>12.2</v>
      </c>
      <c r="K42" s="46">
        <v>15.9</v>
      </c>
    </row>
    <row r="43" spans="2:11" x14ac:dyDescent="0.35">
      <c r="B43" s="49"/>
      <c r="C43" s="30"/>
      <c r="D43" s="30"/>
      <c r="E43" s="30"/>
      <c r="F43" s="30"/>
      <c r="G43" s="30"/>
      <c r="H43" s="30"/>
      <c r="I43" s="30"/>
      <c r="J43" s="30"/>
      <c r="K43" s="30"/>
    </row>
    <row r="44" spans="2:11" ht="21" x14ac:dyDescent="0.5">
      <c r="B44" s="50" t="s">
        <v>25</v>
      </c>
      <c r="E44" s="47" t="s">
        <v>18</v>
      </c>
      <c r="F44" s="48">
        <v>0.5</v>
      </c>
      <c r="G44" s="47" t="s">
        <v>26</v>
      </c>
      <c r="H44" s="48">
        <v>0</v>
      </c>
    </row>
    <row r="45" spans="2:11" x14ac:dyDescent="0.35">
      <c r="B45" t="s">
        <v>24</v>
      </c>
      <c r="C45">
        <f t="shared" ref="C45:K45" si="2">$F$44*C40+$H$44</f>
        <v>0</v>
      </c>
      <c r="D45">
        <f t="shared" si="2"/>
        <v>0.5</v>
      </c>
      <c r="E45">
        <f t="shared" si="2"/>
        <v>1</v>
      </c>
      <c r="F45">
        <f t="shared" si="2"/>
        <v>1.5</v>
      </c>
      <c r="G45">
        <f t="shared" si="2"/>
        <v>2</v>
      </c>
      <c r="H45">
        <f t="shared" si="2"/>
        <v>2.5</v>
      </c>
      <c r="I45">
        <f t="shared" si="2"/>
        <v>3</v>
      </c>
      <c r="J45">
        <f t="shared" si="2"/>
        <v>3.5</v>
      </c>
      <c r="K45">
        <f t="shared" si="2"/>
        <v>4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1998-0B74-4364-B51F-B17FA838B185}">
  <sheetPr codeName="Tabelle55">
    <pageSetUpPr fitToPage="1"/>
  </sheetPr>
  <dimension ref="A1:AF110"/>
  <sheetViews>
    <sheetView showGridLines="0" zoomScaleNormal="100" workbookViewId="0"/>
  </sheetViews>
  <sheetFormatPr baseColWidth="10" defaultColWidth="8.453125" defaultRowHeight="12.5" x14ac:dyDescent="0.25"/>
  <cols>
    <col min="1" max="1" width="30.26953125" style="79" customWidth="1"/>
    <col min="2" max="2" width="14.7265625" style="79" customWidth="1"/>
    <col min="3" max="3" width="14.453125" style="79" customWidth="1"/>
    <col min="4" max="5" width="8.453125" style="79"/>
    <col min="6" max="6" width="12.7265625" style="79" customWidth="1"/>
    <col min="7" max="7" width="30.26953125" style="79" customWidth="1"/>
    <col min="8" max="8" width="20.26953125" style="79" customWidth="1"/>
    <col min="9" max="9" width="14.453125" style="79" customWidth="1"/>
    <col min="10" max="12" width="8.453125" style="79"/>
    <col min="13" max="13" width="30.26953125" style="79" customWidth="1"/>
    <col min="14" max="14" width="19.1796875" style="79" customWidth="1"/>
    <col min="15" max="15" width="14.453125" style="79" customWidth="1"/>
    <col min="16" max="16" width="8.453125" style="79"/>
    <col min="17" max="18" width="12" style="79" customWidth="1"/>
    <col min="19" max="21" width="8.453125" style="79"/>
    <col min="22" max="22" width="4.7265625" style="79" customWidth="1"/>
    <col min="23" max="24" width="8.453125" style="79"/>
    <col min="25" max="25" width="4.7265625" style="79" customWidth="1"/>
    <col min="26" max="28" width="8.453125" style="79"/>
    <col min="29" max="29" width="12.453125" style="79" customWidth="1"/>
    <col min="30" max="30" width="7.26953125" style="79" customWidth="1"/>
    <col min="31" max="31" width="12.453125" style="79" customWidth="1"/>
    <col min="32" max="16384" width="8.453125" style="79"/>
  </cols>
  <sheetData>
    <row r="1" spans="1:32" ht="28" x14ac:dyDescent="0.6">
      <c r="A1" s="213" t="s">
        <v>124</v>
      </c>
    </row>
    <row r="2" spans="1:32" x14ac:dyDescent="0.25">
      <c r="AB2" s="79" t="s">
        <v>125</v>
      </c>
      <c r="AC2" s="79">
        <f>1.2*MAX(AC7:AE109)</f>
        <v>62.799999999999905</v>
      </c>
      <c r="AE2" s="79">
        <f>1.2*Q8</f>
        <v>-36</v>
      </c>
      <c r="AF2" s="79">
        <f>N8</f>
        <v>19</v>
      </c>
    </row>
    <row r="3" spans="1:32" x14ac:dyDescent="0.25">
      <c r="AB3" s="79" t="s">
        <v>126</v>
      </c>
      <c r="AC3" s="79">
        <f>1.2*MIN($AC$7:$AE$109)</f>
        <v>-17.199999999999907</v>
      </c>
      <c r="AE3" s="79">
        <f>1.2*Q9</f>
        <v>36</v>
      </c>
      <c r="AF3" s="79">
        <f>AF2</f>
        <v>19</v>
      </c>
    </row>
    <row r="4" spans="1:32" x14ac:dyDescent="0.25">
      <c r="T4" s="79" t="s">
        <v>127</v>
      </c>
      <c r="U4" s="79">
        <f>(E9-E8)/100</f>
        <v>0.1</v>
      </c>
      <c r="W4" s="79">
        <f>(K9-K8)/100</f>
        <v>0.05</v>
      </c>
      <c r="Z4" s="79">
        <f>(Q9-Q8)/100</f>
        <v>0.6</v>
      </c>
      <c r="AA4" s="79" t="s">
        <v>128</v>
      </c>
      <c r="AC4" s="79">
        <f>-N10</f>
        <v>3</v>
      </c>
      <c r="AD4" s="79">
        <f>AC4</f>
        <v>3</v>
      </c>
    </row>
    <row r="5" spans="1:32" x14ac:dyDescent="0.25">
      <c r="V5" s="162"/>
      <c r="W5" s="162"/>
      <c r="X5" s="162" t="s">
        <v>129</v>
      </c>
      <c r="Y5" s="162"/>
      <c r="Z5" s="162"/>
      <c r="AA5" s="162" t="s">
        <v>130</v>
      </c>
      <c r="AB5" s="162"/>
      <c r="AC5" s="162" t="s">
        <v>131</v>
      </c>
      <c r="AD5" s="162"/>
      <c r="AE5" s="162" t="s">
        <v>132</v>
      </c>
    </row>
    <row r="6" spans="1:32" ht="15.5" x14ac:dyDescent="0.35">
      <c r="A6" s="214" t="s">
        <v>133</v>
      </c>
      <c r="B6" s="215" t="s">
        <v>134</v>
      </c>
      <c r="C6" s="216" t="s">
        <v>135</v>
      </c>
      <c r="G6" s="214" t="s">
        <v>136</v>
      </c>
      <c r="H6" s="79" t="s">
        <v>137</v>
      </c>
      <c r="I6" s="216" t="s">
        <v>129</v>
      </c>
      <c r="M6" s="214" t="s">
        <v>138</v>
      </c>
      <c r="N6" s="79" t="s">
        <v>139</v>
      </c>
      <c r="O6" s="216" t="s">
        <v>130</v>
      </c>
      <c r="S6" s="79" t="s">
        <v>91</v>
      </c>
      <c r="T6" s="162" t="s">
        <v>29</v>
      </c>
      <c r="U6" s="162" t="s">
        <v>135</v>
      </c>
      <c r="W6" s="162" t="s">
        <v>29</v>
      </c>
      <c r="Z6" s="162" t="s">
        <v>29</v>
      </c>
    </row>
    <row r="7" spans="1:32" ht="13" thickBot="1" x14ac:dyDescent="0.3">
      <c r="S7" s="79">
        <v>0</v>
      </c>
      <c r="T7" s="79">
        <f t="shared" ref="T7:T70" si="0">$E$8+S7*$U$4</f>
        <v>-5</v>
      </c>
      <c r="U7" s="79">
        <f>$B$8*T7+$B$9</f>
        <v>-2</v>
      </c>
      <c r="W7" s="79">
        <f t="shared" ref="W7:W70" si="1">$K$8+S7*$W$4</f>
        <v>-2.5</v>
      </c>
      <c r="X7" s="79">
        <f>$H$8*W7*W7+$H$9*W7+$H$10</f>
        <v>31.5</v>
      </c>
      <c r="Y7" s="79">
        <f>W7*W7</f>
        <v>6.25</v>
      </c>
      <c r="Z7" s="79">
        <f t="shared" ref="Z7:Z70" si="2">$Q$8+S7*$Z$4</f>
        <v>-30</v>
      </c>
      <c r="AA7" s="79">
        <f>$N$8+($N$9/(Z7+$N$10))</f>
        <v>18.393939393939394</v>
      </c>
      <c r="AC7" s="79">
        <f>IF(Z7&lt;$AC$4,AA7,"")</f>
        <v>18.393939393939394</v>
      </c>
      <c r="AE7" s="79" t="str">
        <f>IF(Z7&gt;$AC$4,AA7,"")</f>
        <v/>
      </c>
    </row>
    <row r="8" spans="1:32" x14ac:dyDescent="0.25">
      <c r="A8" s="217" t="s">
        <v>140</v>
      </c>
      <c r="B8" s="218">
        <v>1</v>
      </c>
      <c r="D8" s="217" t="s">
        <v>141</v>
      </c>
      <c r="E8" s="219">
        <v>-5</v>
      </c>
      <c r="G8" s="217" t="s">
        <v>140</v>
      </c>
      <c r="H8" s="218">
        <v>4</v>
      </c>
      <c r="J8" s="217" t="s">
        <v>141</v>
      </c>
      <c r="K8" s="219">
        <v>-2.5</v>
      </c>
      <c r="M8" s="217" t="s">
        <v>140</v>
      </c>
      <c r="N8" s="218">
        <v>19</v>
      </c>
      <c r="P8" s="217" t="s">
        <v>141</v>
      </c>
      <c r="Q8" s="219">
        <v>-30</v>
      </c>
      <c r="S8" s="79">
        <v>1</v>
      </c>
      <c r="T8" s="79">
        <f t="shared" si="0"/>
        <v>-4.9000000000000004</v>
      </c>
      <c r="U8" s="79">
        <f t="shared" ref="U8:U71" si="3">$B$8*T8+$B$9</f>
        <v>-1.9000000000000004</v>
      </c>
      <c r="W8" s="79">
        <f t="shared" si="1"/>
        <v>-2.4500000000000002</v>
      </c>
      <c r="X8" s="79">
        <f t="shared" ref="X8:X71" si="4">$H$8*W8*W8+$H$9*W8+$H$10</f>
        <v>30.360000000000007</v>
      </c>
      <c r="Y8" s="79">
        <f t="shared" ref="Y8:Y71" si="5">W8*W8</f>
        <v>6.0025000000000013</v>
      </c>
      <c r="Z8" s="79">
        <f t="shared" si="2"/>
        <v>-29.4</v>
      </c>
      <c r="AA8" s="79">
        <f t="shared" ref="AA8:AA71" si="6">$N$8+($N$9/(Z8+$N$10))</f>
        <v>18.382716049382715</v>
      </c>
      <c r="AC8" s="79">
        <f t="shared" ref="AC8:AC71" si="7">IF(Z8&lt;$AC$4,AA8,"")</f>
        <v>18.382716049382715</v>
      </c>
      <c r="AE8" s="79" t="str">
        <f t="shared" ref="AE8:AE10" si="8">IF(Z8&gt;$AC$4,AA8,"")</f>
        <v/>
      </c>
    </row>
    <row r="9" spans="1:32" ht="13" thickBot="1" x14ac:dyDescent="0.3">
      <c r="A9" s="220" t="s">
        <v>142</v>
      </c>
      <c r="B9" s="221">
        <v>3</v>
      </c>
      <c r="D9" s="220" t="s">
        <v>143</v>
      </c>
      <c r="E9" s="222">
        <v>5</v>
      </c>
      <c r="G9" s="223" t="s">
        <v>144</v>
      </c>
      <c r="H9" s="224">
        <v>-3</v>
      </c>
      <c r="J9" s="220" t="s">
        <v>143</v>
      </c>
      <c r="K9" s="222">
        <v>2.5</v>
      </c>
      <c r="M9" s="223" t="s">
        <v>144</v>
      </c>
      <c r="N9" s="224">
        <v>20</v>
      </c>
      <c r="P9" s="220" t="s">
        <v>143</v>
      </c>
      <c r="Q9" s="222">
        <v>30</v>
      </c>
      <c r="S9" s="79">
        <v>2</v>
      </c>
      <c r="T9" s="79">
        <f t="shared" si="0"/>
        <v>-4.8</v>
      </c>
      <c r="U9" s="79">
        <f t="shared" si="3"/>
        <v>-1.7999999999999998</v>
      </c>
      <c r="W9" s="79">
        <f t="shared" si="1"/>
        <v>-2.4</v>
      </c>
      <c r="X9" s="79">
        <f t="shared" si="4"/>
        <v>29.24</v>
      </c>
      <c r="Y9" s="79">
        <f t="shared" si="5"/>
        <v>5.76</v>
      </c>
      <c r="Z9" s="79">
        <f t="shared" si="2"/>
        <v>-28.8</v>
      </c>
      <c r="AA9" s="79">
        <f t="shared" si="6"/>
        <v>18.371069182389938</v>
      </c>
      <c r="AC9" s="79">
        <f t="shared" si="7"/>
        <v>18.371069182389938</v>
      </c>
      <c r="AE9" s="79" t="str">
        <f t="shared" si="8"/>
        <v/>
      </c>
    </row>
    <row r="10" spans="1:32" ht="15.5" thickBot="1" x14ac:dyDescent="0.35">
      <c r="C10" s="225"/>
      <c r="D10" s="225"/>
      <c r="E10" s="225"/>
      <c r="G10" s="226" t="s">
        <v>142</v>
      </c>
      <c r="H10" s="227">
        <v>-1</v>
      </c>
      <c r="I10" s="225"/>
      <c r="J10" s="225"/>
      <c r="K10" s="225"/>
      <c r="M10" s="220" t="s">
        <v>142</v>
      </c>
      <c r="N10" s="221">
        <v>-3</v>
      </c>
      <c r="S10" s="79">
        <v>3</v>
      </c>
      <c r="T10" s="79">
        <f t="shared" si="0"/>
        <v>-4.7</v>
      </c>
      <c r="U10" s="79">
        <f t="shared" si="3"/>
        <v>-1.7000000000000002</v>
      </c>
      <c r="W10" s="79">
        <f t="shared" si="1"/>
        <v>-2.35</v>
      </c>
      <c r="X10" s="79">
        <f t="shared" si="4"/>
        <v>28.140000000000004</v>
      </c>
      <c r="Y10" s="79">
        <f t="shared" si="5"/>
        <v>5.5225000000000009</v>
      </c>
      <c r="Z10" s="79">
        <f t="shared" si="2"/>
        <v>-28.2</v>
      </c>
      <c r="AA10" s="79">
        <f t="shared" si="6"/>
        <v>18.358974358974358</v>
      </c>
      <c r="AC10" s="79">
        <f t="shared" si="7"/>
        <v>18.358974358974358</v>
      </c>
      <c r="AE10" s="79" t="str">
        <f t="shared" si="8"/>
        <v/>
      </c>
    </row>
    <row r="11" spans="1:32" ht="15.5" thickBot="1" x14ac:dyDescent="0.35">
      <c r="A11" s="228" t="e">
        <f ca="1">CONCATENATE("y1 = ",B8,"x",signedFigure(B9))</f>
        <v>#NAME?</v>
      </c>
      <c r="B11" s="229"/>
      <c r="C11" s="229"/>
      <c r="D11" s="230"/>
      <c r="E11" s="231"/>
      <c r="G11" s="228" t="e">
        <f ca="1">CONCATENATE("y1 = ",H8,"x^2",signedFigure(H9),"x",signedFigure(H10))</f>
        <v>#NAME?</v>
      </c>
      <c r="H11" s="229"/>
      <c r="I11" s="229"/>
      <c r="J11" s="230"/>
      <c r="K11" s="231"/>
      <c r="M11" s="174"/>
      <c r="N11" s="232"/>
      <c r="S11" s="79">
        <v>4</v>
      </c>
      <c r="T11" s="79">
        <f t="shared" si="0"/>
        <v>-4.5999999999999996</v>
      </c>
      <c r="U11" s="79">
        <f t="shared" si="3"/>
        <v>-1.5999999999999996</v>
      </c>
      <c r="W11" s="79">
        <f t="shared" si="1"/>
        <v>-2.2999999999999998</v>
      </c>
      <c r="X11" s="79">
        <f t="shared" si="4"/>
        <v>27.059999999999995</v>
      </c>
      <c r="Y11" s="79">
        <f t="shared" si="5"/>
        <v>5.2899999999999991</v>
      </c>
      <c r="Z11" s="79">
        <f t="shared" si="2"/>
        <v>-27.6</v>
      </c>
      <c r="AA11" s="79">
        <f t="shared" si="6"/>
        <v>18.346405228758169</v>
      </c>
      <c r="AC11" s="79">
        <f t="shared" si="7"/>
        <v>18.346405228758169</v>
      </c>
    </row>
    <row r="12" spans="1:32" ht="15" x14ac:dyDescent="0.3">
      <c r="C12" s="233"/>
      <c r="D12" s="233"/>
      <c r="E12" s="233"/>
      <c r="G12" s="174"/>
      <c r="H12" s="232"/>
      <c r="I12" s="233"/>
      <c r="J12" s="233"/>
      <c r="K12" s="233"/>
      <c r="M12" s="174"/>
      <c r="N12" s="232"/>
      <c r="S12" s="79">
        <v>5</v>
      </c>
      <c r="T12" s="79">
        <f t="shared" si="0"/>
        <v>-4.5</v>
      </c>
      <c r="U12" s="79">
        <f t="shared" si="3"/>
        <v>-1.5</v>
      </c>
      <c r="W12" s="79">
        <f t="shared" si="1"/>
        <v>-2.25</v>
      </c>
      <c r="X12" s="79">
        <f t="shared" si="4"/>
        <v>26</v>
      </c>
      <c r="Y12" s="79">
        <f t="shared" si="5"/>
        <v>5.0625</v>
      </c>
      <c r="Z12" s="79">
        <f t="shared" si="2"/>
        <v>-27</v>
      </c>
      <c r="AA12" s="79">
        <f t="shared" si="6"/>
        <v>18.333333333333332</v>
      </c>
      <c r="AC12" s="79">
        <f t="shared" si="7"/>
        <v>18.333333333333332</v>
      </c>
    </row>
    <row r="13" spans="1:32" x14ac:dyDescent="0.25">
      <c r="S13" s="79">
        <v>6</v>
      </c>
      <c r="T13" s="79">
        <f t="shared" si="0"/>
        <v>-4.4000000000000004</v>
      </c>
      <c r="U13" s="79">
        <f t="shared" si="3"/>
        <v>-1.4000000000000004</v>
      </c>
      <c r="W13" s="79">
        <f t="shared" si="1"/>
        <v>-2.2000000000000002</v>
      </c>
      <c r="X13" s="79">
        <f t="shared" si="4"/>
        <v>24.960000000000004</v>
      </c>
      <c r="Y13" s="79">
        <f t="shared" si="5"/>
        <v>4.8400000000000007</v>
      </c>
      <c r="Z13" s="79">
        <f t="shared" si="2"/>
        <v>-26.4</v>
      </c>
      <c r="AA13" s="79">
        <f t="shared" si="6"/>
        <v>18.319727891156461</v>
      </c>
      <c r="AC13" s="79">
        <f t="shared" si="7"/>
        <v>18.319727891156461</v>
      </c>
      <c r="AE13" s="79" t="str">
        <f t="shared" ref="AE13:AE76" si="9">IF(Z11&gt;$AC$4,AA11,"")</f>
        <v/>
      </c>
    </row>
    <row r="14" spans="1:32" x14ac:dyDescent="0.25">
      <c r="S14" s="79">
        <v>7</v>
      </c>
      <c r="T14" s="79">
        <f t="shared" si="0"/>
        <v>-4.3</v>
      </c>
      <c r="U14" s="79">
        <f t="shared" si="3"/>
        <v>-1.2999999999999998</v>
      </c>
      <c r="W14" s="79">
        <f t="shared" si="1"/>
        <v>-2.15</v>
      </c>
      <c r="X14" s="79">
        <f t="shared" si="4"/>
        <v>23.939999999999998</v>
      </c>
      <c r="Y14" s="79">
        <f t="shared" si="5"/>
        <v>4.6224999999999996</v>
      </c>
      <c r="Z14" s="79">
        <f t="shared" si="2"/>
        <v>-25.8</v>
      </c>
      <c r="AA14" s="79">
        <f t="shared" si="6"/>
        <v>18.305555555555557</v>
      </c>
      <c r="AC14" s="79">
        <f t="shared" si="7"/>
        <v>18.305555555555557</v>
      </c>
      <c r="AE14" s="79" t="str">
        <f t="shared" si="9"/>
        <v/>
      </c>
    </row>
    <row r="15" spans="1:32" x14ac:dyDescent="0.25">
      <c r="S15" s="79">
        <v>8</v>
      </c>
      <c r="T15" s="79">
        <f t="shared" si="0"/>
        <v>-4.2</v>
      </c>
      <c r="U15" s="79">
        <f t="shared" si="3"/>
        <v>-1.2000000000000002</v>
      </c>
      <c r="W15" s="79">
        <f t="shared" si="1"/>
        <v>-2.1</v>
      </c>
      <c r="X15" s="79">
        <f t="shared" si="4"/>
        <v>22.94</v>
      </c>
      <c r="Y15" s="79">
        <f t="shared" si="5"/>
        <v>4.41</v>
      </c>
      <c r="Z15" s="79">
        <f t="shared" si="2"/>
        <v>-25.2</v>
      </c>
      <c r="AA15" s="79">
        <f t="shared" si="6"/>
        <v>18.290780141843971</v>
      </c>
      <c r="AC15" s="79">
        <f t="shared" si="7"/>
        <v>18.290780141843971</v>
      </c>
      <c r="AE15" s="79" t="str">
        <f t="shared" si="9"/>
        <v/>
      </c>
    </row>
    <row r="16" spans="1:32" x14ac:dyDescent="0.25">
      <c r="S16" s="79">
        <v>9</v>
      </c>
      <c r="T16" s="79">
        <f t="shared" si="0"/>
        <v>-4.0999999999999996</v>
      </c>
      <c r="U16" s="79">
        <f t="shared" si="3"/>
        <v>-1.0999999999999996</v>
      </c>
      <c r="W16" s="79">
        <f t="shared" si="1"/>
        <v>-2.0499999999999998</v>
      </c>
      <c r="X16" s="79">
        <f t="shared" si="4"/>
        <v>21.959999999999997</v>
      </c>
      <c r="Y16" s="79">
        <f t="shared" si="5"/>
        <v>4.2024999999999997</v>
      </c>
      <c r="Z16" s="79">
        <f t="shared" si="2"/>
        <v>-24.6</v>
      </c>
      <c r="AA16" s="79">
        <f t="shared" si="6"/>
        <v>18.275362318840578</v>
      </c>
      <c r="AC16" s="79">
        <f t="shared" si="7"/>
        <v>18.275362318840578</v>
      </c>
      <c r="AE16" s="79" t="str">
        <f t="shared" si="9"/>
        <v/>
      </c>
    </row>
    <row r="17" spans="19:31" x14ac:dyDescent="0.25">
      <c r="S17" s="79">
        <v>10</v>
      </c>
      <c r="T17" s="79">
        <f t="shared" si="0"/>
        <v>-4</v>
      </c>
      <c r="U17" s="79">
        <f t="shared" si="3"/>
        <v>-1</v>
      </c>
      <c r="W17" s="79">
        <f t="shared" si="1"/>
        <v>-2</v>
      </c>
      <c r="X17" s="79">
        <f t="shared" si="4"/>
        <v>21</v>
      </c>
      <c r="Y17" s="79">
        <f t="shared" si="5"/>
        <v>4</v>
      </c>
      <c r="Z17" s="79">
        <f t="shared" si="2"/>
        <v>-24</v>
      </c>
      <c r="AA17" s="79">
        <f t="shared" si="6"/>
        <v>18.25925925925926</v>
      </c>
      <c r="AC17" s="79">
        <f t="shared" si="7"/>
        <v>18.25925925925926</v>
      </c>
      <c r="AE17" s="79" t="str">
        <f t="shared" si="9"/>
        <v/>
      </c>
    </row>
    <row r="18" spans="19:31" x14ac:dyDescent="0.25">
      <c r="S18" s="79">
        <v>11</v>
      </c>
      <c r="T18" s="79">
        <f t="shared" si="0"/>
        <v>-3.9</v>
      </c>
      <c r="U18" s="79">
        <f t="shared" si="3"/>
        <v>-0.89999999999999991</v>
      </c>
      <c r="W18" s="79">
        <f t="shared" si="1"/>
        <v>-1.95</v>
      </c>
      <c r="X18" s="79">
        <f t="shared" si="4"/>
        <v>20.059999999999999</v>
      </c>
      <c r="Y18" s="79">
        <f t="shared" si="5"/>
        <v>3.8024999999999998</v>
      </c>
      <c r="Z18" s="79">
        <f t="shared" si="2"/>
        <v>-23.4</v>
      </c>
      <c r="AA18" s="79">
        <f t="shared" si="6"/>
        <v>18.242424242424242</v>
      </c>
      <c r="AC18" s="79">
        <f t="shared" si="7"/>
        <v>18.242424242424242</v>
      </c>
      <c r="AE18" s="79" t="str">
        <f t="shared" si="9"/>
        <v/>
      </c>
    </row>
    <row r="19" spans="19:31" x14ac:dyDescent="0.25">
      <c r="S19" s="79">
        <v>12</v>
      </c>
      <c r="T19" s="79">
        <f t="shared" si="0"/>
        <v>-3.8</v>
      </c>
      <c r="U19" s="79">
        <f t="shared" si="3"/>
        <v>-0.79999999999999982</v>
      </c>
      <c r="W19" s="79">
        <f t="shared" si="1"/>
        <v>-1.9</v>
      </c>
      <c r="X19" s="79">
        <f t="shared" si="4"/>
        <v>19.14</v>
      </c>
      <c r="Y19" s="79">
        <f t="shared" si="5"/>
        <v>3.61</v>
      </c>
      <c r="Z19" s="79">
        <f t="shared" si="2"/>
        <v>-22.8</v>
      </c>
      <c r="AA19" s="79">
        <f t="shared" si="6"/>
        <v>18.224806201550386</v>
      </c>
      <c r="AC19" s="79">
        <f t="shared" si="7"/>
        <v>18.224806201550386</v>
      </c>
      <c r="AE19" s="79" t="str">
        <f t="shared" si="9"/>
        <v/>
      </c>
    </row>
    <row r="20" spans="19:31" x14ac:dyDescent="0.25">
      <c r="S20" s="79">
        <v>13</v>
      </c>
      <c r="T20" s="79">
        <f t="shared" si="0"/>
        <v>-3.7</v>
      </c>
      <c r="U20" s="79">
        <f t="shared" si="3"/>
        <v>-0.70000000000000018</v>
      </c>
      <c r="W20" s="79">
        <f t="shared" si="1"/>
        <v>-1.85</v>
      </c>
      <c r="X20" s="79">
        <f t="shared" si="4"/>
        <v>18.240000000000002</v>
      </c>
      <c r="Y20" s="79">
        <f t="shared" si="5"/>
        <v>3.4225000000000003</v>
      </c>
      <c r="Z20" s="79">
        <f t="shared" si="2"/>
        <v>-22.2</v>
      </c>
      <c r="AA20" s="79">
        <f t="shared" si="6"/>
        <v>18.206349206349206</v>
      </c>
      <c r="AC20" s="79">
        <f t="shared" si="7"/>
        <v>18.206349206349206</v>
      </c>
      <c r="AE20" s="79" t="str">
        <f t="shared" si="9"/>
        <v/>
      </c>
    </row>
    <row r="21" spans="19:31" x14ac:dyDescent="0.25">
      <c r="S21" s="79">
        <v>14</v>
      </c>
      <c r="T21" s="79">
        <f t="shared" si="0"/>
        <v>-3.5999999999999996</v>
      </c>
      <c r="U21" s="79">
        <f t="shared" si="3"/>
        <v>-0.59999999999999964</v>
      </c>
      <c r="W21" s="79">
        <f t="shared" si="1"/>
        <v>-1.7999999999999998</v>
      </c>
      <c r="X21" s="79">
        <f t="shared" si="4"/>
        <v>17.359999999999996</v>
      </c>
      <c r="Y21" s="79">
        <f t="shared" si="5"/>
        <v>3.2399999999999993</v>
      </c>
      <c r="Z21" s="79">
        <f t="shared" si="2"/>
        <v>-21.6</v>
      </c>
      <c r="AA21" s="79">
        <f t="shared" si="6"/>
        <v>18.1869918699187</v>
      </c>
      <c r="AC21" s="79">
        <f t="shared" si="7"/>
        <v>18.1869918699187</v>
      </c>
      <c r="AE21" s="79" t="str">
        <f t="shared" si="9"/>
        <v/>
      </c>
    </row>
    <row r="22" spans="19:31" x14ac:dyDescent="0.25">
      <c r="S22" s="79">
        <v>15</v>
      </c>
      <c r="T22" s="79">
        <f t="shared" si="0"/>
        <v>-3.5</v>
      </c>
      <c r="U22" s="79">
        <f t="shared" si="3"/>
        <v>-0.5</v>
      </c>
      <c r="W22" s="79">
        <f t="shared" si="1"/>
        <v>-1.75</v>
      </c>
      <c r="X22" s="79">
        <f t="shared" si="4"/>
        <v>16.5</v>
      </c>
      <c r="Y22" s="79">
        <f t="shared" si="5"/>
        <v>3.0625</v>
      </c>
      <c r="Z22" s="79">
        <f t="shared" si="2"/>
        <v>-21</v>
      </c>
      <c r="AA22" s="79">
        <f t="shared" si="6"/>
        <v>18.166666666666668</v>
      </c>
      <c r="AC22" s="79">
        <f t="shared" si="7"/>
        <v>18.166666666666668</v>
      </c>
      <c r="AE22" s="79" t="str">
        <f t="shared" si="9"/>
        <v/>
      </c>
    </row>
    <row r="23" spans="19:31" x14ac:dyDescent="0.25">
      <c r="S23" s="79">
        <v>16</v>
      </c>
      <c r="T23" s="79">
        <f t="shared" si="0"/>
        <v>-3.4</v>
      </c>
      <c r="U23" s="79">
        <f t="shared" si="3"/>
        <v>-0.39999999999999991</v>
      </c>
      <c r="W23" s="79">
        <f t="shared" si="1"/>
        <v>-1.7</v>
      </c>
      <c r="X23" s="79">
        <f t="shared" si="4"/>
        <v>15.659999999999997</v>
      </c>
      <c r="Y23" s="79">
        <f t="shared" si="5"/>
        <v>2.8899999999999997</v>
      </c>
      <c r="Z23" s="79">
        <f t="shared" si="2"/>
        <v>-20.399999999999999</v>
      </c>
      <c r="AA23" s="79">
        <f t="shared" si="6"/>
        <v>18.145299145299145</v>
      </c>
      <c r="AC23" s="79">
        <f t="shared" si="7"/>
        <v>18.145299145299145</v>
      </c>
      <c r="AE23" s="79" t="str">
        <f t="shared" si="9"/>
        <v/>
      </c>
    </row>
    <row r="24" spans="19:31" x14ac:dyDescent="0.25">
      <c r="S24" s="79">
        <v>17</v>
      </c>
      <c r="T24" s="79">
        <f t="shared" si="0"/>
        <v>-3.3</v>
      </c>
      <c r="U24" s="79">
        <f t="shared" si="3"/>
        <v>-0.29999999999999982</v>
      </c>
      <c r="W24" s="79">
        <f t="shared" si="1"/>
        <v>-1.65</v>
      </c>
      <c r="X24" s="79">
        <f t="shared" si="4"/>
        <v>14.839999999999998</v>
      </c>
      <c r="Y24" s="79">
        <f t="shared" si="5"/>
        <v>2.7224999999999997</v>
      </c>
      <c r="Z24" s="79">
        <f t="shared" si="2"/>
        <v>-19.8</v>
      </c>
      <c r="AA24" s="79">
        <f t="shared" si="6"/>
        <v>18.12280701754386</v>
      </c>
      <c r="AC24" s="79">
        <f t="shared" si="7"/>
        <v>18.12280701754386</v>
      </c>
      <c r="AE24" s="79" t="str">
        <f t="shared" si="9"/>
        <v/>
      </c>
    </row>
    <row r="25" spans="19:31" x14ac:dyDescent="0.25">
      <c r="S25" s="79">
        <v>18</v>
      </c>
      <c r="T25" s="79">
        <f t="shared" si="0"/>
        <v>-3.2</v>
      </c>
      <c r="U25" s="79">
        <f t="shared" si="3"/>
        <v>-0.20000000000000018</v>
      </c>
      <c r="W25" s="79">
        <f t="shared" si="1"/>
        <v>-1.6</v>
      </c>
      <c r="X25" s="79">
        <f t="shared" si="4"/>
        <v>14.040000000000003</v>
      </c>
      <c r="Y25" s="79">
        <f t="shared" si="5"/>
        <v>2.5600000000000005</v>
      </c>
      <c r="Z25" s="79">
        <f t="shared" si="2"/>
        <v>-19.200000000000003</v>
      </c>
      <c r="AA25" s="79">
        <f t="shared" si="6"/>
        <v>18.099099099099099</v>
      </c>
      <c r="AC25" s="79">
        <f t="shared" si="7"/>
        <v>18.099099099099099</v>
      </c>
      <c r="AE25" s="79" t="str">
        <f t="shared" si="9"/>
        <v/>
      </c>
    </row>
    <row r="26" spans="19:31" x14ac:dyDescent="0.25">
      <c r="S26" s="79">
        <v>19</v>
      </c>
      <c r="T26" s="79">
        <f t="shared" si="0"/>
        <v>-3.0999999999999996</v>
      </c>
      <c r="U26" s="79">
        <f t="shared" si="3"/>
        <v>-9.9999999999999645E-2</v>
      </c>
      <c r="W26" s="79">
        <f t="shared" si="1"/>
        <v>-1.5499999999999998</v>
      </c>
      <c r="X26" s="79">
        <f t="shared" si="4"/>
        <v>13.259999999999998</v>
      </c>
      <c r="Y26" s="79">
        <f t="shared" si="5"/>
        <v>2.4024999999999994</v>
      </c>
      <c r="Z26" s="79">
        <f t="shared" si="2"/>
        <v>-18.600000000000001</v>
      </c>
      <c r="AA26" s="79">
        <f t="shared" si="6"/>
        <v>18.074074074074073</v>
      </c>
      <c r="AC26" s="79">
        <f t="shared" si="7"/>
        <v>18.074074074074073</v>
      </c>
      <c r="AE26" s="79" t="str">
        <f t="shared" si="9"/>
        <v/>
      </c>
    </row>
    <row r="27" spans="19:31" x14ac:dyDescent="0.25">
      <c r="S27" s="79">
        <v>20</v>
      </c>
      <c r="T27" s="79">
        <f t="shared" si="0"/>
        <v>-3</v>
      </c>
      <c r="U27" s="79">
        <f t="shared" si="3"/>
        <v>0</v>
      </c>
      <c r="W27" s="79">
        <f t="shared" si="1"/>
        <v>-1.5</v>
      </c>
      <c r="X27" s="79">
        <f t="shared" si="4"/>
        <v>12.5</v>
      </c>
      <c r="Y27" s="79">
        <f t="shared" si="5"/>
        <v>2.25</v>
      </c>
      <c r="Z27" s="79">
        <f t="shared" si="2"/>
        <v>-18</v>
      </c>
      <c r="AA27" s="79">
        <f t="shared" si="6"/>
        <v>18.047619047619047</v>
      </c>
      <c r="AC27" s="79">
        <f t="shared" si="7"/>
        <v>18.047619047619047</v>
      </c>
      <c r="AE27" s="79" t="str">
        <f t="shared" si="9"/>
        <v/>
      </c>
    </row>
    <row r="28" spans="19:31" x14ac:dyDescent="0.25">
      <c r="S28" s="79">
        <v>21</v>
      </c>
      <c r="T28" s="79">
        <f t="shared" si="0"/>
        <v>-2.9</v>
      </c>
      <c r="U28" s="79">
        <f t="shared" si="3"/>
        <v>0.10000000000000009</v>
      </c>
      <c r="W28" s="79">
        <f t="shared" si="1"/>
        <v>-1.45</v>
      </c>
      <c r="X28" s="79">
        <f t="shared" si="4"/>
        <v>11.76</v>
      </c>
      <c r="Y28" s="79">
        <f t="shared" si="5"/>
        <v>2.1025</v>
      </c>
      <c r="Z28" s="79">
        <f t="shared" si="2"/>
        <v>-17.399999999999999</v>
      </c>
      <c r="AA28" s="79">
        <f t="shared" si="6"/>
        <v>18.019607843137255</v>
      </c>
      <c r="AC28" s="79">
        <f t="shared" si="7"/>
        <v>18.019607843137255</v>
      </c>
      <c r="AE28" s="79" t="str">
        <f t="shared" si="9"/>
        <v/>
      </c>
    </row>
    <row r="29" spans="19:31" x14ac:dyDescent="0.25">
      <c r="S29" s="79">
        <v>22</v>
      </c>
      <c r="T29" s="79">
        <f t="shared" si="0"/>
        <v>-2.8</v>
      </c>
      <c r="U29" s="79">
        <f t="shared" si="3"/>
        <v>0.20000000000000018</v>
      </c>
      <c r="W29" s="79">
        <f t="shared" si="1"/>
        <v>-1.4</v>
      </c>
      <c r="X29" s="79">
        <f t="shared" si="4"/>
        <v>11.04</v>
      </c>
      <c r="Y29" s="79">
        <f t="shared" si="5"/>
        <v>1.9599999999999997</v>
      </c>
      <c r="Z29" s="79">
        <f t="shared" si="2"/>
        <v>-16.8</v>
      </c>
      <c r="AA29" s="79">
        <f t="shared" si="6"/>
        <v>17.98989898989899</v>
      </c>
      <c r="AC29" s="79">
        <f t="shared" si="7"/>
        <v>17.98989898989899</v>
      </c>
      <c r="AE29" s="79" t="str">
        <f t="shared" si="9"/>
        <v/>
      </c>
    </row>
    <row r="30" spans="19:31" x14ac:dyDescent="0.25">
      <c r="S30" s="79">
        <v>23</v>
      </c>
      <c r="T30" s="79">
        <f t="shared" si="0"/>
        <v>-2.6999999999999997</v>
      </c>
      <c r="U30" s="79">
        <f t="shared" si="3"/>
        <v>0.30000000000000027</v>
      </c>
      <c r="W30" s="79">
        <f t="shared" si="1"/>
        <v>-1.3499999999999999</v>
      </c>
      <c r="X30" s="79">
        <f t="shared" si="4"/>
        <v>10.339999999999998</v>
      </c>
      <c r="Y30" s="79">
        <f t="shared" si="5"/>
        <v>1.8224999999999996</v>
      </c>
      <c r="Z30" s="79">
        <f t="shared" si="2"/>
        <v>-16.200000000000003</v>
      </c>
      <c r="AA30" s="79">
        <f t="shared" si="6"/>
        <v>17.958333333333332</v>
      </c>
      <c r="AC30" s="79">
        <f t="shared" si="7"/>
        <v>17.958333333333332</v>
      </c>
      <c r="AE30" s="79" t="str">
        <f t="shared" si="9"/>
        <v/>
      </c>
    </row>
    <row r="31" spans="19:31" x14ac:dyDescent="0.25">
      <c r="S31" s="79">
        <v>24</v>
      </c>
      <c r="T31" s="79">
        <f t="shared" si="0"/>
        <v>-2.5999999999999996</v>
      </c>
      <c r="U31" s="79">
        <f t="shared" si="3"/>
        <v>0.40000000000000036</v>
      </c>
      <c r="W31" s="79">
        <f t="shared" si="1"/>
        <v>-1.2999999999999998</v>
      </c>
      <c r="X31" s="79">
        <f t="shared" si="4"/>
        <v>9.6599999999999966</v>
      </c>
      <c r="Y31" s="79">
        <f t="shared" si="5"/>
        <v>1.6899999999999995</v>
      </c>
      <c r="Z31" s="79">
        <f t="shared" si="2"/>
        <v>-15.600000000000001</v>
      </c>
      <c r="AA31" s="79">
        <f t="shared" si="6"/>
        <v>17.9247311827957</v>
      </c>
      <c r="AC31" s="79">
        <f t="shared" si="7"/>
        <v>17.9247311827957</v>
      </c>
      <c r="AE31" s="79" t="str">
        <f t="shared" si="9"/>
        <v/>
      </c>
    </row>
    <row r="32" spans="19:31" x14ac:dyDescent="0.25">
      <c r="S32" s="79">
        <v>25</v>
      </c>
      <c r="T32" s="79">
        <f t="shared" si="0"/>
        <v>-2.5</v>
      </c>
      <c r="U32" s="79">
        <f t="shared" si="3"/>
        <v>0.5</v>
      </c>
      <c r="W32" s="79">
        <f t="shared" si="1"/>
        <v>-1.25</v>
      </c>
      <c r="X32" s="79">
        <f t="shared" si="4"/>
        <v>9</v>
      </c>
      <c r="Y32" s="79">
        <f t="shared" si="5"/>
        <v>1.5625</v>
      </c>
      <c r="Z32" s="79">
        <f t="shared" si="2"/>
        <v>-15</v>
      </c>
      <c r="AA32" s="79">
        <f t="shared" si="6"/>
        <v>17.888888888888889</v>
      </c>
      <c r="AC32" s="79">
        <f t="shared" si="7"/>
        <v>17.888888888888889</v>
      </c>
      <c r="AE32" s="79" t="str">
        <f t="shared" si="9"/>
        <v/>
      </c>
    </row>
    <row r="33" spans="1:31" ht="14" x14ac:dyDescent="0.25">
      <c r="A33" s="234" t="s">
        <v>145</v>
      </c>
      <c r="B33" s="234">
        <f>-B9/B8</f>
        <v>-3</v>
      </c>
      <c r="G33" s="235" t="s">
        <v>146</v>
      </c>
      <c r="H33" s="235" t="e">
        <f ca="1">diskriminante(H8,H9,H10)</f>
        <v>#NAME?</v>
      </c>
      <c r="M33" s="79" t="s">
        <v>147</v>
      </c>
      <c r="N33" s="79">
        <f>N8</f>
        <v>19</v>
      </c>
      <c r="S33" s="79">
        <v>26</v>
      </c>
      <c r="T33" s="79">
        <f t="shared" si="0"/>
        <v>-2.4</v>
      </c>
      <c r="U33" s="79">
        <f t="shared" si="3"/>
        <v>0.60000000000000009</v>
      </c>
      <c r="W33" s="79">
        <f t="shared" si="1"/>
        <v>-1.2</v>
      </c>
      <c r="X33" s="79">
        <f t="shared" si="4"/>
        <v>8.36</v>
      </c>
      <c r="Y33" s="79">
        <f t="shared" si="5"/>
        <v>1.44</v>
      </c>
      <c r="Z33" s="79">
        <f t="shared" si="2"/>
        <v>-14.4</v>
      </c>
      <c r="AA33" s="79">
        <f t="shared" si="6"/>
        <v>17.850574712643677</v>
      </c>
      <c r="AC33" s="79">
        <f t="shared" si="7"/>
        <v>17.850574712643677</v>
      </c>
      <c r="AE33" s="79" t="str">
        <f t="shared" si="9"/>
        <v/>
      </c>
    </row>
    <row r="34" spans="1:31" x14ac:dyDescent="0.25">
      <c r="A34" s="236" t="s">
        <v>148</v>
      </c>
      <c r="B34" s="236">
        <f>B9</f>
        <v>3</v>
      </c>
      <c r="G34" s="234" t="s">
        <v>149</v>
      </c>
      <c r="H34" s="234">
        <f>-H9/(2*H8)</f>
        <v>0.375</v>
      </c>
      <c r="M34" s="79" t="s">
        <v>150</v>
      </c>
      <c r="N34" s="79">
        <f>-N10</f>
        <v>3</v>
      </c>
      <c r="S34" s="79">
        <v>27</v>
      </c>
      <c r="T34" s="79">
        <f t="shared" si="0"/>
        <v>-2.2999999999999998</v>
      </c>
      <c r="U34" s="79">
        <f t="shared" si="3"/>
        <v>0.70000000000000018</v>
      </c>
      <c r="W34" s="79">
        <f t="shared" si="1"/>
        <v>-1.1499999999999999</v>
      </c>
      <c r="X34" s="79">
        <f t="shared" si="4"/>
        <v>7.7399999999999984</v>
      </c>
      <c r="Y34" s="79">
        <f t="shared" si="5"/>
        <v>1.3224999999999998</v>
      </c>
      <c r="Z34" s="79">
        <f t="shared" si="2"/>
        <v>-13.8</v>
      </c>
      <c r="AA34" s="79">
        <f t="shared" si="6"/>
        <v>17.80952380952381</v>
      </c>
      <c r="AC34" s="79">
        <f t="shared" si="7"/>
        <v>17.80952380952381</v>
      </c>
      <c r="AE34" s="79" t="str">
        <f t="shared" si="9"/>
        <v/>
      </c>
    </row>
    <row r="35" spans="1:31" x14ac:dyDescent="0.25">
      <c r="G35" s="234" t="s">
        <v>151</v>
      </c>
      <c r="H35" s="234">
        <f>H8*H34*H34+H9*H34+H10</f>
        <v>-1.5625</v>
      </c>
      <c r="I35" s="234">
        <f>-(H9*H9)/(4*H8)+H10</f>
        <v>-1.5625</v>
      </c>
      <c r="M35" s="79" t="s">
        <v>145</v>
      </c>
      <c r="N35" s="79">
        <f>-(N9/N8)-N10</f>
        <v>1.9473684210526316</v>
      </c>
      <c r="S35" s="79">
        <v>28</v>
      </c>
      <c r="T35" s="79">
        <f t="shared" si="0"/>
        <v>-2.1999999999999997</v>
      </c>
      <c r="U35" s="79">
        <f t="shared" si="3"/>
        <v>0.80000000000000027</v>
      </c>
      <c r="W35" s="79">
        <f t="shared" si="1"/>
        <v>-1.0999999999999999</v>
      </c>
      <c r="X35" s="79">
        <f t="shared" si="4"/>
        <v>7.1399999999999988</v>
      </c>
      <c r="Y35" s="79">
        <f t="shared" si="5"/>
        <v>1.2099999999999997</v>
      </c>
      <c r="Z35" s="79">
        <f t="shared" si="2"/>
        <v>-13.2</v>
      </c>
      <c r="AA35" s="79">
        <f t="shared" si="6"/>
        <v>17.76543209876543</v>
      </c>
      <c r="AC35" s="79">
        <f t="shared" si="7"/>
        <v>17.76543209876543</v>
      </c>
      <c r="AE35" s="79" t="str">
        <f t="shared" si="9"/>
        <v/>
      </c>
    </row>
    <row r="36" spans="1:31" x14ac:dyDescent="0.25">
      <c r="G36" s="234"/>
      <c r="H36" s="234"/>
      <c r="I36" s="234"/>
      <c r="M36" s="79" t="s">
        <v>148</v>
      </c>
      <c r="N36" s="79">
        <f>IF(N10=0,"Beim Sprungpunkt",N8+N9/N10)</f>
        <v>12.333333333333332</v>
      </c>
      <c r="S36" s="79">
        <v>29</v>
      </c>
      <c r="T36" s="79">
        <f t="shared" si="0"/>
        <v>-2.0999999999999996</v>
      </c>
      <c r="U36" s="79">
        <f t="shared" si="3"/>
        <v>0.90000000000000036</v>
      </c>
      <c r="W36" s="79">
        <f t="shared" si="1"/>
        <v>-1.0499999999999998</v>
      </c>
      <c r="X36" s="79">
        <f t="shared" si="4"/>
        <v>6.5599999999999978</v>
      </c>
      <c r="Y36" s="79">
        <f t="shared" si="5"/>
        <v>1.1024999999999996</v>
      </c>
      <c r="Z36" s="79">
        <f t="shared" si="2"/>
        <v>-12.600000000000001</v>
      </c>
      <c r="AA36" s="79">
        <f t="shared" si="6"/>
        <v>17.717948717948719</v>
      </c>
      <c r="AC36" s="79">
        <f t="shared" si="7"/>
        <v>17.717948717948719</v>
      </c>
      <c r="AE36" s="79" t="str">
        <f t="shared" si="9"/>
        <v/>
      </c>
    </row>
    <row r="37" spans="1:31" x14ac:dyDescent="0.25">
      <c r="G37" s="237" t="s">
        <v>152</v>
      </c>
      <c r="H37" s="234"/>
      <c r="I37" s="234"/>
      <c r="S37" s="79">
        <v>30</v>
      </c>
      <c r="T37" s="79">
        <f t="shared" si="0"/>
        <v>-2</v>
      </c>
      <c r="U37" s="79">
        <f t="shared" si="3"/>
        <v>1</v>
      </c>
      <c r="W37" s="79">
        <f t="shared" si="1"/>
        <v>-1</v>
      </c>
      <c r="X37" s="79">
        <f t="shared" si="4"/>
        <v>6</v>
      </c>
      <c r="Y37" s="79">
        <f t="shared" si="5"/>
        <v>1</v>
      </c>
      <c r="Z37" s="79">
        <f t="shared" si="2"/>
        <v>-12</v>
      </c>
      <c r="AA37" s="79">
        <f t="shared" si="6"/>
        <v>17.666666666666668</v>
      </c>
      <c r="AC37" s="79">
        <f t="shared" si="7"/>
        <v>17.666666666666668</v>
      </c>
      <c r="AE37" s="79" t="str">
        <f t="shared" si="9"/>
        <v/>
      </c>
    </row>
    <row r="38" spans="1:31" ht="15.5" x14ac:dyDescent="0.4">
      <c r="G38" s="238" t="s">
        <v>153</v>
      </c>
      <c r="H38" s="238" t="e">
        <f ca="1">IF($H$33&lt;0,"Keine Lösung",IF($H$33=0,"Eine Lösung",quadratischeGleichungSolution($H$8,$H$9,$H$10,FALSE)))</f>
        <v>#NAME?</v>
      </c>
      <c r="S38" s="79">
        <v>31</v>
      </c>
      <c r="T38" s="79">
        <f t="shared" si="0"/>
        <v>-1.9</v>
      </c>
      <c r="U38" s="79">
        <f t="shared" si="3"/>
        <v>1.1000000000000001</v>
      </c>
      <c r="W38" s="79">
        <f t="shared" si="1"/>
        <v>-0.95</v>
      </c>
      <c r="X38" s="79">
        <f t="shared" si="4"/>
        <v>5.4599999999999991</v>
      </c>
      <c r="Y38" s="79">
        <f t="shared" si="5"/>
        <v>0.90249999999999997</v>
      </c>
      <c r="Z38" s="79">
        <f t="shared" si="2"/>
        <v>-11.400000000000002</v>
      </c>
      <c r="AA38" s="79">
        <f t="shared" si="6"/>
        <v>17.611111111111111</v>
      </c>
      <c r="AC38" s="79">
        <f t="shared" si="7"/>
        <v>17.611111111111111</v>
      </c>
      <c r="AE38" s="79" t="str">
        <f t="shared" si="9"/>
        <v/>
      </c>
    </row>
    <row r="39" spans="1:31" ht="15.5" x14ac:dyDescent="0.4">
      <c r="G39" s="239" t="s">
        <v>154</v>
      </c>
      <c r="H39" s="239" t="e">
        <f ca="1">IF($H$33&lt;0,"",quadratischeGleichungSolution($H$8,$H$9,$H$10,TRUE))</f>
        <v>#NAME?</v>
      </c>
      <c r="S39" s="79">
        <v>32</v>
      </c>
      <c r="T39" s="79">
        <f t="shared" si="0"/>
        <v>-1.7999999999999998</v>
      </c>
      <c r="U39" s="79">
        <f t="shared" si="3"/>
        <v>1.2000000000000002</v>
      </c>
      <c r="W39" s="79">
        <f t="shared" si="1"/>
        <v>-0.89999999999999991</v>
      </c>
      <c r="X39" s="79">
        <f t="shared" si="4"/>
        <v>4.9399999999999995</v>
      </c>
      <c r="Y39" s="79">
        <f t="shared" si="5"/>
        <v>0.80999999999999983</v>
      </c>
      <c r="Z39" s="79">
        <f t="shared" si="2"/>
        <v>-10.8</v>
      </c>
      <c r="AA39" s="79">
        <f t="shared" si="6"/>
        <v>17.55072463768116</v>
      </c>
      <c r="AC39" s="79">
        <f t="shared" si="7"/>
        <v>17.55072463768116</v>
      </c>
      <c r="AE39" s="79" t="str">
        <f t="shared" si="9"/>
        <v/>
      </c>
    </row>
    <row r="40" spans="1:31" ht="13" thickBot="1" x14ac:dyDescent="0.3">
      <c r="G40" s="239"/>
      <c r="H40" s="239"/>
      <c r="S40" s="79">
        <v>33</v>
      </c>
      <c r="T40" s="79">
        <f t="shared" si="0"/>
        <v>-1.6999999999999997</v>
      </c>
      <c r="U40" s="79">
        <f t="shared" si="3"/>
        <v>1.3000000000000003</v>
      </c>
      <c r="W40" s="79">
        <f t="shared" si="1"/>
        <v>-0.84999999999999987</v>
      </c>
      <c r="X40" s="79">
        <f t="shared" si="4"/>
        <v>4.4399999999999995</v>
      </c>
      <c r="Y40" s="79">
        <f t="shared" si="5"/>
        <v>0.72249999999999981</v>
      </c>
      <c r="Z40" s="79">
        <f t="shared" si="2"/>
        <v>-10.199999999999999</v>
      </c>
      <c r="AA40" s="79">
        <f t="shared" si="6"/>
        <v>17.484848484848484</v>
      </c>
      <c r="AC40" s="79">
        <f t="shared" si="7"/>
        <v>17.484848484848484</v>
      </c>
      <c r="AE40" s="79" t="str">
        <f t="shared" si="9"/>
        <v/>
      </c>
    </row>
    <row r="41" spans="1:31" x14ac:dyDescent="0.25">
      <c r="A41" s="217" t="s">
        <v>155</v>
      </c>
      <c r="B41" s="218">
        <v>3</v>
      </c>
      <c r="G41" s="239"/>
      <c r="H41" s="239"/>
      <c r="M41" s="217" t="s">
        <v>155</v>
      </c>
      <c r="N41" s="218">
        <v>-4</v>
      </c>
      <c r="S41" s="79">
        <v>34</v>
      </c>
      <c r="T41" s="79">
        <f t="shared" si="0"/>
        <v>-1.5999999999999996</v>
      </c>
      <c r="U41" s="79">
        <f t="shared" si="3"/>
        <v>1.4000000000000004</v>
      </c>
      <c r="W41" s="79">
        <f t="shared" si="1"/>
        <v>-0.79999999999999982</v>
      </c>
      <c r="X41" s="79">
        <f t="shared" si="4"/>
        <v>3.9599999999999982</v>
      </c>
      <c r="Y41" s="79">
        <f t="shared" si="5"/>
        <v>0.63999999999999968</v>
      </c>
      <c r="Z41" s="79">
        <f t="shared" si="2"/>
        <v>-9.6000000000000014</v>
      </c>
      <c r="AA41" s="79">
        <f t="shared" si="6"/>
        <v>17.412698412698411</v>
      </c>
      <c r="AC41" s="79">
        <f t="shared" si="7"/>
        <v>17.412698412698411</v>
      </c>
      <c r="AE41" s="79" t="str">
        <f t="shared" si="9"/>
        <v/>
      </c>
    </row>
    <row r="42" spans="1:31" ht="13" thickBot="1" x14ac:dyDescent="0.3">
      <c r="A42" s="220" t="s">
        <v>156</v>
      </c>
      <c r="B42" s="240">
        <f>$B$8*B41+$B$9</f>
        <v>6</v>
      </c>
      <c r="G42" s="79" t="s">
        <v>148</v>
      </c>
      <c r="H42" s="79">
        <f>H10</f>
        <v>-1</v>
      </c>
      <c r="M42" s="220" t="s">
        <v>156</v>
      </c>
      <c r="N42" s="240">
        <f>IF(N41=$N$34,"Sprungpunkt",$N$8+($N$9/($N$10+N41)))</f>
        <v>16.142857142857142</v>
      </c>
      <c r="S42" s="79">
        <v>35</v>
      </c>
      <c r="T42" s="79">
        <f t="shared" si="0"/>
        <v>-1.5</v>
      </c>
      <c r="U42" s="79">
        <f t="shared" si="3"/>
        <v>1.5</v>
      </c>
      <c r="W42" s="79">
        <f t="shared" si="1"/>
        <v>-0.75</v>
      </c>
      <c r="X42" s="79">
        <f t="shared" si="4"/>
        <v>3.5</v>
      </c>
      <c r="Y42" s="79">
        <f t="shared" si="5"/>
        <v>0.5625</v>
      </c>
      <c r="Z42" s="79">
        <f t="shared" si="2"/>
        <v>-9</v>
      </c>
      <c r="AA42" s="79">
        <f t="shared" si="6"/>
        <v>17.333333333333332</v>
      </c>
      <c r="AC42" s="79">
        <f t="shared" si="7"/>
        <v>17.333333333333332</v>
      </c>
      <c r="AE42" s="79" t="str">
        <f t="shared" si="9"/>
        <v/>
      </c>
    </row>
    <row r="43" spans="1:31" x14ac:dyDescent="0.25">
      <c r="G43" s="236" t="s">
        <v>157</v>
      </c>
      <c r="H43" s="236">
        <f>H35+(1/(4*H8))</f>
        <v>-1.5</v>
      </c>
      <c r="I43" s="236">
        <f>((1-H9*H9)/(4*H8))+H10</f>
        <v>-1.5</v>
      </c>
      <c r="S43" s="79">
        <v>36</v>
      </c>
      <c r="T43" s="79">
        <f t="shared" si="0"/>
        <v>-1.4</v>
      </c>
      <c r="U43" s="79">
        <f t="shared" si="3"/>
        <v>1.6</v>
      </c>
      <c r="W43" s="79">
        <f t="shared" si="1"/>
        <v>-0.7</v>
      </c>
      <c r="X43" s="79">
        <f t="shared" si="4"/>
        <v>3.0599999999999996</v>
      </c>
      <c r="Y43" s="79">
        <f t="shared" si="5"/>
        <v>0.48999999999999994</v>
      </c>
      <c r="Z43" s="79">
        <f t="shared" si="2"/>
        <v>-8.4000000000000021</v>
      </c>
      <c r="AA43" s="79">
        <f t="shared" si="6"/>
        <v>17.245614035087719</v>
      </c>
      <c r="AC43" s="79">
        <f t="shared" si="7"/>
        <v>17.245614035087719</v>
      </c>
      <c r="AE43" s="79" t="str">
        <f t="shared" si="9"/>
        <v/>
      </c>
    </row>
    <row r="44" spans="1:31" ht="13" thickBot="1" x14ac:dyDescent="0.3">
      <c r="S44" s="79">
        <v>37</v>
      </c>
      <c r="T44" s="79">
        <f t="shared" si="0"/>
        <v>-1.2999999999999998</v>
      </c>
      <c r="U44" s="79">
        <f t="shared" si="3"/>
        <v>1.7000000000000002</v>
      </c>
      <c r="W44" s="79">
        <f t="shared" si="1"/>
        <v>-0.64999999999999991</v>
      </c>
      <c r="X44" s="79">
        <f t="shared" si="4"/>
        <v>2.6399999999999992</v>
      </c>
      <c r="Y44" s="79">
        <f t="shared" si="5"/>
        <v>0.42249999999999988</v>
      </c>
      <c r="Z44" s="79">
        <f t="shared" si="2"/>
        <v>-7.8000000000000007</v>
      </c>
      <c r="AA44" s="79">
        <f t="shared" si="6"/>
        <v>17.148148148148149</v>
      </c>
      <c r="AC44" s="79">
        <f t="shared" si="7"/>
        <v>17.148148148148149</v>
      </c>
      <c r="AE44" s="79" t="str">
        <f t="shared" si="9"/>
        <v/>
      </c>
    </row>
    <row r="45" spans="1:31" x14ac:dyDescent="0.25">
      <c r="G45" s="217" t="s">
        <v>155</v>
      </c>
      <c r="H45" s="218">
        <v>2</v>
      </c>
      <c r="S45" s="79">
        <v>38</v>
      </c>
      <c r="T45" s="79">
        <f t="shared" si="0"/>
        <v>-1.1999999999999997</v>
      </c>
      <c r="U45" s="79">
        <f t="shared" si="3"/>
        <v>1.8000000000000003</v>
      </c>
      <c r="W45" s="79">
        <f t="shared" si="1"/>
        <v>-0.59999999999999987</v>
      </c>
      <c r="X45" s="79">
        <f t="shared" si="4"/>
        <v>2.2399999999999989</v>
      </c>
      <c r="Y45" s="79">
        <f t="shared" si="5"/>
        <v>0.35999999999999982</v>
      </c>
      <c r="Z45" s="79">
        <f t="shared" si="2"/>
        <v>-7.1999999999999993</v>
      </c>
      <c r="AA45" s="79">
        <f t="shared" si="6"/>
        <v>17.03921568627451</v>
      </c>
      <c r="AC45" s="79">
        <f t="shared" si="7"/>
        <v>17.03921568627451</v>
      </c>
      <c r="AE45" s="79" t="str">
        <f t="shared" si="9"/>
        <v/>
      </c>
    </row>
    <row r="46" spans="1:31" ht="13" thickBot="1" x14ac:dyDescent="0.3">
      <c r="G46" s="220" t="s">
        <v>156</v>
      </c>
      <c r="H46" s="240">
        <f>$H$8*H45*H45+$H$9*H45+$H$10</f>
        <v>9</v>
      </c>
      <c r="S46" s="79">
        <v>39</v>
      </c>
      <c r="T46" s="79">
        <f t="shared" si="0"/>
        <v>-1.0999999999999996</v>
      </c>
      <c r="U46" s="79">
        <f t="shared" si="3"/>
        <v>1.9000000000000004</v>
      </c>
      <c r="W46" s="79">
        <f t="shared" si="1"/>
        <v>-0.54999999999999982</v>
      </c>
      <c r="X46" s="79">
        <f t="shared" si="4"/>
        <v>1.8599999999999985</v>
      </c>
      <c r="Y46" s="79">
        <f t="shared" si="5"/>
        <v>0.30249999999999982</v>
      </c>
      <c r="Z46" s="79">
        <f t="shared" si="2"/>
        <v>-6.6000000000000014</v>
      </c>
      <c r="AA46" s="79">
        <f t="shared" si="6"/>
        <v>16.916666666666668</v>
      </c>
      <c r="AC46" s="79">
        <f t="shared" si="7"/>
        <v>16.916666666666668</v>
      </c>
      <c r="AE46" s="79" t="str">
        <f t="shared" si="9"/>
        <v/>
      </c>
    </row>
    <row r="47" spans="1:31" x14ac:dyDescent="0.25">
      <c r="S47" s="79">
        <v>40</v>
      </c>
      <c r="T47" s="79">
        <f t="shared" si="0"/>
        <v>-1</v>
      </c>
      <c r="U47" s="79">
        <f t="shared" si="3"/>
        <v>2</v>
      </c>
      <c r="W47" s="79">
        <f t="shared" si="1"/>
        <v>-0.5</v>
      </c>
      <c r="X47" s="79">
        <f t="shared" si="4"/>
        <v>1.5</v>
      </c>
      <c r="Y47" s="79">
        <f t="shared" si="5"/>
        <v>0.25</v>
      </c>
      <c r="Z47" s="79">
        <f t="shared" si="2"/>
        <v>-6</v>
      </c>
      <c r="AA47" s="79">
        <f t="shared" si="6"/>
        <v>16.777777777777779</v>
      </c>
      <c r="AC47" s="79">
        <f t="shared" si="7"/>
        <v>16.777777777777779</v>
      </c>
      <c r="AE47" s="79" t="str">
        <f t="shared" si="9"/>
        <v/>
      </c>
    </row>
    <row r="48" spans="1:31" x14ac:dyDescent="0.25">
      <c r="S48" s="79">
        <v>41</v>
      </c>
      <c r="T48" s="79">
        <f t="shared" si="0"/>
        <v>-0.89999999999999947</v>
      </c>
      <c r="U48" s="79">
        <f t="shared" si="3"/>
        <v>2.1000000000000005</v>
      </c>
      <c r="W48" s="79">
        <f t="shared" si="1"/>
        <v>-0.44999999999999973</v>
      </c>
      <c r="X48" s="79">
        <f t="shared" si="4"/>
        <v>1.1599999999999984</v>
      </c>
      <c r="Y48" s="79">
        <f t="shared" si="5"/>
        <v>0.20249999999999976</v>
      </c>
      <c r="Z48" s="79">
        <f t="shared" si="2"/>
        <v>-5.4000000000000021</v>
      </c>
      <c r="AA48" s="79">
        <f t="shared" si="6"/>
        <v>16.61904761904762</v>
      </c>
      <c r="AC48" s="79">
        <f t="shared" si="7"/>
        <v>16.61904761904762</v>
      </c>
      <c r="AE48" s="79" t="str">
        <f t="shared" si="9"/>
        <v/>
      </c>
    </row>
    <row r="49" spans="19:31" x14ac:dyDescent="0.25">
      <c r="S49" s="79">
        <v>42</v>
      </c>
      <c r="T49" s="79">
        <f t="shared" si="0"/>
        <v>-0.79999999999999982</v>
      </c>
      <c r="U49" s="79">
        <f t="shared" si="3"/>
        <v>2.2000000000000002</v>
      </c>
      <c r="W49" s="79">
        <f t="shared" si="1"/>
        <v>-0.39999999999999991</v>
      </c>
      <c r="X49" s="79">
        <f t="shared" si="4"/>
        <v>0.83999999999999941</v>
      </c>
      <c r="Y49" s="79">
        <f t="shared" si="5"/>
        <v>0.15999999999999992</v>
      </c>
      <c r="Z49" s="79">
        <f t="shared" si="2"/>
        <v>-4.8000000000000007</v>
      </c>
      <c r="AA49" s="79">
        <f t="shared" si="6"/>
        <v>16.435897435897438</v>
      </c>
      <c r="AC49" s="79">
        <f t="shared" si="7"/>
        <v>16.435897435897438</v>
      </c>
      <c r="AE49" s="79" t="str">
        <f t="shared" si="9"/>
        <v/>
      </c>
    </row>
    <row r="50" spans="19:31" x14ac:dyDescent="0.25">
      <c r="S50" s="79">
        <v>43</v>
      </c>
      <c r="T50" s="79">
        <f t="shared" si="0"/>
        <v>-0.70000000000000018</v>
      </c>
      <c r="U50" s="79">
        <f t="shared" si="3"/>
        <v>2.2999999999999998</v>
      </c>
      <c r="W50" s="79">
        <f t="shared" si="1"/>
        <v>-0.35000000000000009</v>
      </c>
      <c r="X50" s="79">
        <f t="shared" si="4"/>
        <v>0.54000000000000048</v>
      </c>
      <c r="Y50" s="79">
        <f t="shared" si="5"/>
        <v>0.12250000000000007</v>
      </c>
      <c r="Z50" s="79">
        <f t="shared" si="2"/>
        <v>-4.1999999999999993</v>
      </c>
      <c r="AA50" s="79">
        <f t="shared" si="6"/>
        <v>16.222222222222221</v>
      </c>
      <c r="AC50" s="79">
        <f t="shared" si="7"/>
        <v>16.222222222222221</v>
      </c>
      <c r="AE50" s="79" t="str">
        <f t="shared" si="9"/>
        <v/>
      </c>
    </row>
    <row r="51" spans="19:31" x14ac:dyDescent="0.25">
      <c r="S51" s="79">
        <v>44</v>
      </c>
      <c r="T51" s="79">
        <f t="shared" si="0"/>
        <v>-0.59999999999999964</v>
      </c>
      <c r="U51" s="79">
        <f t="shared" si="3"/>
        <v>2.4000000000000004</v>
      </c>
      <c r="W51" s="79">
        <f t="shared" si="1"/>
        <v>-0.29999999999999982</v>
      </c>
      <c r="X51" s="79">
        <f t="shared" si="4"/>
        <v>0.25999999999999912</v>
      </c>
      <c r="Y51" s="79">
        <f t="shared" si="5"/>
        <v>8.99999999999999E-2</v>
      </c>
      <c r="Z51" s="79">
        <f t="shared" si="2"/>
        <v>-3.6000000000000014</v>
      </c>
      <c r="AA51" s="79">
        <f t="shared" si="6"/>
        <v>15.969696969696971</v>
      </c>
      <c r="AC51" s="79">
        <f t="shared" si="7"/>
        <v>15.969696969696971</v>
      </c>
      <c r="AE51" s="79" t="str">
        <f t="shared" si="9"/>
        <v/>
      </c>
    </row>
    <row r="52" spans="19:31" x14ac:dyDescent="0.25">
      <c r="S52" s="79">
        <v>45</v>
      </c>
      <c r="T52" s="79">
        <f t="shared" si="0"/>
        <v>-0.5</v>
      </c>
      <c r="U52" s="79">
        <f t="shared" si="3"/>
        <v>2.5</v>
      </c>
      <c r="W52" s="79">
        <f t="shared" si="1"/>
        <v>-0.25</v>
      </c>
      <c r="X52" s="79">
        <f t="shared" si="4"/>
        <v>0</v>
      </c>
      <c r="Y52" s="79">
        <f t="shared" si="5"/>
        <v>6.25E-2</v>
      </c>
      <c r="Z52" s="79">
        <f t="shared" si="2"/>
        <v>-3</v>
      </c>
      <c r="AA52" s="79">
        <f t="shared" si="6"/>
        <v>15.666666666666666</v>
      </c>
      <c r="AC52" s="79">
        <f t="shared" si="7"/>
        <v>15.666666666666666</v>
      </c>
      <c r="AE52" s="79" t="str">
        <f t="shared" si="9"/>
        <v/>
      </c>
    </row>
    <row r="53" spans="19:31" x14ac:dyDescent="0.25">
      <c r="S53" s="79">
        <v>46</v>
      </c>
      <c r="T53" s="79">
        <f t="shared" si="0"/>
        <v>-0.39999999999999947</v>
      </c>
      <c r="U53" s="79">
        <f t="shared" si="3"/>
        <v>2.6000000000000005</v>
      </c>
      <c r="W53" s="79">
        <f t="shared" si="1"/>
        <v>-0.19999999999999973</v>
      </c>
      <c r="X53" s="79">
        <f t="shared" si="4"/>
        <v>-0.24000000000000121</v>
      </c>
      <c r="Y53" s="79">
        <f t="shared" si="5"/>
        <v>3.9999999999999897E-2</v>
      </c>
      <c r="Z53" s="79">
        <f t="shared" si="2"/>
        <v>-2.4000000000000021</v>
      </c>
      <c r="AA53" s="79">
        <f t="shared" si="6"/>
        <v>15.296296296296298</v>
      </c>
      <c r="AC53" s="79">
        <f t="shared" si="7"/>
        <v>15.296296296296298</v>
      </c>
      <c r="AE53" s="79" t="str">
        <f t="shared" si="9"/>
        <v/>
      </c>
    </row>
    <row r="54" spans="19:31" x14ac:dyDescent="0.25">
      <c r="S54" s="79">
        <v>47</v>
      </c>
      <c r="T54" s="79">
        <f t="shared" si="0"/>
        <v>-0.29999999999999982</v>
      </c>
      <c r="U54" s="79">
        <f t="shared" si="3"/>
        <v>2.7</v>
      </c>
      <c r="W54" s="79">
        <f t="shared" si="1"/>
        <v>-0.14999999999999991</v>
      </c>
      <c r="X54" s="79">
        <f t="shared" si="4"/>
        <v>-0.46000000000000041</v>
      </c>
      <c r="Y54" s="79">
        <f t="shared" si="5"/>
        <v>2.2499999999999975E-2</v>
      </c>
      <c r="Z54" s="79">
        <f t="shared" si="2"/>
        <v>-1.8000000000000007</v>
      </c>
      <c r="AA54" s="79">
        <f t="shared" si="6"/>
        <v>14.833333333333334</v>
      </c>
      <c r="AC54" s="79">
        <f t="shared" si="7"/>
        <v>14.833333333333334</v>
      </c>
      <c r="AE54" s="79" t="str">
        <f t="shared" si="9"/>
        <v/>
      </c>
    </row>
    <row r="55" spans="19:31" x14ac:dyDescent="0.25">
      <c r="S55" s="79">
        <v>48</v>
      </c>
      <c r="T55" s="79">
        <f t="shared" si="0"/>
        <v>-0.19999999999999929</v>
      </c>
      <c r="U55" s="79">
        <f t="shared" si="3"/>
        <v>2.8000000000000007</v>
      </c>
      <c r="W55" s="79">
        <f t="shared" si="1"/>
        <v>-9.9999999999999645E-2</v>
      </c>
      <c r="X55" s="79">
        <f t="shared" si="4"/>
        <v>-0.66000000000000136</v>
      </c>
      <c r="Y55" s="79">
        <f t="shared" si="5"/>
        <v>9.9999999999999291E-3</v>
      </c>
      <c r="Z55" s="79">
        <f t="shared" si="2"/>
        <v>-1.2000000000000028</v>
      </c>
      <c r="AA55" s="79">
        <f t="shared" si="6"/>
        <v>14.238095238095241</v>
      </c>
      <c r="AC55" s="79">
        <f t="shared" si="7"/>
        <v>14.238095238095241</v>
      </c>
      <c r="AE55" s="79" t="str">
        <f t="shared" si="9"/>
        <v/>
      </c>
    </row>
    <row r="56" spans="19:31" x14ac:dyDescent="0.25">
      <c r="S56" s="79">
        <v>49</v>
      </c>
      <c r="T56" s="79">
        <f t="shared" si="0"/>
        <v>-9.9999999999999645E-2</v>
      </c>
      <c r="U56" s="79">
        <f t="shared" si="3"/>
        <v>2.9000000000000004</v>
      </c>
      <c r="W56" s="79">
        <f t="shared" si="1"/>
        <v>-4.9999999999999822E-2</v>
      </c>
      <c r="X56" s="79">
        <f t="shared" si="4"/>
        <v>-0.84000000000000064</v>
      </c>
      <c r="Y56" s="79">
        <f t="shared" si="5"/>
        <v>2.4999999999999823E-3</v>
      </c>
      <c r="Z56" s="79">
        <f t="shared" si="2"/>
        <v>-0.60000000000000142</v>
      </c>
      <c r="AA56" s="79">
        <f t="shared" si="6"/>
        <v>13.444444444444446</v>
      </c>
      <c r="AC56" s="79">
        <f t="shared" si="7"/>
        <v>13.444444444444446</v>
      </c>
      <c r="AE56" s="79" t="str">
        <f t="shared" si="9"/>
        <v/>
      </c>
    </row>
    <row r="57" spans="19:31" x14ac:dyDescent="0.25">
      <c r="S57" s="79">
        <v>50</v>
      </c>
      <c r="T57" s="79">
        <f t="shared" si="0"/>
        <v>0</v>
      </c>
      <c r="U57" s="79">
        <f t="shared" si="3"/>
        <v>3</v>
      </c>
      <c r="W57" s="79">
        <f t="shared" si="1"/>
        <v>0</v>
      </c>
      <c r="X57" s="79">
        <f t="shared" si="4"/>
        <v>-1</v>
      </c>
      <c r="Y57" s="79">
        <f t="shared" si="5"/>
        <v>0</v>
      </c>
      <c r="Z57" s="79">
        <f t="shared" si="2"/>
        <v>0</v>
      </c>
      <c r="AA57" s="79">
        <f t="shared" si="6"/>
        <v>12.333333333333332</v>
      </c>
      <c r="AC57" s="79">
        <f t="shared" si="7"/>
        <v>12.333333333333332</v>
      </c>
      <c r="AE57" s="79" t="str">
        <f t="shared" si="9"/>
        <v/>
      </c>
    </row>
    <row r="58" spans="19:31" x14ac:dyDescent="0.25">
      <c r="S58" s="79">
        <v>51</v>
      </c>
      <c r="T58" s="79">
        <f t="shared" si="0"/>
        <v>0.10000000000000053</v>
      </c>
      <c r="U58" s="79">
        <f t="shared" si="3"/>
        <v>3.1000000000000005</v>
      </c>
      <c r="W58" s="79">
        <f t="shared" si="1"/>
        <v>5.0000000000000266E-2</v>
      </c>
      <c r="X58" s="79">
        <f t="shared" si="4"/>
        <v>-1.1400000000000006</v>
      </c>
      <c r="Y58" s="79">
        <f t="shared" si="5"/>
        <v>2.5000000000000265E-3</v>
      </c>
      <c r="Z58" s="79">
        <f t="shared" si="2"/>
        <v>0.59999999999999787</v>
      </c>
      <c r="AA58" s="79">
        <f t="shared" si="6"/>
        <v>10.666666666666675</v>
      </c>
      <c r="AC58" s="79">
        <f t="shared" si="7"/>
        <v>10.666666666666675</v>
      </c>
      <c r="AE58" s="79" t="str">
        <f t="shared" si="9"/>
        <v/>
      </c>
    </row>
    <row r="59" spans="19:31" x14ac:dyDescent="0.25">
      <c r="S59" s="79">
        <v>52</v>
      </c>
      <c r="T59" s="79">
        <f t="shared" si="0"/>
        <v>0.20000000000000018</v>
      </c>
      <c r="U59" s="79">
        <f t="shared" si="3"/>
        <v>3.2</v>
      </c>
      <c r="W59" s="79">
        <f t="shared" si="1"/>
        <v>0.10000000000000009</v>
      </c>
      <c r="X59" s="79">
        <f t="shared" si="4"/>
        <v>-1.2600000000000002</v>
      </c>
      <c r="Y59" s="79">
        <f t="shared" si="5"/>
        <v>1.0000000000000018E-2</v>
      </c>
      <c r="Z59" s="79">
        <f t="shared" si="2"/>
        <v>1.1999999999999993</v>
      </c>
      <c r="AA59" s="79">
        <f t="shared" si="6"/>
        <v>7.8888888888888928</v>
      </c>
      <c r="AC59" s="79">
        <f t="shared" si="7"/>
        <v>7.8888888888888928</v>
      </c>
      <c r="AE59" s="79" t="str">
        <f t="shared" si="9"/>
        <v/>
      </c>
    </row>
    <row r="60" spans="19:31" x14ac:dyDescent="0.25">
      <c r="S60" s="79">
        <v>53</v>
      </c>
      <c r="T60" s="79">
        <f t="shared" si="0"/>
        <v>0.30000000000000071</v>
      </c>
      <c r="U60" s="79">
        <f t="shared" si="3"/>
        <v>3.3000000000000007</v>
      </c>
      <c r="W60" s="79">
        <f t="shared" si="1"/>
        <v>0.15000000000000036</v>
      </c>
      <c r="X60" s="79">
        <f t="shared" si="4"/>
        <v>-1.3600000000000008</v>
      </c>
      <c r="Y60" s="79">
        <f t="shared" si="5"/>
        <v>2.2500000000000107E-2</v>
      </c>
      <c r="Z60" s="79">
        <f t="shared" si="2"/>
        <v>1.7999999999999972</v>
      </c>
      <c r="AA60" s="79">
        <f t="shared" si="6"/>
        <v>2.3333333333333712</v>
      </c>
      <c r="AC60" s="79">
        <f t="shared" si="7"/>
        <v>2.3333333333333712</v>
      </c>
      <c r="AE60" s="79" t="str">
        <f t="shared" si="9"/>
        <v/>
      </c>
    </row>
    <row r="61" spans="19:31" x14ac:dyDescent="0.25">
      <c r="S61" s="79">
        <v>54</v>
      </c>
      <c r="T61" s="79">
        <f t="shared" si="0"/>
        <v>0.40000000000000036</v>
      </c>
      <c r="U61" s="79">
        <f t="shared" si="3"/>
        <v>3.4000000000000004</v>
      </c>
      <c r="W61" s="79">
        <f t="shared" si="1"/>
        <v>0.20000000000000018</v>
      </c>
      <c r="X61" s="79">
        <f t="shared" si="4"/>
        <v>-1.4400000000000004</v>
      </c>
      <c r="Y61" s="79">
        <f t="shared" si="5"/>
        <v>4.000000000000007E-2</v>
      </c>
      <c r="Z61" s="79">
        <f t="shared" si="2"/>
        <v>2.3999999999999986</v>
      </c>
      <c r="AA61" s="79">
        <f t="shared" si="6"/>
        <v>-14.333333333333258</v>
      </c>
      <c r="AC61" s="79">
        <f t="shared" si="7"/>
        <v>-14.333333333333258</v>
      </c>
      <c r="AE61" s="79" t="str">
        <f t="shared" si="9"/>
        <v/>
      </c>
    </row>
    <row r="62" spans="19:31" x14ac:dyDescent="0.25">
      <c r="S62" s="79">
        <v>55</v>
      </c>
      <c r="T62" s="79">
        <f t="shared" si="0"/>
        <v>0.5</v>
      </c>
      <c r="U62" s="79">
        <f t="shared" si="3"/>
        <v>3.5</v>
      </c>
      <c r="W62" s="79">
        <f t="shared" si="1"/>
        <v>0.25</v>
      </c>
      <c r="X62" s="79">
        <f t="shared" si="4"/>
        <v>-1.5</v>
      </c>
      <c r="Y62" s="79">
        <f t="shared" si="5"/>
        <v>6.25E-2</v>
      </c>
      <c r="Z62" s="79">
        <f t="shared" si="2"/>
        <v>3</v>
      </c>
      <c r="AA62" s="79" t="e">
        <f t="shared" si="6"/>
        <v>#DIV/0!</v>
      </c>
      <c r="AC62" s="79" t="str">
        <f t="shared" si="7"/>
        <v/>
      </c>
      <c r="AE62" s="79" t="str">
        <f t="shared" si="9"/>
        <v/>
      </c>
    </row>
    <row r="63" spans="19:31" x14ac:dyDescent="0.25">
      <c r="S63" s="79">
        <v>56</v>
      </c>
      <c r="T63" s="79">
        <f t="shared" si="0"/>
        <v>0.60000000000000053</v>
      </c>
      <c r="U63" s="79">
        <f t="shared" si="3"/>
        <v>3.6000000000000005</v>
      </c>
      <c r="W63" s="79">
        <f t="shared" si="1"/>
        <v>0.30000000000000027</v>
      </c>
      <c r="X63" s="79">
        <f t="shared" si="4"/>
        <v>-1.54</v>
      </c>
      <c r="Y63" s="79">
        <f t="shared" si="5"/>
        <v>9.0000000000000163E-2</v>
      </c>
      <c r="Z63" s="79">
        <f t="shared" si="2"/>
        <v>3.6000000000000014</v>
      </c>
      <c r="AA63" s="79">
        <f t="shared" si="6"/>
        <v>52.333333333333258</v>
      </c>
      <c r="AC63" s="79" t="str">
        <f t="shared" si="7"/>
        <v/>
      </c>
      <c r="AE63" s="79" t="str">
        <f t="shared" si="9"/>
        <v/>
      </c>
    </row>
    <row r="64" spans="19:31" x14ac:dyDescent="0.25">
      <c r="S64" s="79">
        <v>57</v>
      </c>
      <c r="T64" s="79">
        <f t="shared" si="0"/>
        <v>0.70000000000000018</v>
      </c>
      <c r="U64" s="79">
        <f t="shared" si="3"/>
        <v>3.7</v>
      </c>
      <c r="W64" s="79">
        <f t="shared" si="1"/>
        <v>0.35000000000000009</v>
      </c>
      <c r="X64" s="79">
        <f t="shared" si="4"/>
        <v>-1.56</v>
      </c>
      <c r="Y64" s="79">
        <f t="shared" si="5"/>
        <v>0.12250000000000007</v>
      </c>
      <c r="Z64" s="79">
        <f t="shared" si="2"/>
        <v>4.1999999999999957</v>
      </c>
      <c r="AA64" s="79">
        <f t="shared" si="6"/>
        <v>35.666666666666728</v>
      </c>
      <c r="AC64" s="79" t="str">
        <f t="shared" si="7"/>
        <v/>
      </c>
      <c r="AE64" s="79" t="str">
        <f t="shared" si="9"/>
        <v/>
      </c>
    </row>
    <row r="65" spans="19:31" x14ac:dyDescent="0.25">
      <c r="S65" s="79">
        <v>58</v>
      </c>
      <c r="T65" s="79">
        <f t="shared" si="0"/>
        <v>0.80000000000000071</v>
      </c>
      <c r="U65" s="79">
        <f t="shared" si="3"/>
        <v>3.8000000000000007</v>
      </c>
      <c r="W65" s="79">
        <f t="shared" si="1"/>
        <v>0.40000000000000036</v>
      </c>
      <c r="X65" s="79">
        <f t="shared" si="4"/>
        <v>-1.56</v>
      </c>
      <c r="Y65" s="79">
        <f t="shared" si="5"/>
        <v>0.16000000000000028</v>
      </c>
      <c r="Z65" s="79">
        <f t="shared" si="2"/>
        <v>4.7999999999999972</v>
      </c>
      <c r="AA65" s="79">
        <f t="shared" si="6"/>
        <v>30.111111111111128</v>
      </c>
      <c r="AC65" s="79" t="str">
        <f t="shared" si="7"/>
        <v/>
      </c>
      <c r="AE65" s="79">
        <f t="shared" si="9"/>
        <v>52.333333333333258</v>
      </c>
    </row>
    <row r="66" spans="19:31" x14ac:dyDescent="0.25">
      <c r="S66" s="79">
        <v>59</v>
      </c>
      <c r="T66" s="79">
        <f t="shared" si="0"/>
        <v>0.90000000000000036</v>
      </c>
      <c r="U66" s="79">
        <f t="shared" si="3"/>
        <v>3.9000000000000004</v>
      </c>
      <c r="W66" s="79">
        <f t="shared" si="1"/>
        <v>0.45000000000000018</v>
      </c>
      <c r="X66" s="79">
        <f t="shared" si="4"/>
        <v>-1.54</v>
      </c>
      <c r="Y66" s="79">
        <f t="shared" si="5"/>
        <v>0.20250000000000015</v>
      </c>
      <c r="Z66" s="79">
        <f t="shared" si="2"/>
        <v>5.3999999999999986</v>
      </c>
      <c r="AA66" s="79">
        <f t="shared" si="6"/>
        <v>27.333333333333336</v>
      </c>
      <c r="AC66" s="79" t="str">
        <f t="shared" si="7"/>
        <v/>
      </c>
      <c r="AE66" s="79">
        <f t="shared" si="9"/>
        <v>35.666666666666728</v>
      </c>
    </row>
    <row r="67" spans="19:31" x14ac:dyDescent="0.25">
      <c r="S67" s="79">
        <v>60</v>
      </c>
      <c r="T67" s="79">
        <f t="shared" si="0"/>
        <v>1</v>
      </c>
      <c r="U67" s="79">
        <f t="shared" si="3"/>
        <v>4</v>
      </c>
      <c r="W67" s="79">
        <f t="shared" si="1"/>
        <v>0.5</v>
      </c>
      <c r="X67" s="79">
        <f t="shared" si="4"/>
        <v>-1.5</v>
      </c>
      <c r="Y67" s="79">
        <f t="shared" si="5"/>
        <v>0.25</v>
      </c>
      <c r="Z67" s="79">
        <f t="shared" si="2"/>
        <v>6</v>
      </c>
      <c r="AA67" s="79">
        <f t="shared" si="6"/>
        <v>25.666666666666668</v>
      </c>
      <c r="AC67" s="79" t="str">
        <f t="shared" si="7"/>
        <v/>
      </c>
      <c r="AE67" s="79">
        <f t="shared" si="9"/>
        <v>30.111111111111128</v>
      </c>
    </row>
    <row r="68" spans="19:31" x14ac:dyDescent="0.25">
      <c r="S68" s="79">
        <v>61</v>
      </c>
      <c r="T68" s="79">
        <f t="shared" si="0"/>
        <v>1.1000000000000005</v>
      </c>
      <c r="U68" s="79">
        <f t="shared" si="3"/>
        <v>4.1000000000000005</v>
      </c>
      <c r="W68" s="79">
        <f t="shared" si="1"/>
        <v>0.55000000000000027</v>
      </c>
      <c r="X68" s="79">
        <f t="shared" si="4"/>
        <v>-1.4399999999999997</v>
      </c>
      <c r="Y68" s="79">
        <f t="shared" si="5"/>
        <v>0.30250000000000027</v>
      </c>
      <c r="Z68" s="79">
        <f t="shared" si="2"/>
        <v>6.6000000000000014</v>
      </c>
      <c r="AA68" s="79">
        <f t="shared" si="6"/>
        <v>24.555555555555554</v>
      </c>
      <c r="AC68" s="79" t="str">
        <f t="shared" si="7"/>
        <v/>
      </c>
      <c r="AE68" s="79">
        <f t="shared" si="9"/>
        <v>27.333333333333336</v>
      </c>
    </row>
    <row r="69" spans="19:31" x14ac:dyDescent="0.25">
      <c r="S69" s="79">
        <v>62</v>
      </c>
      <c r="T69" s="79">
        <f t="shared" si="0"/>
        <v>1.2000000000000002</v>
      </c>
      <c r="U69" s="79">
        <f t="shared" si="3"/>
        <v>4.2</v>
      </c>
      <c r="W69" s="79">
        <f t="shared" si="1"/>
        <v>0.60000000000000009</v>
      </c>
      <c r="X69" s="79">
        <f t="shared" si="4"/>
        <v>-1.3599999999999999</v>
      </c>
      <c r="Y69" s="79">
        <f t="shared" si="5"/>
        <v>0.3600000000000001</v>
      </c>
      <c r="Z69" s="79">
        <f t="shared" si="2"/>
        <v>7.1999999999999957</v>
      </c>
      <c r="AA69" s="79">
        <f t="shared" si="6"/>
        <v>23.761904761904766</v>
      </c>
      <c r="AC69" s="79" t="str">
        <f t="shared" si="7"/>
        <v/>
      </c>
      <c r="AE69" s="79">
        <f t="shared" si="9"/>
        <v>25.666666666666668</v>
      </c>
    </row>
    <row r="70" spans="19:31" x14ac:dyDescent="0.25">
      <c r="S70" s="79">
        <v>63</v>
      </c>
      <c r="T70" s="79">
        <f t="shared" si="0"/>
        <v>1.3000000000000007</v>
      </c>
      <c r="U70" s="79">
        <f t="shared" si="3"/>
        <v>4.3000000000000007</v>
      </c>
      <c r="W70" s="79">
        <f t="shared" si="1"/>
        <v>0.65000000000000036</v>
      </c>
      <c r="X70" s="79">
        <f t="shared" si="4"/>
        <v>-1.2599999999999991</v>
      </c>
      <c r="Y70" s="79">
        <f t="shared" si="5"/>
        <v>0.42250000000000049</v>
      </c>
      <c r="Z70" s="79">
        <f t="shared" si="2"/>
        <v>7.7999999999999972</v>
      </c>
      <c r="AA70" s="79">
        <f t="shared" si="6"/>
        <v>23.166666666666668</v>
      </c>
      <c r="AC70" s="79" t="str">
        <f t="shared" si="7"/>
        <v/>
      </c>
      <c r="AE70" s="79">
        <f t="shared" si="9"/>
        <v>24.555555555555554</v>
      </c>
    </row>
    <row r="71" spans="19:31" x14ac:dyDescent="0.25">
      <c r="S71" s="79">
        <v>64</v>
      </c>
      <c r="T71" s="79">
        <f t="shared" ref="T71:T107" si="10">$E$8+S71*$U$4</f>
        <v>1.4000000000000004</v>
      </c>
      <c r="U71" s="79">
        <f t="shared" si="3"/>
        <v>4.4000000000000004</v>
      </c>
      <c r="W71" s="79">
        <f t="shared" ref="W71:W107" si="11">$K$8+S71*$W$4</f>
        <v>0.70000000000000018</v>
      </c>
      <c r="X71" s="79">
        <f t="shared" si="4"/>
        <v>-1.1399999999999995</v>
      </c>
      <c r="Y71" s="79">
        <f t="shared" si="5"/>
        <v>0.49000000000000027</v>
      </c>
      <c r="Z71" s="79">
        <f t="shared" ref="Z71:Z107" si="12">$Q$8+S71*$Z$4</f>
        <v>8.3999999999999986</v>
      </c>
      <c r="AA71" s="79">
        <f t="shared" si="6"/>
        <v>22.703703703703706</v>
      </c>
      <c r="AC71" s="79" t="str">
        <f t="shared" si="7"/>
        <v/>
      </c>
      <c r="AE71" s="79">
        <f t="shared" si="9"/>
        <v>23.761904761904766</v>
      </c>
    </row>
    <row r="72" spans="19:31" x14ac:dyDescent="0.25">
      <c r="S72" s="79">
        <v>65</v>
      </c>
      <c r="T72" s="79">
        <f t="shared" si="10"/>
        <v>1.5</v>
      </c>
      <c r="U72" s="79">
        <f t="shared" ref="U72:U107" si="13">$B$8*T72+$B$9</f>
        <v>4.5</v>
      </c>
      <c r="W72" s="79">
        <f t="shared" si="11"/>
        <v>0.75</v>
      </c>
      <c r="X72" s="79">
        <f t="shared" ref="X72:X107" si="14">$H$8*W72*W72+$H$9*W72+$H$10</f>
        <v>-1</v>
      </c>
      <c r="Y72" s="79">
        <f t="shared" ref="Y72:Y107" si="15">W72*W72</f>
        <v>0.5625</v>
      </c>
      <c r="Z72" s="79">
        <f t="shared" si="12"/>
        <v>9</v>
      </c>
      <c r="AA72" s="79">
        <f t="shared" ref="AA72:AA107" si="16">$N$8+($N$9/(Z72+$N$10))</f>
        <v>22.333333333333332</v>
      </c>
      <c r="AC72" s="79" t="str">
        <f t="shared" ref="AC72:AC107" si="17">IF(Z72&lt;$AC$4,AA72,"")</f>
        <v/>
      </c>
      <c r="AE72" s="79">
        <f t="shared" si="9"/>
        <v>23.166666666666668</v>
      </c>
    </row>
    <row r="73" spans="19:31" x14ac:dyDescent="0.25">
      <c r="S73" s="79">
        <v>66</v>
      </c>
      <c r="T73" s="79">
        <f t="shared" si="10"/>
        <v>1.6000000000000005</v>
      </c>
      <c r="U73" s="79">
        <f t="shared" si="13"/>
        <v>4.6000000000000005</v>
      </c>
      <c r="W73" s="79">
        <f t="shared" si="11"/>
        <v>0.80000000000000027</v>
      </c>
      <c r="X73" s="79">
        <f t="shared" si="14"/>
        <v>-0.83999999999999897</v>
      </c>
      <c r="Y73" s="79">
        <f t="shared" si="15"/>
        <v>0.64000000000000046</v>
      </c>
      <c r="Z73" s="79">
        <f t="shared" si="12"/>
        <v>9.6000000000000014</v>
      </c>
      <c r="AA73" s="79">
        <f t="shared" si="16"/>
        <v>22.030303030303031</v>
      </c>
      <c r="AC73" s="79" t="str">
        <f t="shared" si="17"/>
        <v/>
      </c>
      <c r="AE73" s="79">
        <f t="shared" si="9"/>
        <v>22.703703703703706</v>
      </c>
    </row>
    <row r="74" spans="19:31" x14ac:dyDescent="0.25">
      <c r="S74" s="79">
        <v>67</v>
      </c>
      <c r="T74" s="79">
        <f t="shared" si="10"/>
        <v>1.7000000000000002</v>
      </c>
      <c r="U74" s="79">
        <f t="shared" si="13"/>
        <v>4.7</v>
      </c>
      <c r="W74" s="79">
        <f t="shared" si="11"/>
        <v>0.85000000000000009</v>
      </c>
      <c r="X74" s="79">
        <f t="shared" si="14"/>
        <v>-0.6599999999999997</v>
      </c>
      <c r="Y74" s="79">
        <f t="shared" si="15"/>
        <v>0.72250000000000014</v>
      </c>
      <c r="Z74" s="79">
        <f t="shared" si="12"/>
        <v>10.199999999999996</v>
      </c>
      <c r="AA74" s="79">
        <f t="shared" si="16"/>
        <v>21.777777777777779</v>
      </c>
      <c r="AC74" s="79" t="str">
        <f t="shared" si="17"/>
        <v/>
      </c>
      <c r="AE74" s="79">
        <f t="shared" si="9"/>
        <v>22.333333333333332</v>
      </c>
    </row>
    <row r="75" spans="19:31" x14ac:dyDescent="0.25">
      <c r="S75" s="79">
        <v>68</v>
      </c>
      <c r="T75" s="79">
        <f t="shared" si="10"/>
        <v>1.8000000000000007</v>
      </c>
      <c r="U75" s="79">
        <f t="shared" si="13"/>
        <v>4.8000000000000007</v>
      </c>
      <c r="W75" s="79">
        <f t="shared" si="11"/>
        <v>0.90000000000000036</v>
      </c>
      <c r="X75" s="79">
        <f t="shared" si="14"/>
        <v>-0.45999999999999863</v>
      </c>
      <c r="Y75" s="79">
        <f t="shared" si="15"/>
        <v>0.81000000000000061</v>
      </c>
      <c r="Z75" s="79">
        <f t="shared" si="12"/>
        <v>10.799999999999997</v>
      </c>
      <c r="AA75" s="79">
        <f t="shared" si="16"/>
        <v>21.564102564102566</v>
      </c>
      <c r="AC75" s="79" t="str">
        <f t="shared" si="17"/>
        <v/>
      </c>
      <c r="AE75" s="79">
        <f t="shared" si="9"/>
        <v>22.030303030303031</v>
      </c>
    </row>
    <row r="76" spans="19:31" x14ac:dyDescent="0.25">
      <c r="S76" s="79">
        <v>69</v>
      </c>
      <c r="T76" s="79">
        <f t="shared" si="10"/>
        <v>1.9000000000000004</v>
      </c>
      <c r="U76" s="79">
        <f t="shared" si="13"/>
        <v>4.9000000000000004</v>
      </c>
      <c r="W76" s="79">
        <f t="shared" si="11"/>
        <v>0.95000000000000018</v>
      </c>
      <c r="X76" s="79">
        <f t="shared" si="14"/>
        <v>-0.23999999999999932</v>
      </c>
      <c r="Y76" s="79">
        <f t="shared" si="15"/>
        <v>0.9025000000000003</v>
      </c>
      <c r="Z76" s="79">
        <f t="shared" si="12"/>
        <v>11.399999999999999</v>
      </c>
      <c r="AA76" s="79">
        <f t="shared" si="16"/>
        <v>21.38095238095238</v>
      </c>
      <c r="AC76" s="79" t="str">
        <f t="shared" si="17"/>
        <v/>
      </c>
      <c r="AE76" s="79">
        <f t="shared" si="9"/>
        <v>21.777777777777779</v>
      </c>
    </row>
    <row r="77" spans="19:31" x14ac:dyDescent="0.25">
      <c r="S77" s="79">
        <v>70</v>
      </c>
      <c r="T77" s="79">
        <f t="shared" si="10"/>
        <v>2</v>
      </c>
      <c r="U77" s="79">
        <f t="shared" si="13"/>
        <v>5</v>
      </c>
      <c r="W77" s="79">
        <f t="shared" si="11"/>
        <v>1</v>
      </c>
      <c r="X77" s="79">
        <f t="shared" si="14"/>
        <v>0</v>
      </c>
      <c r="Y77" s="79">
        <f t="shared" si="15"/>
        <v>1</v>
      </c>
      <c r="Z77" s="79">
        <f t="shared" si="12"/>
        <v>12</v>
      </c>
      <c r="AA77" s="79">
        <f t="shared" si="16"/>
        <v>21.222222222222221</v>
      </c>
      <c r="AC77" s="79" t="str">
        <f t="shared" si="17"/>
        <v/>
      </c>
      <c r="AE77" s="79">
        <f t="shared" ref="AE77:AE112" si="18">IF(Z75&gt;$AC$4,AA75,"")</f>
        <v>21.564102564102566</v>
      </c>
    </row>
    <row r="78" spans="19:31" x14ac:dyDescent="0.25">
      <c r="S78" s="79">
        <v>71</v>
      </c>
      <c r="T78" s="79">
        <f t="shared" si="10"/>
        <v>2.1000000000000005</v>
      </c>
      <c r="U78" s="79">
        <f t="shared" si="13"/>
        <v>5.1000000000000005</v>
      </c>
      <c r="W78" s="79">
        <f t="shared" si="11"/>
        <v>1.0500000000000003</v>
      </c>
      <c r="X78" s="79">
        <f t="shared" si="14"/>
        <v>0.26000000000000112</v>
      </c>
      <c r="Y78" s="79">
        <f t="shared" si="15"/>
        <v>1.1025000000000005</v>
      </c>
      <c r="Z78" s="79">
        <f t="shared" si="12"/>
        <v>12.600000000000001</v>
      </c>
      <c r="AA78" s="79">
        <f t="shared" si="16"/>
        <v>21.083333333333332</v>
      </c>
      <c r="AC78" s="79" t="str">
        <f t="shared" si="17"/>
        <v/>
      </c>
      <c r="AE78" s="79">
        <f t="shared" si="18"/>
        <v>21.38095238095238</v>
      </c>
    </row>
    <row r="79" spans="19:31" x14ac:dyDescent="0.25">
      <c r="S79" s="79">
        <v>72</v>
      </c>
      <c r="T79" s="79">
        <f t="shared" si="10"/>
        <v>2.2000000000000002</v>
      </c>
      <c r="U79" s="79">
        <f t="shared" si="13"/>
        <v>5.2</v>
      </c>
      <c r="W79" s="79">
        <f t="shared" si="11"/>
        <v>1.1000000000000001</v>
      </c>
      <c r="X79" s="79">
        <f t="shared" si="14"/>
        <v>0.54000000000000048</v>
      </c>
      <c r="Y79" s="79">
        <f t="shared" si="15"/>
        <v>1.2100000000000002</v>
      </c>
      <c r="Z79" s="79">
        <f t="shared" si="12"/>
        <v>13.199999999999996</v>
      </c>
      <c r="AA79" s="79">
        <f t="shared" si="16"/>
        <v>20.96078431372549</v>
      </c>
      <c r="AC79" s="79" t="str">
        <f t="shared" si="17"/>
        <v/>
      </c>
      <c r="AE79" s="79">
        <f t="shared" si="18"/>
        <v>21.222222222222221</v>
      </c>
    </row>
    <row r="80" spans="19:31" x14ac:dyDescent="0.25">
      <c r="S80" s="79">
        <v>73</v>
      </c>
      <c r="T80" s="79">
        <f t="shared" si="10"/>
        <v>2.3000000000000007</v>
      </c>
      <c r="U80" s="79">
        <f t="shared" si="13"/>
        <v>5.3000000000000007</v>
      </c>
      <c r="W80" s="79">
        <f t="shared" si="11"/>
        <v>1.1500000000000004</v>
      </c>
      <c r="X80" s="79">
        <f t="shared" si="14"/>
        <v>0.84000000000000252</v>
      </c>
      <c r="Y80" s="79">
        <f t="shared" si="15"/>
        <v>1.3225000000000009</v>
      </c>
      <c r="Z80" s="79">
        <f t="shared" si="12"/>
        <v>13.799999999999997</v>
      </c>
      <c r="AA80" s="79">
        <f t="shared" si="16"/>
        <v>20.851851851851851</v>
      </c>
      <c r="AC80" s="79" t="str">
        <f t="shared" si="17"/>
        <v/>
      </c>
      <c r="AE80" s="79">
        <f t="shared" si="18"/>
        <v>21.083333333333332</v>
      </c>
    </row>
    <row r="81" spans="19:31" x14ac:dyDescent="0.25">
      <c r="S81" s="79">
        <v>74</v>
      </c>
      <c r="T81" s="79">
        <f t="shared" si="10"/>
        <v>2.4000000000000004</v>
      </c>
      <c r="U81" s="79">
        <f t="shared" si="13"/>
        <v>5.4</v>
      </c>
      <c r="W81" s="79">
        <f t="shared" si="11"/>
        <v>1.2000000000000002</v>
      </c>
      <c r="X81" s="79">
        <f t="shared" si="14"/>
        <v>1.160000000000001</v>
      </c>
      <c r="Y81" s="79">
        <f t="shared" si="15"/>
        <v>1.4400000000000004</v>
      </c>
      <c r="Z81" s="79">
        <f t="shared" si="12"/>
        <v>14.399999999999999</v>
      </c>
      <c r="AA81" s="79">
        <f t="shared" si="16"/>
        <v>20.754385964912281</v>
      </c>
      <c r="AC81" s="79" t="str">
        <f t="shared" si="17"/>
        <v/>
      </c>
      <c r="AE81" s="79">
        <f t="shared" si="18"/>
        <v>20.96078431372549</v>
      </c>
    </row>
    <row r="82" spans="19:31" x14ac:dyDescent="0.25">
      <c r="S82" s="79">
        <v>75</v>
      </c>
      <c r="T82" s="79">
        <f t="shared" si="10"/>
        <v>2.5</v>
      </c>
      <c r="U82" s="79">
        <f t="shared" si="13"/>
        <v>5.5</v>
      </c>
      <c r="W82" s="79">
        <f t="shared" si="11"/>
        <v>1.25</v>
      </c>
      <c r="X82" s="79">
        <f t="shared" si="14"/>
        <v>1.5</v>
      </c>
      <c r="Y82" s="79">
        <f t="shared" si="15"/>
        <v>1.5625</v>
      </c>
      <c r="Z82" s="79">
        <f t="shared" si="12"/>
        <v>15</v>
      </c>
      <c r="AA82" s="79">
        <f t="shared" si="16"/>
        <v>20.666666666666668</v>
      </c>
      <c r="AC82" s="79" t="str">
        <f t="shared" si="17"/>
        <v/>
      </c>
      <c r="AE82" s="79">
        <f t="shared" si="18"/>
        <v>20.851851851851851</v>
      </c>
    </row>
    <row r="83" spans="19:31" x14ac:dyDescent="0.25">
      <c r="S83" s="79">
        <v>76</v>
      </c>
      <c r="T83" s="79">
        <f t="shared" si="10"/>
        <v>2.6000000000000005</v>
      </c>
      <c r="U83" s="79">
        <f t="shared" si="13"/>
        <v>5.6000000000000005</v>
      </c>
      <c r="W83" s="79">
        <f t="shared" si="11"/>
        <v>1.3000000000000003</v>
      </c>
      <c r="X83" s="79">
        <f t="shared" si="14"/>
        <v>1.8600000000000017</v>
      </c>
      <c r="Y83" s="79">
        <f t="shared" si="15"/>
        <v>1.6900000000000006</v>
      </c>
      <c r="Z83" s="79">
        <f t="shared" si="12"/>
        <v>15.600000000000001</v>
      </c>
      <c r="AA83" s="79">
        <f t="shared" si="16"/>
        <v>20.587301587301589</v>
      </c>
      <c r="AC83" s="79" t="str">
        <f t="shared" si="17"/>
        <v/>
      </c>
      <c r="AE83" s="79">
        <f t="shared" si="18"/>
        <v>20.754385964912281</v>
      </c>
    </row>
    <row r="84" spans="19:31" x14ac:dyDescent="0.25">
      <c r="S84" s="79">
        <v>77</v>
      </c>
      <c r="T84" s="79">
        <f t="shared" si="10"/>
        <v>2.7</v>
      </c>
      <c r="U84" s="79">
        <f t="shared" si="13"/>
        <v>5.7</v>
      </c>
      <c r="W84" s="79">
        <f t="shared" si="11"/>
        <v>1.35</v>
      </c>
      <c r="X84" s="79">
        <f t="shared" si="14"/>
        <v>2.2400000000000002</v>
      </c>
      <c r="Y84" s="79">
        <f t="shared" si="15"/>
        <v>1.8225000000000002</v>
      </c>
      <c r="Z84" s="79">
        <f t="shared" si="12"/>
        <v>16.199999999999996</v>
      </c>
      <c r="AA84" s="79">
        <f t="shared" si="16"/>
        <v>20.515151515151516</v>
      </c>
      <c r="AC84" s="79" t="str">
        <f t="shared" si="17"/>
        <v/>
      </c>
      <c r="AE84" s="79">
        <f t="shared" si="18"/>
        <v>20.666666666666668</v>
      </c>
    </row>
    <row r="85" spans="19:31" x14ac:dyDescent="0.25">
      <c r="S85" s="79">
        <v>78</v>
      </c>
      <c r="T85" s="79">
        <f t="shared" si="10"/>
        <v>2.8000000000000007</v>
      </c>
      <c r="U85" s="79">
        <f t="shared" si="13"/>
        <v>5.8000000000000007</v>
      </c>
      <c r="W85" s="79">
        <f t="shared" si="11"/>
        <v>1.4000000000000004</v>
      </c>
      <c r="X85" s="79">
        <f t="shared" si="14"/>
        <v>2.6400000000000032</v>
      </c>
      <c r="Y85" s="79">
        <f t="shared" si="15"/>
        <v>1.9600000000000011</v>
      </c>
      <c r="Z85" s="79">
        <f t="shared" si="12"/>
        <v>16.799999999999997</v>
      </c>
      <c r="AA85" s="79">
        <f t="shared" si="16"/>
        <v>20.44927536231884</v>
      </c>
      <c r="AC85" s="79" t="str">
        <f t="shared" si="17"/>
        <v/>
      </c>
      <c r="AE85" s="79">
        <f t="shared" si="18"/>
        <v>20.587301587301589</v>
      </c>
    </row>
    <row r="86" spans="19:31" x14ac:dyDescent="0.25">
      <c r="S86" s="79">
        <v>79</v>
      </c>
      <c r="T86" s="79">
        <f t="shared" si="10"/>
        <v>2.9000000000000004</v>
      </c>
      <c r="U86" s="79">
        <f t="shared" si="13"/>
        <v>5.9</v>
      </c>
      <c r="W86" s="79">
        <f t="shared" si="11"/>
        <v>1.4500000000000002</v>
      </c>
      <c r="X86" s="79">
        <f t="shared" si="14"/>
        <v>3.0600000000000014</v>
      </c>
      <c r="Y86" s="79">
        <f t="shared" si="15"/>
        <v>2.1025000000000005</v>
      </c>
      <c r="Z86" s="79">
        <f t="shared" si="12"/>
        <v>17.399999999999999</v>
      </c>
      <c r="AA86" s="79">
        <f t="shared" si="16"/>
        <v>20.388888888888889</v>
      </c>
      <c r="AC86" s="79" t="str">
        <f t="shared" si="17"/>
        <v/>
      </c>
      <c r="AE86" s="79">
        <f t="shared" si="18"/>
        <v>20.515151515151516</v>
      </c>
    </row>
    <row r="87" spans="19:31" x14ac:dyDescent="0.25">
      <c r="S87" s="79">
        <v>80</v>
      </c>
      <c r="T87" s="79">
        <f t="shared" si="10"/>
        <v>3</v>
      </c>
      <c r="U87" s="79">
        <f t="shared" si="13"/>
        <v>6</v>
      </c>
      <c r="W87" s="79">
        <f t="shared" si="11"/>
        <v>1.5</v>
      </c>
      <c r="X87" s="79">
        <f t="shared" si="14"/>
        <v>3.5</v>
      </c>
      <c r="Y87" s="79">
        <f t="shared" si="15"/>
        <v>2.25</v>
      </c>
      <c r="Z87" s="79">
        <f t="shared" si="12"/>
        <v>18</v>
      </c>
      <c r="AA87" s="79">
        <f t="shared" si="16"/>
        <v>20.333333333333332</v>
      </c>
      <c r="AC87" s="79" t="str">
        <f t="shared" si="17"/>
        <v/>
      </c>
      <c r="AE87" s="79">
        <f t="shared" si="18"/>
        <v>20.44927536231884</v>
      </c>
    </row>
    <row r="88" spans="19:31" x14ac:dyDescent="0.25">
      <c r="S88" s="79">
        <v>81</v>
      </c>
      <c r="T88" s="79">
        <f t="shared" si="10"/>
        <v>3.0999999999999996</v>
      </c>
      <c r="U88" s="79">
        <f t="shared" si="13"/>
        <v>6.1</v>
      </c>
      <c r="W88" s="79">
        <f t="shared" si="11"/>
        <v>1.5499999999999998</v>
      </c>
      <c r="X88" s="79">
        <f t="shared" si="14"/>
        <v>3.9599999999999982</v>
      </c>
      <c r="Y88" s="79">
        <f t="shared" si="15"/>
        <v>2.4024999999999994</v>
      </c>
      <c r="Z88" s="79">
        <f t="shared" si="12"/>
        <v>18.600000000000001</v>
      </c>
      <c r="AA88" s="79">
        <f t="shared" si="16"/>
        <v>20.282051282051281</v>
      </c>
      <c r="AC88" s="79" t="str">
        <f t="shared" si="17"/>
        <v/>
      </c>
      <c r="AE88" s="79">
        <f t="shared" si="18"/>
        <v>20.388888888888889</v>
      </c>
    </row>
    <row r="89" spans="19:31" x14ac:dyDescent="0.25">
      <c r="S89" s="79">
        <v>82</v>
      </c>
      <c r="T89" s="79">
        <f t="shared" si="10"/>
        <v>3.2000000000000011</v>
      </c>
      <c r="U89" s="79">
        <f t="shared" si="13"/>
        <v>6.2000000000000011</v>
      </c>
      <c r="W89" s="79">
        <f t="shared" si="11"/>
        <v>1.6000000000000005</v>
      </c>
      <c r="X89" s="79">
        <f t="shared" si="14"/>
        <v>4.4400000000000057</v>
      </c>
      <c r="Y89" s="79">
        <f t="shared" si="15"/>
        <v>2.5600000000000018</v>
      </c>
      <c r="Z89" s="79">
        <f t="shared" si="12"/>
        <v>19.199999999999996</v>
      </c>
      <c r="AA89" s="79">
        <f t="shared" si="16"/>
        <v>20.23456790123457</v>
      </c>
      <c r="AC89" s="79" t="str">
        <f t="shared" si="17"/>
        <v/>
      </c>
      <c r="AE89" s="79">
        <f t="shared" si="18"/>
        <v>20.333333333333332</v>
      </c>
    </row>
    <row r="90" spans="19:31" x14ac:dyDescent="0.25">
      <c r="S90" s="79">
        <v>83</v>
      </c>
      <c r="T90" s="79">
        <f t="shared" si="10"/>
        <v>3.3000000000000007</v>
      </c>
      <c r="U90" s="79">
        <f t="shared" si="13"/>
        <v>6.3000000000000007</v>
      </c>
      <c r="W90" s="79">
        <f t="shared" si="11"/>
        <v>1.6500000000000004</v>
      </c>
      <c r="X90" s="79">
        <f t="shared" si="14"/>
        <v>4.9400000000000031</v>
      </c>
      <c r="Y90" s="79">
        <f t="shared" si="15"/>
        <v>2.722500000000001</v>
      </c>
      <c r="Z90" s="79">
        <f t="shared" si="12"/>
        <v>19.799999999999997</v>
      </c>
      <c r="AA90" s="79">
        <f t="shared" si="16"/>
        <v>20.19047619047619</v>
      </c>
      <c r="AC90" s="79" t="str">
        <f t="shared" si="17"/>
        <v/>
      </c>
      <c r="AE90" s="79">
        <f t="shared" si="18"/>
        <v>20.282051282051281</v>
      </c>
    </row>
    <row r="91" spans="19:31" x14ac:dyDescent="0.25">
      <c r="S91" s="79">
        <v>84</v>
      </c>
      <c r="T91" s="79">
        <f t="shared" si="10"/>
        <v>3.4000000000000004</v>
      </c>
      <c r="U91" s="79">
        <f t="shared" si="13"/>
        <v>6.4</v>
      </c>
      <c r="W91" s="79">
        <f t="shared" si="11"/>
        <v>1.7000000000000002</v>
      </c>
      <c r="X91" s="79">
        <f t="shared" si="14"/>
        <v>5.4600000000000017</v>
      </c>
      <c r="Y91" s="79">
        <f t="shared" si="15"/>
        <v>2.8900000000000006</v>
      </c>
      <c r="Z91" s="79">
        <f t="shared" si="12"/>
        <v>20.399999999999999</v>
      </c>
      <c r="AA91" s="79">
        <f t="shared" si="16"/>
        <v>20.149425287356323</v>
      </c>
      <c r="AC91" s="79" t="str">
        <f t="shared" si="17"/>
        <v/>
      </c>
      <c r="AE91" s="79">
        <f t="shared" si="18"/>
        <v>20.23456790123457</v>
      </c>
    </row>
    <row r="92" spans="19:31" x14ac:dyDescent="0.25">
      <c r="S92" s="79">
        <v>85</v>
      </c>
      <c r="T92" s="79">
        <f t="shared" si="10"/>
        <v>3.5</v>
      </c>
      <c r="U92" s="79">
        <f t="shared" si="13"/>
        <v>6.5</v>
      </c>
      <c r="W92" s="79">
        <f t="shared" si="11"/>
        <v>1.75</v>
      </c>
      <c r="X92" s="79">
        <f t="shared" si="14"/>
        <v>6</v>
      </c>
      <c r="Y92" s="79">
        <f t="shared" si="15"/>
        <v>3.0625</v>
      </c>
      <c r="Z92" s="79">
        <f t="shared" si="12"/>
        <v>21</v>
      </c>
      <c r="AA92" s="79">
        <f t="shared" si="16"/>
        <v>20.111111111111111</v>
      </c>
      <c r="AC92" s="79" t="str">
        <f t="shared" si="17"/>
        <v/>
      </c>
      <c r="AE92" s="79">
        <f t="shared" si="18"/>
        <v>20.19047619047619</v>
      </c>
    </row>
    <row r="93" spans="19:31" x14ac:dyDescent="0.25">
      <c r="S93" s="79">
        <v>86</v>
      </c>
      <c r="T93" s="79">
        <f t="shared" si="10"/>
        <v>3.5999999999999996</v>
      </c>
      <c r="U93" s="79">
        <f t="shared" si="13"/>
        <v>6.6</v>
      </c>
      <c r="W93" s="79">
        <f t="shared" si="11"/>
        <v>1.7999999999999998</v>
      </c>
      <c r="X93" s="79">
        <f t="shared" si="14"/>
        <v>6.5599999999999978</v>
      </c>
      <c r="Y93" s="79">
        <f t="shared" si="15"/>
        <v>3.2399999999999993</v>
      </c>
      <c r="Z93" s="79">
        <f t="shared" si="12"/>
        <v>21.6</v>
      </c>
      <c r="AA93" s="79">
        <f t="shared" si="16"/>
        <v>20.0752688172043</v>
      </c>
      <c r="AC93" s="79" t="str">
        <f t="shared" si="17"/>
        <v/>
      </c>
      <c r="AE93" s="79">
        <f t="shared" si="18"/>
        <v>20.149425287356323</v>
      </c>
    </row>
    <row r="94" spans="19:31" x14ac:dyDescent="0.25">
      <c r="S94" s="79">
        <v>87</v>
      </c>
      <c r="T94" s="79">
        <f t="shared" si="10"/>
        <v>3.7000000000000011</v>
      </c>
      <c r="U94" s="79">
        <f t="shared" si="13"/>
        <v>6.7000000000000011</v>
      </c>
      <c r="W94" s="79">
        <f t="shared" si="11"/>
        <v>1.8500000000000005</v>
      </c>
      <c r="X94" s="79">
        <f t="shared" si="14"/>
        <v>7.1400000000000077</v>
      </c>
      <c r="Y94" s="79">
        <f t="shared" si="15"/>
        <v>3.4225000000000021</v>
      </c>
      <c r="Z94" s="79">
        <f t="shared" si="12"/>
        <v>22.199999999999996</v>
      </c>
      <c r="AA94" s="79">
        <f t="shared" si="16"/>
        <v>20.041666666666668</v>
      </c>
      <c r="AC94" s="79" t="str">
        <f t="shared" si="17"/>
        <v/>
      </c>
      <c r="AE94" s="79">
        <f t="shared" si="18"/>
        <v>20.111111111111111</v>
      </c>
    </row>
    <row r="95" spans="19:31" x14ac:dyDescent="0.25">
      <c r="S95" s="79">
        <v>88</v>
      </c>
      <c r="T95" s="79">
        <f t="shared" si="10"/>
        <v>3.8000000000000007</v>
      </c>
      <c r="U95" s="79">
        <f t="shared" si="13"/>
        <v>6.8000000000000007</v>
      </c>
      <c r="W95" s="79">
        <f t="shared" si="11"/>
        <v>1.9000000000000004</v>
      </c>
      <c r="X95" s="79">
        <f t="shared" si="14"/>
        <v>7.7400000000000038</v>
      </c>
      <c r="Y95" s="79">
        <f t="shared" si="15"/>
        <v>3.6100000000000012</v>
      </c>
      <c r="Z95" s="79">
        <f t="shared" si="12"/>
        <v>22.799999999999997</v>
      </c>
      <c r="AA95" s="79">
        <f t="shared" si="16"/>
        <v>20.01010101010101</v>
      </c>
      <c r="AC95" s="79" t="str">
        <f t="shared" si="17"/>
        <v/>
      </c>
      <c r="AE95" s="79">
        <f t="shared" si="18"/>
        <v>20.0752688172043</v>
      </c>
    </row>
    <row r="96" spans="19:31" x14ac:dyDescent="0.25">
      <c r="S96" s="79">
        <v>89</v>
      </c>
      <c r="T96" s="79">
        <f t="shared" si="10"/>
        <v>3.9000000000000004</v>
      </c>
      <c r="U96" s="79">
        <f t="shared" si="13"/>
        <v>6.9</v>
      </c>
      <c r="W96" s="79">
        <f t="shared" si="11"/>
        <v>1.9500000000000002</v>
      </c>
      <c r="X96" s="79">
        <f t="shared" si="14"/>
        <v>8.360000000000003</v>
      </c>
      <c r="Y96" s="79">
        <f t="shared" si="15"/>
        <v>3.8025000000000007</v>
      </c>
      <c r="Z96" s="79">
        <f t="shared" si="12"/>
        <v>23.4</v>
      </c>
      <c r="AA96" s="79">
        <f t="shared" si="16"/>
        <v>19.980392156862745</v>
      </c>
      <c r="AC96" s="79" t="str">
        <f t="shared" si="17"/>
        <v/>
      </c>
      <c r="AE96" s="79">
        <f t="shared" si="18"/>
        <v>20.041666666666668</v>
      </c>
    </row>
    <row r="97" spans="19:31" x14ac:dyDescent="0.25">
      <c r="S97" s="79">
        <v>90</v>
      </c>
      <c r="T97" s="79">
        <f t="shared" si="10"/>
        <v>4</v>
      </c>
      <c r="U97" s="79">
        <f t="shared" si="13"/>
        <v>7</v>
      </c>
      <c r="W97" s="79">
        <f t="shared" si="11"/>
        <v>2</v>
      </c>
      <c r="X97" s="79">
        <f t="shared" si="14"/>
        <v>9</v>
      </c>
      <c r="Y97" s="79">
        <f t="shared" si="15"/>
        <v>4</v>
      </c>
      <c r="Z97" s="79">
        <f t="shared" si="12"/>
        <v>24</v>
      </c>
      <c r="AA97" s="79">
        <f t="shared" si="16"/>
        <v>19.952380952380953</v>
      </c>
      <c r="AC97" s="79" t="str">
        <f t="shared" si="17"/>
        <v/>
      </c>
      <c r="AE97" s="79">
        <f t="shared" si="18"/>
        <v>20.01010101010101</v>
      </c>
    </row>
    <row r="98" spans="19:31" x14ac:dyDescent="0.25">
      <c r="S98" s="79">
        <v>91</v>
      </c>
      <c r="T98" s="79">
        <f t="shared" si="10"/>
        <v>4.0999999999999996</v>
      </c>
      <c r="U98" s="79">
        <f t="shared" si="13"/>
        <v>7.1</v>
      </c>
      <c r="W98" s="79">
        <f t="shared" si="11"/>
        <v>2.0499999999999998</v>
      </c>
      <c r="X98" s="79">
        <f t="shared" si="14"/>
        <v>9.66</v>
      </c>
      <c r="Y98" s="79">
        <f t="shared" si="15"/>
        <v>4.2024999999999997</v>
      </c>
      <c r="Z98" s="79">
        <f t="shared" si="12"/>
        <v>24.6</v>
      </c>
      <c r="AA98" s="79">
        <f t="shared" si="16"/>
        <v>19.925925925925927</v>
      </c>
      <c r="AC98" s="79" t="str">
        <f t="shared" si="17"/>
        <v/>
      </c>
      <c r="AE98" s="79">
        <f t="shared" si="18"/>
        <v>19.980392156862745</v>
      </c>
    </row>
    <row r="99" spans="19:31" x14ac:dyDescent="0.25">
      <c r="S99" s="79">
        <v>92</v>
      </c>
      <c r="T99" s="79">
        <f t="shared" si="10"/>
        <v>4.2000000000000011</v>
      </c>
      <c r="U99" s="79">
        <f t="shared" si="13"/>
        <v>7.2000000000000011</v>
      </c>
      <c r="W99" s="79">
        <f t="shared" si="11"/>
        <v>2.1000000000000005</v>
      </c>
      <c r="X99" s="79">
        <f t="shared" si="14"/>
        <v>10.340000000000007</v>
      </c>
      <c r="Y99" s="79">
        <f t="shared" si="15"/>
        <v>4.4100000000000019</v>
      </c>
      <c r="Z99" s="79">
        <f t="shared" si="12"/>
        <v>25.199999999999996</v>
      </c>
      <c r="AA99" s="79">
        <f t="shared" si="16"/>
        <v>19.900900900900901</v>
      </c>
      <c r="AC99" s="79" t="str">
        <f t="shared" si="17"/>
        <v/>
      </c>
      <c r="AE99" s="79">
        <f t="shared" si="18"/>
        <v>19.952380952380953</v>
      </c>
    </row>
    <row r="100" spans="19:31" x14ac:dyDescent="0.25">
      <c r="S100" s="79">
        <v>93</v>
      </c>
      <c r="T100" s="79">
        <f t="shared" si="10"/>
        <v>4.3000000000000007</v>
      </c>
      <c r="U100" s="79">
        <f t="shared" si="13"/>
        <v>7.3000000000000007</v>
      </c>
      <c r="W100" s="79">
        <f t="shared" si="11"/>
        <v>2.1500000000000004</v>
      </c>
      <c r="X100" s="79">
        <f t="shared" si="14"/>
        <v>11.040000000000004</v>
      </c>
      <c r="Y100" s="79">
        <f t="shared" si="15"/>
        <v>4.6225000000000014</v>
      </c>
      <c r="Z100" s="79">
        <f t="shared" si="12"/>
        <v>25.799999999999997</v>
      </c>
      <c r="AA100" s="79">
        <f t="shared" si="16"/>
        <v>19.87719298245614</v>
      </c>
      <c r="AC100" s="79" t="str">
        <f t="shared" si="17"/>
        <v/>
      </c>
      <c r="AE100" s="79">
        <f t="shared" si="18"/>
        <v>19.925925925925927</v>
      </c>
    </row>
    <row r="101" spans="19:31" x14ac:dyDescent="0.25">
      <c r="S101" s="79">
        <v>94</v>
      </c>
      <c r="T101" s="79">
        <f t="shared" si="10"/>
        <v>4.4000000000000004</v>
      </c>
      <c r="U101" s="79">
        <f t="shared" si="13"/>
        <v>7.4</v>
      </c>
      <c r="W101" s="79">
        <f t="shared" si="11"/>
        <v>2.2000000000000002</v>
      </c>
      <c r="X101" s="79">
        <f t="shared" si="14"/>
        <v>11.760000000000002</v>
      </c>
      <c r="Y101" s="79">
        <f t="shared" si="15"/>
        <v>4.8400000000000007</v>
      </c>
      <c r="Z101" s="79">
        <f t="shared" si="12"/>
        <v>26.4</v>
      </c>
      <c r="AA101" s="79">
        <f t="shared" si="16"/>
        <v>19.854700854700855</v>
      </c>
      <c r="AC101" s="79" t="str">
        <f t="shared" si="17"/>
        <v/>
      </c>
      <c r="AE101" s="79">
        <f t="shared" si="18"/>
        <v>19.900900900900901</v>
      </c>
    </row>
    <row r="102" spans="19:31" x14ac:dyDescent="0.25">
      <c r="S102" s="79">
        <v>95</v>
      </c>
      <c r="T102" s="79">
        <f t="shared" si="10"/>
        <v>4.5</v>
      </c>
      <c r="U102" s="79">
        <f t="shared" si="13"/>
        <v>7.5</v>
      </c>
      <c r="W102" s="79">
        <f t="shared" si="11"/>
        <v>2.25</v>
      </c>
      <c r="X102" s="79">
        <f t="shared" si="14"/>
        <v>12.5</v>
      </c>
      <c r="Y102" s="79">
        <f t="shared" si="15"/>
        <v>5.0625</v>
      </c>
      <c r="Z102" s="79">
        <f t="shared" si="12"/>
        <v>27</v>
      </c>
      <c r="AA102" s="79">
        <f t="shared" si="16"/>
        <v>19.833333333333332</v>
      </c>
      <c r="AC102" s="79" t="str">
        <f t="shared" si="17"/>
        <v/>
      </c>
      <c r="AE102" s="79">
        <f t="shared" si="18"/>
        <v>19.87719298245614</v>
      </c>
    </row>
    <row r="103" spans="19:31" x14ac:dyDescent="0.25">
      <c r="S103" s="79">
        <v>96</v>
      </c>
      <c r="T103" s="79">
        <f t="shared" si="10"/>
        <v>4.6000000000000014</v>
      </c>
      <c r="U103" s="79">
        <f t="shared" si="13"/>
        <v>7.6000000000000014</v>
      </c>
      <c r="W103" s="79">
        <f t="shared" si="11"/>
        <v>2.3000000000000007</v>
      </c>
      <c r="X103" s="79">
        <f t="shared" si="14"/>
        <v>13.260000000000012</v>
      </c>
      <c r="Y103" s="79">
        <f t="shared" si="15"/>
        <v>5.2900000000000036</v>
      </c>
      <c r="Z103" s="79">
        <f t="shared" si="12"/>
        <v>27.599999999999994</v>
      </c>
      <c r="AA103" s="79">
        <f t="shared" si="16"/>
        <v>19.8130081300813</v>
      </c>
      <c r="AC103" s="79" t="str">
        <f t="shared" si="17"/>
        <v/>
      </c>
      <c r="AE103" s="79">
        <f t="shared" si="18"/>
        <v>19.854700854700855</v>
      </c>
    </row>
    <row r="104" spans="19:31" x14ac:dyDescent="0.25">
      <c r="S104" s="79">
        <v>97</v>
      </c>
      <c r="T104" s="79">
        <f t="shared" si="10"/>
        <v>4.7000000000000011</v>
      </c>
      <c r="U104" s="79">
        <f t="shared" si="13"/>
        <v>7.7000000000000011</v>
      </c>
      <c r="W104" s="79">
        <f t="shared" si="11"/>
        <v>2.3500000000000005</v>
      </c>
      <c r="X104" s="79">
        <f t="shared" si="14"/>
        <v>14.04000000000001</v>
      </c>
      <c r="Y104" s="79">
        <f t="shared" si="15"/>
        <v>5.5225000000000026</v>
      </c>
      <c r="Z104" s="79">
        <f t="shared" si="12"/>
        <v>28.199999999999996</v>
      </c>
      <c r="AA104" s="79">
        <f t="shared" si="16"/>
        <v>19.793650793650794</v>
      </c>
      <c r="AC104" s="79" t="str">
        <f t="shared" si="17"/>
        <v/>
      </c>
      <c r="AE104" s="79">
        <f t="shared" si="18"/>
        <v>19.833333333333332</v>
      </c>
    </row>
    <row r="105" spans="19:31" x14ac:dyDescent="0.25">
      <c r="S105" s="79">
        <v>98</v>
      </c>
      <c r="T105" s="79">
        <f t="shared" si="10"/>
        <v>4.8000000000000007</v>
      </c>
      <c r="U105" s="79">
        <f t="shared" si="13"/>
        <v>7.8000000000000007</v>
      </c>
      <c r="W105" s="79">
        <f t="shared" si="11"/>
        <v>2.4000000000000004</v>
      </c>
      <c r="X105" s="79">
        <f t="shared" si="14"/>
        <v>14.840000000000005</v>
      </c>
      <c r="Y105" s="79">
        <f t="shared" si="15"/>
        <v>5.7600000000000016</v>
      </c>
      <c r="Z105" s="79">
        <f t="shared" si="12"/>
        <v>28.799999999999997</v>
      </c>
      <c r="AA105" s="79">
        <f t="shared" si="16"/>
        <v>19.775193798449614</v>
      </c>
      <c r="AC105" s="79" t="str">
        <f t="shared" si="17"/>
        <v/>
      </c>
      <c r="AE105" s="79">
        <f t="shared" si="18"/>
        <v>19.8130081300813</v>
      </c>
    </row>
    <row r="106" spans="19:31" x14ac:dyDescent="0.25">
      <c r="S106" s="79">
        <v>99</v>
      </c>
      <c r="T106" s="79">
        <f t="shared" si="10"/>
        <v>4.9000000000000004</v>
      </c>
      <c r="U106" s="79">
        <f t="shared" si="13"/>
        <v>7.9</v>
      </c>
      <c r="W106" s="79">
        <f t="shared" si="11"/>
        <v>2.4500000000000002</v>
      </c>
      <c r="X106" s="79">
        <f t="shared" si="14"/>
        <v>15.660000000000004</v>
      </c>
      <c r="Y106" s="79">
        <f t="shared" si="15"/>
        <v>6.0025000000000013</v>
      </c>
      <c r="Z106" s="79">
        <f t="shared" si="12"/>
        <v>29.4</v>
      </c>
      <c r="AA106" s="79">
        <f t="shared" si="16"/>
        <v>19.757575757575758</v>
      </c>
      <c r="AC106" s="79" t="str">
        <f t="shared" si="17"/>
        <v/>
      </c>
      <c r="AE106" s="79">
        <f t="shared" si="18"/>
        <v>19.793650793650794</v>
      </c>
    </row>
    <row r="107" spans="19:31" x14ac:dyDescent="0.25">
      <c r="S107" s="79">
        <v>100</v>
      </c>
      <c r="T107" s="79">
        <f t="shared" si="10"/>
        <v>5</v>
      </c>
      <c r="U107" s="79">
        <f t="shared" si="13"/>
        <v>8</v>
      </c>
      <c r="W107" s="79">
        <f t="shared" si="11"/>
        <v>2.5</v>
      </c>
      <c r="X107" s="79">
        <f t="shared" si="14"/>
        <v>16.5</v>
      </c>
      <c r="Y107" s="79">
        <f t="shared" si="15"/>
        <v>6.25</v>
      </c>
      <c r="Z107" s="79">
        <f t="shared" si="12"/>
        <v>30</v>
      </c>
      <c r="AA107" s="79">
        <f t="shared" si="16"/>
        <v>19.74074074074074</v>
      </c>
      <c r="AC107" s="79" t="str">
        <f t="shared" si="17"/>
        <v/>
      </c>
      <c r="AE107" s="79">
        <f t="shared" si="18"/>
        <v>19.775193798449614</v>
      </c>
    </row>
    <row r="108" spans="19:31" x14ac:dyDescent="0.25">
      <c r="AE108" s="79">
        <f t="shared" si="18"/>
        <v>19.757575757575758</v>
      </c>
    </row>
    <row r="109" spans="19:31" x14ac:dyDescent="0.25">
      <c r="S109" s="79">
        <f>B41</f>
        <v>3</v>
      </c>
      <c r="T109" s="79">
        <f>S109</f>
        <v>3</v>
      </c>
      <c r="U109" s="79">
        <v>0</v>
      </c>
      <c r="W109" s="79">
        <f>H45</f>
        <v>2</v>
      </c>
      <c r="X109" s="79">
        <f>W109</f>
        <v>2</v>
      </c>
      <c r="Y109" s="79">
        <v>0</v>
      </c>
      <c r="AA109" s="79">
        <f>N41</f>
        <v>-4</v>
      </c>
      <c r="AB109" s="79">
        <f>AA109</f>
        <v>-4</v>
      </c>
      <c r="AC109" s="79">
        <f>IF($N$42="Sprungpunkt",AB109,0)</f>
        <v>0</v>
      </c>
      <c r="AE109" s="79">
        <f t="shared" si="18"/>
        <v>19.74074074074074</v>
      </c>
    </row>
    <row r="110" spans="19:31" x14ac:dyDescent="0.25">
      <c r="S110" s="79">
        <v>0</v>
      </c>
      <c r="T110" s="79">
        <f>B42</f>
        <v>6</v>
      </c>
      <c r="U110" s="79">
        <f>T110</f>
        <v>6</v>
      </c>
      <c r="W110" s="79">
        <v>0</v>
      </c>
      <c r="X110" s="79">
        <f>H46</f>
        <v>9</v>
      </c>
      <c r="Y110" s="79">
        <f>X110</f>
        <v>9</v>
      </c>
      <c r="AA110" s="79">
        <v>0</v>
      </c>
      <c r="AB110" s="79">
        <f>IF($N$42="Sprungpunkt",AC2,$N$42)</f>
        <v>16.142857142857142</v>
      </c>
      <c r="AC110" s="79">
        <f>IF($N$42="Sprungpunkt",AC3,$N$42)</f>
        <v>16.142857142857142</v>
      </c>
    </row>
  </sheetData>
  <mergeCells count="4">
    <mergeCell ref="C10:E10"/>
    <mergeCell ref="I10:K10"/>
    <mergeCell ref="A11:E11"/>
    <mergeCell ref="G11:K11"/>
  </mergeCells>
  <hyperlinks>
    <hyperlink ref="I6" r:id="rId1" xr:uid="{59A5936B-F275-4276-9B2B-100EF967B51A}"/>
    <hyperlink ref="C6" r:id="rId2" xr:uid="{0864318F-6185-4802-873A-A39F1D1FA1C5}"/>
    <hyperlink ref="O6" r:id="rId3" xr:uid="{65EF6FF0-1815-4EF9-BAB9-1E31470A3E38}"/>
  </hyperlinks>
  <printOptions gridLines="1"/>
  <pageMargins left="0.25" right="0.25" top="0.75" bottom="0.75" header="0.3" footer="0.3"/>
  <pageSetup paperSize="9" scale="33" orientation="landscape" verticalDpi="360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91CE-6224-4A76-9007-95F711C44612}">
  <dimension ref="B1:W14"/>
  <sheetViews>
    <sheetView tabSelected="1" workbookViewId="0">
      <selection activeCell="C14" sqref="C14"/>
    </sheetView>
  </sheetViews>
  <sheetFormatPr baseColWidth="10" defaultRowHeight="14.5" x14ac:dyDescent="0.35"/>
  <cols>
    <col min="2" max="2" width="13.90625" customWidth="1"/>
    <col min="3" max="3" width="7.81640625" customWidth="1"/>
    <col min="4" max="6" width="6.1796875" customWidth="1"/>
    <col min="7" max="7" width="7.1796875" customWidth="1"/>
    <col min="8" max="11" width="6.1796875" customWidth="1"/>
    <col min="12" max="12" width="7.81640625" customWidth="1"/>
    <col min="13" max="14" width="6.1796875" customWidth="1"/>
    <col min="15" max="15" width="8.36328125" customWidth="1"/>
    <col min="16" max="23" width="6.1796875" customWidth="1"/>
  </cols>
  <sheetData>
    <row r="1" spans="2:23" ht="15" thickBot="1" x14ac:dyDescent="0.4"/>
    <row r="2" spans="2:23" ht="15" thickBot="1" x14ac:dyDescent="0.4">
      <c r="B2" s="57" t="s">
        <v>27</v>
      </c>
      <c r="C2" s="52">
        <v>-5</v>
      </c>
      <c r="D2" s="34">
        <v>0</v>
      </c>
      <c r="E2" s="61" t="s">
        <v>28</v>
      </c>
      <c r="F2" s="62"/>
      <c r="G2" s="63" t="str">
        <f>CONCATENATE("y = (x - (",C2,")) (x - (",C3,"))")</f>
        <v>y = (x - (-5)) (x - (-1))</v>
      </c>
      <c r="H2" s="63"/>
      <c r="I2" s="63"/>
      <c r="J2" s="64" t="s">
        <v>11</v>
      </c>
      <c r="K2" s="62" t="str">
        <f>CONCATENATE("x^2 + (",-1*C2 + -1*C3,")x + (",-1*C2 * -1*C3,")")</f>
        <v>x^2 + (6)x + (5)</v>
      </c>
      <c r="L2" s="65"/>
      <c r="O2" s="66" t="s">
        <v>31</v>
      </c>
      <c r="P2" s="67"/>
      <c r="Q2" s="67"/>
      <c r="R2" s="68"/>
    </row>
    <row r="3" spans="2:23" ht="15" thickBot="1" x14ac:dyDescent="0.4">
      <c r="B3" s="53"/>
      <c r="C3" s="54">
        <v>-1</v>
      </c>
      <c r="D3" s="34">
        <v>0</v>
      </c>
      <c r="O3" s="73" t="s">
        <v>26</v>
      </c>
      <c r="P3" s="72">
        <f>-C2+(-C3)</f>
        <v>6</v>
      </c>
      <c r="Q3" s="12"/>
      <c r="R3" s="69"/>
    </row>
    <row r="4" spans="2:23" ht="15" thickBot="1" x14ac:dyDescent="0.4">
      <c r="O4" s="74" t="s">
        <v>32</v>
      </c>
      <c r="P4" s="75">
        <f>C2 * C3</f>
        <v>5</v>
      </c>
      <c r="Q4" s="70"/>
      <c r="R4" s="71"/>
    </row>
    <row r="5" spans="2:23" x14ac:dyDescent="0.35">
      <c r="B5" s="56" t="s">
        <v>30</v>
      </c>
      <c r="C5" s="51">
        <v>1</v>
      </c>
    </row>
    <row r="6" spans="2:23" x14ac:dyDescent="0.35">
      <c r="B6" s="1" t="s">
        <v>29</v>
      </c>
      <c r="C6" s="51">
        <v>-12</v>
      </c>
      <c r="D6" s="1">
        <f>C6+$C$5</f>
        <v>-11</v>
      </c>
      <c r="E6" s="1">
        <f t="shared" ref="E6:W6" si="0">D6+$C$5</f>
        <v>-10</v>
      </c>
      <c r="F6" s="1">
        <f t="shared" si="0"/>
        <v>-9</v>
      </c>
      <c r="G6" s="1">
        <f t="shared" si="0"/>
        <v>-8</v>
      </c>
      <c r="H6" s="1">
        <f t="shared" si="0"/>
        <v>-7</v>
      </c>
      <c r="I6" s="1">
        <f t="shared" si="0"/>
        <v>-6</v>
      </c>
      <c r="J6" s="1">
        <f t="shared" si="0"/>
        <v>-5</v>
      </c>
      <c r="K6" s="1">
        <f t="shared" si="0"/>
        <v>-4</v>
      </c>
      <c r="L6" s="1">
        <f t="shared" si="0"/>
        <v>-3</v>
      </c>
      <c r="M6" s="1">
        <f t="shared" si="0"/>
        <v>-2</v>
      </c>
      <c r="N6" s="1">
        <f t="shared" si="0"/>
        <v>-1</v>
      </c>
      <c r="O6" s="1">
        <f t="shared" si="0"/>
        <v>0</v>
      </c>
      <c r="P6" s="1">
        <f t="shared" si="0"/>
        <v>1</v>
      </c>
      <c r="Q6" s="1">
        <f t="shared" si="0"/>
        <v>2</v>
      </c>
      <c r="R6" s="1">
        <f t="shared" si="0"/>
        <v>3</v>
      </c>
      <c r="S6" s="1">
        <f t="shared" si="0"/>
        <v>4</v>
      </c>
      <c r="T6" s="1">
        <f t="shared" si="0"/>
        <v>5</v>
      </c>
      <c r="U6" s="1">
        <f t="shared" si="0"/>
        <v>6</v>
      </c>
      <c r="V6" s="1">
        <f t="shared" si="0"/>
        <v>7</v>
      </c>
      <c r="W6" s="1">
        <f t="shared" si="0"/>
        <v>8</v>
      </c>
    </row>
    <row r="7" spans="2:23" x14ac:dyDescent="0.35">
      <c r="B7" s="58" t="s">
        <v>34</v>
      </c>
      <c r="C7" s="1">
        <f>(C6-$C$2)*(C6-$C$3)</f>
        <v>77</v>
      </c>
      <c r="D7" s="1">
        <f t="shared" ref="D7:W7" si="1">(D6-$C$2)*(D6-$C$3)</f>
        <v>60</v>
      </c>
      <c r="E7" s="1">
        <f t="shared" si="1"/>
        <v>45</v>
      </c>
      <c r="F7" s="1">
        <f t="shared" si="1"/>
        <v>32</v>
      </c>
      <c r="G7" s="1">
        <f t="shared" si="1"/>
        <v>21</v>
      </c>
      <c r="H7" s="1">
        <f t="shared" si="1"/>
        <v>12</v>
      </c>
      <c r="I7" s="1">
        <f t="shared" si="1"/>
        <v>5</v>
      </c>
      <c r="J7" s="1">
        <f t="shared" si="1"/>
        <v>0</v>
      </c>
      <c r="K7" s="1">
        <f t="shared" si="1"/>
        <v>-3</v>
      </c>
      <c r="L7" s="1">
        <f t="shared" si="1"/>
        <v>-4</v>
      </c>
      <c r="M7" s="1">
        <f t="shared" si="1"/>
        <v>-3</v>
      </c>
      <c r="N7" s="1">
        <f t="shared" si="1"/>
        <v>0</v>
      </c>
      <c r="O7" s="1">
        <f t="shared" si="1"/>
        <v>5</v>
      </c>
      <c r="P7" s="1">
        <f t="shared" si="1"/>
        <v>12</v>
      </c>
      <c r="Q7" s="1">
        <f t="shared" si="1"/>
        <v>21</v>
      </c>
      <c r="R7" s="1">
        <f t="shared" si="1"/>
        <v>32</v>
      </c>
      <c r="S7" s="1">
        <f t="shared" si="1"/>
        <v>45</v>
      </c>
      <c r="T7" s="1">
        <f t="shared" si="1"/>
        <v>60</v>
      </c>
      <c r="U7" s="1">
        <f t="shared" si="1"/>
        <v>77</v>
      </c>
      <c r="V7" s="1">
        <f t="shared" si="1"/>
        <v>96</v>
      </c>
      <c r="W7" s="1">
        <f t="shared" si="1"/>
        <v>117</v>
      </c>
    </row>
    <row r="8" spans="2:23" x14ac:dyDescent="0.35">
      <c r="B8" s="1"/>
      <c r="C8" s="1">
        <f>C6*C6+(-$C$2+(-1*$C$3))*C6+($C$2*$C$3)</f>
        <v>77</v>
      </c>
      <c r="D8" s="1">
        <f t="shared" ref="D8:W8" si="2">D6*D6+(-$C$2+(-1*$C$3))*D6+($C$2*$C$3)</f>
        <v>60</v>
      </c>
      <c r="E8" s="1">
        <f t="shared" si="2"/>
        <v>45</v>
      </c>
      <c r="F8" s="1">
        <f t="shared" si="2"/>
        <v>32</v>
      </c>
      <c r="G8" s="1">
        <f t="shared" si="2"/>
        <v>21</v>
      </c>
      <c r="H8" s="1">
        <f t="shared" si="2"/>
        <v>12</v>
      </c>
      <c r="I8" s="1">
        <f t="shared" si="2"/>
        <v>5</v>
      </c>
      <c r="J8" s="1">
        <f t="shared" si="2"/>
        <v>0</v>
      </c>
      <c r="K8" s="1">
        <f t="shared" si="2"/>
        <v>-3</v>
      </c>
      <c r="L8" s="1">
        <f t="shared" si="2"/>
        <v>-4</v>
      </c>
      <c r="M8" s="1">
        <f t="shared" si="2"/>
        <v>-3</v>
      </c>
      <c r="N8" s="1">
        <f t="shared" si="2"/>
        <v>0</v>
      </c>
      <c r="O8" s="1">
        <f t="shared" si="2"/>
        <v>5</v>
      </c>
      <c r="P8" s="1">
        <f t="shared" si="2"/>
        <v>12</v>
      </c>
      <c r="Q8" s="1">
        <f t="shared" si="2"/>
        <v>21</v>
      </c>
      <c r="R8" s="1">
        <f t="shared" si="2"/>
        <v>32</v>
      </c>
      <c r="S8" s="1">
        <f t="shared" si="2"/>
        <v>45</v>
      </c>
      <c r="T8" s="1">
        <f t="shared" si="2"/>
        <v>60</v>
      </c>
      <c r="U8" s="1">
        <f t="shared" si="2"/>
        <v>77</v>
      </c>
      <c r="V8" s="1">
        <f t="shared" si="2"/>
        <v>96</v>
      </c>
      <c r="W8" s="1">
        <f t="shared" si="2"/>
        <v>117</v>
      </c>
    </row>
    <row r="10" spans="2:23" x14ac:dyDescent="0.35">
      <c r="B10" s="59" t="s">
        <v>33</v>
      </c>
      <c r="C10" s="56" t="s">
        <v>38</v>
      </c>
      <c r="D10" s="55">
        <v>-3</v>
      </c>
      <c r="G10" s="47" t="s">
        <v>18</v>
      </c>
      <c r="H10">
        <f>-D11/(C2-2*D10*C2+D10*D10)</f>
        <v>-0.19230769230769232</v>
      </c>
      <c r="I10">
        <f>-D11/(C3-2*D10*C3+D10*D10)</f>
        <v>2.5</v>
      </c>
      <c r="K10">
        <f>(D11-0)/(D10-C3)</f>
        <v>2.5</v>
      </c>
      <c r="O10" t="s">
        <v>36</v>
      </c>
      <c r="Q10" t="s">
        <v>37</v>
      </c>
    </row>
    <row r="11" spans="2:23" x14ac:dyDescent="0.35">
      <c r="B11" s="1"/>
      <c r="C11" s="56" t="s">
        <v>39</v>
      </c>
      <c r="D11" s="55">
        <v>-5</v>
      </c>
    </row>
    <row r="13" spans="2:23" x14ac:dyDescent="0.35">
      <c r="B13" s="60" t="s">
        <v>35</v>
      </c>
      <c r="C13" s="1">
        <f>(5/4)*C6*C6+(30/4)*C6+25/4</f>
        <v>96.25</v>
      </c>
      <c r="D13" s="1">
        <f t="shared" ref="D13:W13" si="3">(5/4)*D6*D6+(30/4)*D6+25/4</f>
        <v>75</v>
      </c>
      <c r="E13" s="1">
        <f t="shared" si="3"/>
        <v>56.25</v>
      </c>
      <c r="F13" s="1">
        <f t="shared" si="3"/>
        <v>40</v>
      </c>
      <c r="G13" s="1">
        <f t="shared" si="3"/>
        <v>26.25</v>
      </c>
      <c r="H13" s="1">
        <f t="shared" si="3"/>
        <v>15</v>
      </c>
      <c r="I13" s="1">
        <f t="shared" si="3"/>
        <v>6.25</v>
      </c>
      <c r="J13" s="1">
        <f t="shared" si="3"/>
        <v>0</v>
      </c>
      <c r="K13" s="1">
        <f t="shared" si="3"/>
        <v>-3.75</v>
      </c>
      <c r="L13" s="1">
        <f t="shared" si="3"/>
        <v>-5</v>
      </c>
      <c r="M13" s="1">
        <f t="shared" si="3"/>
        <v>-3.75</v>
      </c>
      <c r="N13" s="1">
        <f t="shared" si="3"/>
        <v>0</v>
      </c>
      <c r="O13" s="1">
        <f t="shared" si="3"/>
        <v>6.25</v>
      </c>
      <c r="P13" s="1">
        <f t="shared" si="3"/>
        <v>15</v>
      </c>
      <c r="Q13" s="1">
        <f t="shared" si="3"/>
        <v>26.25</v>
      </c>
      <c r="R13" s="1">
        <f t="shared" si="3"/>
        <v>40</v>
      </c>
      <c r="S13" s="1">
        <f t="shared" si="3"/>
        <v>56.25</v>
      </c>
      <c r="T13" s="1">
        <f t="shared" si="3"/>
        <v>75</v>
      </c>
      <c r="U13" s="1">
        <f t="shared" si="3"/>
        <v>96.25</v>
      </c>
      <c r="V13" s="1">
        <f t="shared" si="3"/>
        <v>120</v>
      </c>
      <c r="W13" s="1">
        <f t="shared" si="3"/>
        <v>146.25</v>
      </c>
    </row>
    <row r="14" spans="2:23" x14ac:dyDescent="0.35">
      <c r="B14" s="60" t="s">
        <v>158</v>
      </c>
      <c r="C14">
        <f>$K$10*C6*C6+$P$3*C13+$P$4</f>
        <v>942.5</v>
      </c>
      <c r="D14">
        <f t="shared" ref="D14:W14" si="4">$K$10*D6*D6+$P$3*D13+$P$4</f>
        <v>757.5</v>
      </c>
      <c r="E14">
        <f t="shared" si="4"/>
        <v>592.5</v>
      </c>
      <c r="F14">
        <f t="shared" si="4"/>
        <v>447.5</v>
      </c>
      <c r="G14">
        <f t="shared" si="4"/>
        <v>322.5</v>
      </c>
      <c r="H14">
        <f t="shared" si="4"/>
        <v>217.5</v>
      </c>
      <c r="I14">
        <f t="shared" si="4"/>
        <v>132.5</v>
      </c>
      <c r="J14">
        <f t="shared" si="4"/>
        <v>67.5</v>
      </c>
      <c r="K14">
        <f t="shared" si="4"/>
        <v>22.5</v>
      </c>
      <c r="L14">
        <f t="shared" si="4"/>
        <v>-2.5</v>
      </c>
      <c r="M14">
        <f t="shared" si="4"/>
        <v>-7.5</v>
      </c>
      <c r="N14">
        <f t="shared" si="4"/>
        <v>7.5</v>
      </c>
      <c r="O14">
        <f t="shared" si="4"/>
        <v>42.5</v>
      </c>
      <c r="P14">
        <f t="shared" si="4"/>
        <v>97.5</v>
      </c>
      <c r="Q14">
        <f t="shared" si="4"/>
        <v>172.5</v>
      </c>
      <c r="R14">
        <f t="shared" si="4"/>
        <v>267.5</v>
      </c>
      <c r="S14">
        <f t="shared" si="4"/>
        <v>382.5</v>
      </c>
      <c r="T14">
        <f t="shared" si="4"/>
        <v>517.5</v>
      </c>
      <c r="U14">
        <f t="shared" si="4"/>
        <v>672.5</v>
      </c>
      <c r="V14">
        <f t="shared" si="4"/>
        <v>847.5</v>
      </c>
      <c r="W14">
        <f t="shared" si="4"/>
        <v>1042.5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1480-D22F-40F1-9246-2F7EFD5129E8}">
  <sheetPr codeName="Tabelle17">
    <pageSetUpPr fitToPage="1"/>
  </sheetPr>
  <dimension ref="A1:ER540"/>
  <sheetViews>
    <sheetView showGridLines="0" topLeftCell="K105" zoomScale="70" zoomScaleNormal="70" workbookViewId="0"/>
  </sheetViews>
  <sheetFormatPr baseColWidth="10" defaultColWidth="8.453125" defaultRowHeight="12.5" x14ac:dyDescent="0.25"/>
  <cols>
    <col min="1" max="1" width="14.1796875" style="79" customWidth="1"/>
    <col min="2" max="4" width="8.453125" style="79" bestFit="1" customWidth="1"/>
    <col min="5" max="5" width="9.54296875" style="79" customWidth="1"/>
    <col min="6" max="10" width="8.453125" style="79"/>
    <col min="11" max="11" width="13.453125" style="79" customWidth="1"/>
    <col min="12" max="12" width="8.453125" style="79"/>
    <col min="13" max="13" width="8.7265625" style="79" customWidth="1"/>
    <col min="14" max="15" width="8.453125" style="79"/>
    <col min="16" max="16" width="8.54296875" style="79" customWidth="1"/>
    <col min="17" max="23" width="8.453125" style="79"/>
    <col min="24" max="24" width="10" style="79" customWidth="1"/>
    <col min="25" max="28" width="8.453125" style="79"/>
    <col min="29" max="29" width="12.81640625" style="79" bestFit="1" customWidth="1"/>
    <col min="30" max="16384" width="8.453125" style="79"/>
  </cols>
  <sheetData>
    <row r="1" spans="1:148" ht="18" x14ac:dyDescent="0.4">
      <c r="A1" s="76" t="s">
        <v>40</v>
      </c>
      <c r="B1" s="77"/>
      <c r="C1" s="77"/>
      <c r="D1" s="77"/>
      <c r="E1" s="78" t="s">
        <v>41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6" t="s">
        <v>42</v>
      </c>
      <c r="U1" s="77"/>
      <c r="V1" s="77"/>
      <c r="W1" s="78" t="s">
        <v>43</v>
      </c>
      <c r="X1" s="77"/>
      <c r="Y1" s="77"/>
      <c r="Z1" s="77" t="s">
        <v>44</v>
      </c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</row>
    <row r="2" spans="1:148" ht="63.75" customHeight="1" thickBo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</row>
    <row r="3" spans="1:148" ht="24.5" x14ac:dyDescent="0.45">
      <c r="A3" s="80" t="s">
        <v>45</v>
      </c>
      <c r="B3" s="81"/>
      <c r="C3" s="81" t="str">
        <f>CONCATENATE("D^2=",F5*F5-(4*F4*F6))</f>
        <v>D^2=36</v>
      </c>
      <c r="D3" s="81"/>
      <c r="E3" s="81" t="str">
        <f>IF(F5*F5-(4*F4*F6)&lt;0,"No Lösung",IF(F5*F5-(4*F4*F6)=0,"1 Lösung","2 Lösung"))</f>
        <v>2 Lösung</v>
      </c>
      <c r="F3" s="82"/>
      <c r="G3" s="77"/>
      <c r="H3" s="83" t="s">
        <v>46</v>
      </c>
      <c r="I3" s="84" t="s">
        <v>29</v>
      </c>
      <c r="J3" s="85" t="s">
        <v>47</v>
      </c>
      <c r="K3" s="86" t="s">
        <v>48</v>
      </c>
      <c r="L3" s="87"/>
      <c r="M3" s="88"/>
      <c r="N3" s="77"/>
      <c r="O3" s="77"/>
      <c r="P3" s="77"/>
      <c r="Q3" s="77"/>
      <c r="R3" s="77"/>
      <c r="S3" s="77"/>
      <c r="T3" s="89" t="s">
        <v>18</v>
      </c>
      <c r="U3" s="90" t="s">
        <v>18</v>
      </c>
      <c r="V3" s="91"/>
      <c r="W3" s="91"/>
      <c r="X3" s="92">
        <f>F4</f>
        <v>1</v>
      </c>
      <c r="Y3" s="93"/>
      <c r="Z3" s="94"/>
      <c r="AA3" s="77"/>
      <c r="AB3" s="77"/>
      <c r="AC3" s="95" t="e">
        <f ca="1">CONCATENATE("y1 = ",F4,"x^2 ",signedFigure(F5),"x ",signedFigure(F6))</f>
        <v>#NAME?</v>
      </c>
      <c r="AD3" s="96"/>
      <c r="AE3" s="96"/>
      <c r="AF3" s="96"/>
      <c r="AG3" s="96"/>
      <c r="AH3" s="96"/>
      <c r="AI3" s="9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</row>
    <row r="4" spans="1:148" ht="25" thickBot="1" x14ac:dyDescent="0.5">
      <c r="A4" s="98" t="s">
        <v>49</v>
      </c>
      <c r="B4" s="99">
        <v>-3</v>
      </c>
      <c r="C4" s="100">
        <f>$F$4*B4*B4+$F$5*B4+$F$6</f>
        <v>0</v>
      </c>
      <c r="D4" s="77"/>
      <c r="E4" s="101" t="s">
        <v>18</v>
      </c>
      <c r="F4" s="102">
        <v>1</v>
      </c>
      <c r="G4" s="77"/>
      <c r="H4" s="103" t="s">
        <v>50</v>
      </c>
      <c r="I4" s="99">
        <v>-10</v>
      </c>
      <c r="J4" s="99">
        <v>-117</v>
      </c>
      <c r="K4" s="77"/>
      <c r="L4" s="104" t="s">
        <v>18</v>
      </c>
      <c r="M4" s="105">
        <f>((J10*J13) - (J11*J12))/((J8*J13)-(J9*J12))</f>
        <v>-1</v>
      </c>
      <c r="N4" s="77"/>
      <c r="O4" s="77"/>
      <c r="P4" s="77"/>
      <c r="Q4" s="77"/>
      <c r="R4" s="77"/>
      <c r="S4" s="77"/>
      <c r="T4" s="106" t="s">
        <v>51</v>
      </c>
      <c r="U4" s="107" t="s">
        <v>52</v>
      </c>
      <c r="V4" s="108"/>
      <c r="W4" s="108"/>
      <c r="X4" s="109">
        <f>-F5/(2*F4)</f>
        <v>0</v>
      </c>
      <c r="Y4" s="110" t="s">
        <v>53</v>
      </c>
      <c r="Z4" s="111"/>
      <c r="AA4" s="77"/>
      <c r="AB4" s="77"/>
      <c r="AC4" s="112" t="e">
        <f ca="1">CONCATENATE("y1 = ",X3,"(x",signedFigure(X4,2,TRUE),")^2",signedFigure(X5))</f>
        <v>#NAME?</v>
      </c>
      <c r="AD4" s="113"/>
      <c r="AE4" s="113"/>
      <c r="AF4" s="113"/>
      <c r="AG4" s="113"/>
      <c r="AH4" s="113"/>
      <c r="AI4" s="114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</row>
    <row r="5" spans="1:148" ht="20.5" thickBot="1" x14ac:dyDescent="0.4">
      <c r="A5" s="115" t="s">
        <v>54</v>
      </c>
      <c r="B5" s="116" t="s">
        <v>55</v>
      </c>
      <c r="C5" s="116" t="s">
        <v>56</v>
      </c>
      <c r="D5" s="77"/>
      <c r="E5" s="101" t="s">
        <v>26</v>
      </c>
      <c r="F5" s="102">
        <v>0</v>
      </c>
      <c r="G5" s="77"/>
      <c r="H5" s="103" t="s">
        <v>57</v>
      </c>
      <c r="I5" s="99">
        <v>-9</v>
      </c>
      <c r="J5" s="99">
        <v>-96</v>
      </c>
      <c r="K5" s="117" t="s">
        <v>58</v>
      </c>
      <c r="L5" s="101" t="s">
        <v>26</v>
      </c>
      <c r="M5" s="118">
        <f>(J11 - M4*J9)/J13</f>
        <v>2</v>
      </c>
      <c r="N5" s="77"/>
      <c r="O5" s="77"/>
      <c r="P5" s="77"/>
      <c r="Q5" s="77"/>
      <c r="R5" s="77"/>
      <c r="S5" s="77"/>
      <c r="T5" s="119" t="s">
        <v>59</v>
      </c>
      <c r="U5" s="120" t="s">
        <v>60</v>
      </c>
      <c r="V5" s="121"/>
      <c r="W5" s="121"/>
      <c r="X5" s="122">
        <f>F6-F4*X4^2</f>
        <v>-9</v>
      </c>
      <c r="Y5" s="123" t="s">
        <v>61</v>
      </c>
      <c r="Z5" s="124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</row>
    <row r="6" spans="1:148" ht="16" thickBot="1" x14ac:dyDescent="0.4">
      <c r="A6" s="125">
        <f>IF((F5*F5-(4*F4*F6)&gt;=0),SQRT(F5*F5-(4*F4*F6)),"NO")</f>
        <v>6</v>
      </c>
      <c r="B6" s="126">
        <f>IF(A6="NO","NO",(-F5-A6)/(2*F4))</f>
        <v>-3</v>
      </c>
      <c r="C6" s="126">
        <f>IF(A6="NO","NO",(-F5+A6)/(2*F4))</f>
        <v>3</v>
      </c>
      <c r="D6" s="127"/>
      <c r="E6" s="128" t="s">
        <v>32</v>
      </c>
      <c r="F6" s="129">
        <v>-9</v>
      </c>
      <c r="G6" s="77"/>
      <c r="H6" s="130" t="s">
        <v>62</v>
      </c>
      <c r="I6" s="131">
        <v>-3</v>
      </c>
      <c r="J6" s="131">
        <v>-12</v>
      </c>
      <c r="K6" s="127"/>
      <c r="L6" s="128" t="s">
        <v>32</v>
      </c>
      <c r="M6" s="132">
        <f>J4-M4*I4*I4-M5*I4</f>
        <v>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</row>
    <row r="7" spans="1:148" ht="13" thickBot="1" x14ac:dyDescent="0.3">
      <c r="A7" s="77"/>
      <c r="B7" s="77"/>
      <c r="C7" s="77"/>
      <c r="D7" s="77"/>
      <c r="E7" s="77"/>
      <c r="F7" s="77"/>
      <c r="G7" s="77"/>
      <c r="H7" s="77"/>
      <c r="I7" s="77"/>
      <c r="J7" s="133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</row>
    <row r="8" spans="1:148" ht="24.5" x14ac:dyDescent="0.45">
      <c r="A8" s="134" t="s">
        <v>63</v>
      </c>
      <c r="B8" s="81"/>
      <c r="C8" s="81" t="str">
        <f>CONCATENATE("D^2=",F10*F10-(4*F9*F11))</f>
        <v>D^2=25</v>
      </c>
      <c r="D8" s="81"/>
      <c r="E8" s="81" t="str">
        <f>IF(F10*F10-(4*F9*F11)&lt;0,"No Lösung",IF(F10*F10-(4*F9*F11)=0,"1 Lösung","2 Lösung"))</f>
        <v>2 Lösung</v>
      </c>
      <c r="F8" s="82"/>
      <c r="G8" s="77"/>
      <c r="H8" s="77" t="s">
        <v>64</v>
      </c>
      <c r="I8" s="77"/>
      <c r="J8" s="77">
        <f>(I5*I5)-(I4*I4)</f>
        <v>-19</v>
      </c>
      <c r="K8" s="77"/>
      <c r="L8" s="77"/>
      <c r="M8" s="77"/>
      <c r="N8" s="77"/>
      <c r="O8" s="77"/>
      <c r="P8" s="77"/>
      <c r="Q8" s="77"/>
      <c r="R8" s="77"/>
      <c r="S8" s="77"/>
      <c r="T8" s="89" t="s">
        <v>18</v>
      </c>
      <c r="U8" s="90" t="s">
        <v>18</v>
      </c>
      <c r="V8" s="91"/>
      <c r="W8" s="91"/>
      <c r="X8" s="92">
        <f>F9</f>
        <v>1</v>
      </c>
      <c r="Y8" s="93"/>
      <c r="Z8" s="94"/>
      <c r="AA8" s="77"/>
      <c r="AB8" s="77"/>
      <c r="AC8" s="135" t="e">
        <f ca="1">CONCATENATE("y1 = ",F9,"x^2 ",signedFigure(F10),"x ",signedFigure(F11))</f>
        <v>#NAME?</v>
      </c>
      <c r="AD8" s="136"/>
      <c r="AE8" s="136"/>
      <c r="AF8" s="136"/>
      <c r="AG8" s="136"/>
      <c r="AH8" s="136"/>
      <c r="AI8" s="13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</row>
    <row r="9" spans="1:148" ht="25" thickBot="1" x14ac:dyDescent="0.5">
      <c r="A9" s="98" t="s">
        <v>49</v>
      </c>
      <c r="B9" s="99">
        <v>2</v>
      </c>
      <c r="C9" s="109">
        <f>$F$9*B9*B9+$F$10*B9+$F$11</f>
        <v>14</v>
      </c>
      <c r="D9" s="77"/>
      <c r="E9" s="101" t="s">
        <v>18</v>
      </c>
      <c r="F9" s="102">
        <v>1</v>
      </c>
      <c r="G9" s="77"/>
      <c r="H9" s="77" t="s">
        <v>65</v>
      </c>
      <c r="I9" s="77"/>
      <c r="J9" s="77">
        <f>(I6*I6)-(I4*I4)</f>
        <v>-91</v>
      </c>
      <c r="K9" s="77"/>
      <c r="L9" s="77"/>
      <c r="M9" s="77"/>
      <c r="N9" s="77"/>
      <c r="O9" s="77"/>
      <c r="P9" s="77"/>
      <c r="Q9" s="77"/>
      <c r="R9" s="77"/>
      <c r="S9" s="77"/>
      <c r="T9" s="106" t="s">
        <v>51</v>
      </c>
      <c r="U9" s="138" t="s">
        <v>66</v>
      </c>
      <c r="V9" s="108"/>
      <c r="W9" s="108"/>
      <c r="X9" s="109">
        <f>-F10/(2*F9)</f>
        <v>-2.5</v>
      </c>
      <c r="Y9" s="110" t="s">
        <v>53</v>
      </c>
      <c r="Z9" s="111"/>
      <c r="AA9" s="77"/>
      <c r="AB9" s="77"/>
      <c r="AC9" s="139" t="e">
        <f ca="1">CONCATENATE("y1 = ",X8,"(x",signedFigure(X9,2,TRUE),")^2",signedFigure(X10))</f>
        <v>#NAME?</v>
      </c>
      <c r="AD9" s="140"/>
      <c r="AE9" s="140"/>
      <c r="AF9" s="140"/>
      <c r="AG9" s="140"/>
      <c r="AH9" s="140"/>
      <c r="AI9" s="141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</row>
    <row r="10" spans="1:148" ht="20.5" thickBot="1" x14ac:dyDescent="0.4">
      <c r="A10" s="115" t="s">
        <v>54</v>
      </c>
      <c r="B10" s="116" t="s">
        <v>55</v>
      </c>
      <c r="C10" s="116" t="s">
        <v>56</v>
      </c>
      <c r="D10" s="77"/>
      <c r="E10" s="101" t="s">
        <v>26</v>
      </c>
      <c r="F10" s="102">
        <v>5</v>
      </c>
      <c r="G10" s="77"/>
      <c r="H10" s="77" t="s">
        <v>67</v>
      </c>
      <c r="I10" s="77"/>
      <c r="J10" s="77">
        <f>J5-J4</f>
        <v>21</v>
      </c>
      <c r="K10" s="77"/>
      <c r="L10" s="77"/>
      <c r="M10" s="77"/>
      <c r="N10" s="77"/>
      <c r="O10" s="77"/>
      <c r="P10" s="77"/>
      <c r="Q10" s="77"/>
      <c r="R10" s="77"/>
      <c r="S10" s="77"/>
      <c r="T10" s="119" t="s">
        <v>59</v>
      </c>
      <c r="U10" s="120" t="s">
        <v>60</v>
      </c>
      <c r="V10" s="121"/>
      <c r="W10" s="121"/>
      <c r="X10" s="122">
        <f>F11-F9*X9^2</f>
        <v>-6.25</v>
      </c>
      <c r="Y10" s="123" t="s">
        <v>61</v>
      </c>
      <c r="Z10" s="124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</row>
    <row r="11" spans="1:148" ht="18" thickBot="1" x14ac:dyDescent="0.4">
      <c r="A11" s="142">
        <f>IF((F10*F10-(4*F9*F11)&gt;=0),SQRT(F10*F10-(4*F9*F11)),"NO")</f>
        <v>5</v>
      </c>
      <c r="B11" s="143">
        <f>IF(A11="NO","NO",(-F10-A11)/(2*F9))</f>
        <v>-5</v>
      </c>
      <c r="C11" s="143">
        <f>IF(A11="NO","NO",(-F10+A11)/(2*F9))</f>
        <v>0</v>
      </c>
      <c r="D11" s="127"/>
      <c r="E11" s="128" t="s">
        <v>32</v>
      </c>
      <c r="F11" s="129">
        <v>0</v>
      </c>
      <c r="G11" s="77"/>
      <c r="H11" s="77" t="s">
        <v>68</v>
      </c>
      <c r="I11" s="77"/>
      <c r="J11" s="77">
        <f>J6-J4</f>
        <v>105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</row>
    <row r="12" spans="1:148" x14ac:dyDescent="0.25">
      <c r="A12" s="77"/>
      <c r="B12" s="77"/>
      <c r="C12" s="77"/>
      <c r="D12" s="77"/>
      <c r="E12" s="77"/>
      <c r="F12" s="77"/>
      <c r="G12" s="77"/>
      <c r="H12" s="77" t="s">
        <v>69</v>
      </c>
      <c r="I12" s="77"/>
      <c r="J12" s="77">
        <f>I5-I4</f>
        <v>1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</row>
    <row r="13" spans="1:148" x14ac:dyDescent="0.25">
      <c r="A13" s="77"/>
      <c r="B13" s="77"/>
      <c r="C13" s="77"/>
      <c r="D13" s="77"/>
      <c r="E13" s="77"/>
      <c r="F13" s="77"/>
      <c r="G13" s="77"/>
      <c r="H13" s="77" t="s">
        <v>70</v>
      </c>
      <c r="I13" s="77"/>
      <c r="J13" s="77">
        <f>I6-I4</f>
        <v>7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</row>
    <row r="14" spans="1:148" ht="13" x14ac:dyDescent="0.3">
      <c r="A14" s="144" t="s">
        <v>71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 t="e">
        <f ca="1">signedFigure(X10,2,FALSE)</f>
        <v>#NAME?</v>
      </c>
      <c r="AE14" s="77">
        <f>ABS(123.45)</f>
        <v>123.45</v>
      </c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</row>
    <row r="15" spans="1:148" x14ac:dyDescent="0.25">
      <c r="A15" s="145" t="s">
        <v>72</v>
      </c>
      <c r="B15" s="99">
        <v>0.1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</row>
    <row r="16" spans="1:148" x14ac:dyDescent="0.25">
      <c r="A16" s="145" t="s">
        <v>73</v>
      </c>
      <c r="B16" s="99">
        <v>-6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</row>
    <row r="17" spans="1:148" x14ac:dyDescent="0.25">
      <c r="A17" s="77"/>
      <c r="B17" s="14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</row>
    <row r="18" spans="1:148" x14ac:dyDescent="0.25">
      <c r="A18" s="145" t="s">
        <v>29</v>
      </c>
      <c r="B18" s="147">
        <f>B16</f>
        <v>-6</v>
      </c>
      <c r="C18" s="145">
        <f t="shared" ref="C18:BN18" si="0">B18+$B$15</f>
        <v>-5.9</v>
      </c>
      <c r="D18" s="145">
        <f t="shared" si="0"/>
        <v>-5.8000000000000007</v>
      </c>
      <c r="E18" s="145">
        <f t="shared" si="0"/>
        <v>-5.7000000000000011</v>
      </c>
      <c r="F18" s="145">
        <f t="shared" si="0"/>
        <v>-5.6000000000000014</v>
      </c>
      <c r="G18" s="145">
        <f t="shared" si="0"/>
        <v>-5.5000000000000018</v>
      </c>
      <c r="H18" s="145">
        <f t="shared" si="0"/>
        <v>-5.4000000000000021</v>
      </c>
      <c r="I18" s="145">
        <f t="shared" si="0"/>
        <v>-5.3000000000000025</v>
      </c>
      <c r="J18" s="145">
        <f t="shared" si="0"/>
        <v>-5.2000000000000028</v>
      </c>
      <c r="K18" s="145">
        <f t="shared" si="0"/>
        <v>-5.1000000000000032</v>
      </c>
      <c r="L18" s="145">
        <f t="shared" si="0"/>
        <v>-5.0000000000000036</v>
      </c>
      <c r="M18" s="145">
        <f t="shared" si="0"/>
        <v>-4.9000000000000039</v>
      </c>
      <c r="N18" s="145">
        <f t="shared" si="0"/>
        <v>-4.8000000000000043</v>
      </c>
      <c r="O18" s="145">
        <f t="shared" si="0"/>
        <v>-4.7000000000000046</v>
      </c>
      <c r="P18" s="145">
        <f t="shared" si="0"/>
        <v>-4.600000000000005</v>
      </c>
      <c r="Q18" s="145">
        <f t="shared" si="0"/>
        <v>-4.5000000000000053</v>
      </c>
      <c r="R18" s="145">
        <f t="shared" si="0"/>
        <v>-4.4000000000000057</v>
      </c>
      <c r="S18" s="145">
        <f t="shared" si="0"/>
        <v>-4.300000000000006</v>
      </c>
      <c r="T18" s="145">
        <f t="shared" si="0"/>
        <v>-4.2000000000000064</v>
      </c>
      <c r="U18" s="145">
        <f t="shared" si="0"/>
        <v>-4.1000000000000068</v>
      </c>
      <c r="V18" s="145">
        <f t="shared" si="0"/>
        <v>-4.0000000000000071</v>
      </c>
      <c r="W18" s="145">
        <f t="shared" si="0"/>
        <v>-3.900000000000007</v>
      </c>
      <c r="X18" s="145">
        <f t="shared" si="0"/>
        <v>-3.8000000000000069</v>
      </c>
      <c r="Y18" s="145">
        <f t="shared" si="0"/>
        <v>-3.7000000000000068</v>
      </c>
      <c r="Z18" s="145">
        <f t="shared" si="0"/>
        <v>-3.6000000000000068</v>
      </c>
      <c r="AA18" s="145">
        <f t="shared" si="0"/>
        <v>-3.5000000000000067</v>
      </c>
      <c r="AB18" s="145">
        <f t="shared" si="0"/>
        <v>-3.4000000000000066</v>
      </c>
      <c r="AC18" s="145">
        <f t="shared" si="0"/>
        <v>-3.3000000000000065</v>
      </c>
      <c r="AD18" s="145">
        <f t="shared" si="0"/>
        <v>-3.2000000000000064</v>
      </c>
      <c r="AE18" s="145">
        <f t="shared" si="0"/>
        <v>-3.1000000000000063</v>
      </c>
      <c r="AF18" s="145">
        <f t="shared" si="0"/>
        <v>-3.0000000000000062</v>
      </c>
      <c r="AG18" s="145">
        <f t="shared" si="0"/>
        <v>-2.9000000000000061</v>
      </c>
      <c r="AH18" s="145">
        <f t="shared" si="0"/>
        <v>-2.800000000000006</v>
      </c>
      <c r="AI18" s="145">
        <f t="shared" si="0"/>
        <v>-2.700000000000006</v>
      </c>
      <c r="AJ18" s="145">
        <f t="shared" si="0"/>
        <v>-2.6000000000000059</v>
      </c>
      <c r="AK18" s="145">
        <f t="shared" si="0"/>
        <v>-2.5000000000000058</v>
      </c>
      <c r="AL18" s="145">
        <f t="shared" si="0"/>
        <v>-2.4000000000000057</v>
      </c>
      <c r="AM18" s="145">
        <f t="shared" si="0"/>
        <v>-2.3000000000000056</v>
      </c>
      <c r="AN18" s="145">
        <f t="shared" si="0"/>
        <v>-2.2000000000000055</v>
      </c>
      <c r="AO18" s="145">
        <f t="shared" si="0"/>
        <v>-2.1000000000000054</v>
      </c>
      <c r="AP18" s="145">
        <f t="shared" si="0"/>
        <v>-2.0000000000000053</v>
      </c>
      <c r="AQ18" s="145">
        <f t="shared" si="0"/>
        <v>-1.9000000000000052</v>
      </c>
      <c r="AR18" s="145">
        <f t="shared" si="0"/>
        <v>-1.8000000000000052</v>
      </c>
      <c r="AS18" s="145">
        <f t="shared" si="0"/>
        <v>-1.7000000000000051</v>
      </c>
      <c r="AT18" s="145">
        <f t="shared" si="0"/>
        <v>-1.600000000000005</v>
      </c>
      <c r="AU18" s="145">
        <f t="shared" si="0"/>
        <v>-1.5000000000000049</v>
      </c>
      <c r="AV18" s="145">
        <f t="shared" si="0"/>
        <v>-1.4000000000000048</v>
      </c>
      <c r="AW18" s="145">
        <f t="shared" si="0"/>
        <v>-1.3000000000000047</v>
      </c>
      <c r="AX18" s="145">
        <f t="shared" si="0"/>
        <v>-1.2000000000000046</v>
      </c>
      <c r="AY18" s="145">
        <f t="shared" si="0"/>
        <v>-1.1000000000000045</v>
      </c>
      <c r="AZ18" s="145">
        <f t="shared" si="0"/>
        <v>-1.0000000000000044</v>
      </c>
      <c r="BA18" s="145">
        <f t="shared" si="0"/>
        <v>-0.90000000000000446</v>
      </c>
      <c r="BB18" s="145">
        <f t="shared" si="0"/>
        <v>-0.80000000000000449</v>
      </c>
      <c r="BC18" s="145">
        <f t="shared" si="0"/>
        <v>-0.70000000000000451</v>
      </c>
      <c r="BD18" s="145">
        <f t="shared" si="0"/>
        <v>-0.60000000000000453</v>
      </c>
      <c r="BE18" s="145">
        <f t="shared" si="0"/>
        <v>-0.50000000000000455</v>
      </c>
      <c r="BF18" s="145">
        <f t="shared" si="0"/>
        <v>-0.40000000000000457</v>
      </c>
      <c r="BG18" s="145">
        <f t="shared" si="0"/>
        <v>-0.3000000000000046</v>
      </c>
      <c r="BH18" s="145">
        <f t="shared" si="0"/>
        <v>-0.20000000000000459</v>
      </c>
      <c r="BI18" s="145">
        <f t="shared" si="0"/>
        <v>-0.10000000000000459</v>
      </c>
      <c r="BJ18" s="145">
        <f t="shared" si="0"/>
        <v>-4.5796699765787707E-15</v>
      </c>
      <c r="BK18" s="145">
        <f t="shared" si="0"/>
        <v>9.9999999999995426E-2</v>
      </c>
      <c r="BL18" s="145">
        <f t="shared" si="0"/>
        <v>0.19999999999999543</v>
      </c>
      <c r="BM18" s="145">
        <f t="shared" si="0"/>
        <v>0.29999999999999544</v>
      </c>
      <c r="BN18" s="145">
        <f t="shared" si="0"/>
        <v>0.39999999999999547</v>
      </c>
      <c r="BO18" s="145">
        <f t="shared" ref="BO18:DX18" si="1">BN18+$B$15</f>
        <v>0.49999999999999545</v>
      </c>
      <c r="BP18" s="145">
        <f t="shared" si="1"/>
        <v>0.59999999999999543</v>
      </c>
      <c r="BQ18" s="145">
        <f t="shared" si="1"/>
        <v>0.6999999999999954</v>
      </c>
      <c r="BR18" s="145">
        <f t="shared" si="1"/>
        <v>0.79999999999999538</v>
      </c>
      <c r="BS18" s="145">
        <f t="shared" si="1"/>
        <v>0.89999999999999536</v>
      </c>
      <c r="BT18" s="145">
        <f t="shared" si="1"/>
        <v>0.99999999999999534</v>
      </c>
      <c r="BU18" s="145">
        <f t="shared" si="1"/>
        <v>1.0999999999999954</v>
      </c>
      <c r="BV18" s="145">
        <f t="shared" si="1"/>
        <v>1.1999999999999955</v>
      </c>
      <c r="BW18" s="145">
        <f t="shared" si="1"/>
        <v>1.2999999999999956</v>
      </c>
      <c r="BX18" s="145">
        <f t="shared" si="1"/>
        <v>1.3999999999999957</v>
      </c>
      <c r="BY18" s="145">
        <f t="shared" si="1"/>
        <v>1.4999999999999958</v>
      </c>
      <c r="BZ18" s="145">
        <f t="shared" si="1"/>
        <v>1.5999999999999959</v>
      </c>
      <c r="CA18" s="145">
        <f t="shared" si="1"/>
        <v>1.699999999999996</v>
      </c>
      <c r="CB18" s="145">
        <f t="shared" si="1"/>
        <v>1.799999999999996</v>
      </c>
      <c r="CC18" s="145">
        <f t="shared" si="1"/>
        <v>1.8999999999999961</v>
      </c>
      <c r="CD18" s="145">
        <f t="shared" si="1"/>
        <v>1.9999999999999962</v>
      </c>
      <c r="CE18" s="145">
        <f t="shared" si="1"/>
        <v>2.0999999999999961</v>
      </c>
      <c r="CF18" s="145">
        <f t="shared" si="1"/>
        <v>2.1999999999999962</v>
      </c>
      <c r="CG18" s="145">
        <f t="shared" si="1"/>
        <v>2.2999999999999963</v>
      </c>
      <c r="CH18" s="145">
        <f t="shared" si="1"/>
        <v>2.3999999999999964</v>
      </c>
      <c r="CI18" s="145">
        <f t="shared" si="1"/>
        <v>2.4999999999999964</v>
      </c>
      <c r="CJ18" s="145">
        <f t="shared" si="1"/>
        <v>2.5999999999999965</v>
      </c>
      <c r="CK18" s="145">
        <f t="shared" si="1"/>
        <v>2.6999999999999966</v>
      </c>
      <c r="CL18" s="145">
        <f t="shared" si="1"/>
        <v>2.7999999999999967</v>
      </c>
      <c r="CM18" s="145">
        <f t="shared" si="1"/>
        <v>2.8999999999999968</v>
      </c>
      <c r="CN18" s="145">
        <f t="shared" si="1"/>
        <v>2.9999999999999969</v>
      </c>
      <c r="CO18" s="145">
        <f t="shared" si="1"/>
        <v>3.099999999999997</v>
      </c>
      <c r="CP18" s="145">
        <f t="shared" si="1"/>
        <v>3.1999999999999971</v>
      </c>
      <c r="CQ18" s="145">
        <f t="shared" si="1"/>
        <v>3.2999999999999972</v>
      </c>
      <c r="CR18" s="145">
        <f t="shared" si="1"/>
        <v>3.3999999999999972</v>
      </c>
      <c r="CS18" s="145">
        <f t="shared" si="1"/>
        <v>3.4999999999999973</v>
      </c>
      <c r="CT18" s="145">
        <f t="shared" si="1"/>
        <v>3.5999999999999974</v>
      </c>
      <c r="CU18" s="145">
        <f t="shared" si="1"/>
        <v>3.6999999999999975</v>
      </c>
      <c r="CV18" s="145">
        <f t="shared" si="1"/>
        <v>3.7999999999999976</v>
      </c>
      <c r="CW18" s="145">
        <f t="shared" si="1"/>
        <v>3.8999999999999977</v>
      </c>
      <c r="CX18" s="145">
        <f t="shared" si="1"/>
        <v>3.9999999999999978</v>
      </c>
      <c r="CY18" s="145">
        <f t="shared" si="1"/>
        <v>4.0999999999999979</v>
      </c>
      <c r="CZ18" s="145">
        <f t="shared" si="1"/>
        <v>4.1999999999999975</v>
      </c>
      <c r="DA18" s="145">
        <f t="shared" si="1"/>
        <v>4.2999999999999972</v>
      </c>
      <c r="DB18" s="145">
        <f t="shared" si="1"/>
        <v>4.3999999999999968</v>
      </c>
      <c r="DC18" s="145">
        <f t="shared" si="1"/>
        <v>4.4999999999999964</v>
      </c>
      <c r="DD18" s="145">
        <f t="shared" si="1"/>
        <v>4.5999999999999961</v>
      </c>
      <c r="DE18" s="145">
        <f t="shared" si="1"/>
        <v>4.6999999999999957</v>
      </c>
      <c r="DF18" s="145">
        <f t="shared" si="1"/>
        <v>4.7999999999999954</v>
      </c>
      <c r="DG18" s="145">
        <f t="shared" si="1"/>
        <v>4.899999999999995</v>
      </c>
      <c r="DH18" s="145">
        <f t="shared" si="1"/>
        <v>4.9999999999999947</v>
      </c>
      <c r="DI18" s="145">
        <f t="shared" si="1"/>
        <v>5.0999999999999943</v>
      </c>
      <c r="DJ18" s="145">
        <f t="shared" si="1"/>
        <v>5.199999999999994</v>
      </c>
      <c r="DK18" s="145">
        <f t="shared" si="1"/>
        <v>5.2999999999999936</v>
      </c>
      <c r="DL18" s="145">
        <f t="shared" si="1"/>
        <v>5.3999999999999932</v>
      </c>
      <c r="DM18" s="145">
        <f t="shared" si="1"/>
        <v>5.4999999999999929</v>
      </c>
      <c r="DN18" s="145">
        <f t="shared" si="1"/>
        <v>5.5999999999999925</v>
      </c>
      <c r="DO18" s="145">
        <f t="shared" si="1"/>
        <v>5.6999999999999922</v>
      </c>
      <c r="DP18" s="145">
        <f t="shared" si="1"/>
        <v>5.7999999999999918</v>
      </c>
      <c r="DQ18" s="145">
        <f t="shared" si="1"/>
        <v>5.8999999999999915</v>
      </c>
      <c r="DR18" s="145">
        <f t="shared" si="1"/>
        <v>5.9999999999999911</v>
      </c>
      <c r="DS18" s="145">
        <f t="shared" si="1"/>
        <v>6.0999999999999908</v>
      </c>
      <c r="DT18" s="145">
        <f t="shared" si="1"/>
        <v>6.1999999999999904</v>
      </c>
      <c r="DU18" s="145">
        <f t="shared" si="1"/>
        <v>6.2999999999999901</v>
      </c>
      <c r="DV18" s="145">
        <f t="shared" si="1"/>
        <v>6.3999999999999897</v>
      </c>
      <c r="DW18" s="145">
        <f t="shared" si="1"/>
        <v>6.4999999999999893</v>
      </c>
      <c r="DX18" s="145">
        <f t="shared" si="1"/>
        <v>6.599999999999989</v>
      </c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</row>
    <row r="19" spans="1:148" x14ac:dyDescent="0.25">
      <c r="A19" s="148" t="s">
        <v>74</v>
      </c>
      <c r="B19" s="149">
        <f t="shared" ref="B19:BM19" si="2">$F$4*B18*B18+$F$5*B18+$F$6</f>
        <v>27</v>
      </c>
      <c r="C19" s="149">
        <f t="shared" si="2"/>
        <v>25.810000000000002</v>
      </c>
      <c r="D19" s="149">
        <f t="shared" si="2"/>
        <v>24.640000000000008</v>
      </c>
      <c r="E19" s="149">
        <f t="shared" si="2"/>
        <v>23.490000000000009</v>
      </c>
      <c r="F19" s="149">
        <f t="shared" si="2"/>
        <v>22.360000000000017</v>
      </c>
      <c r="G19" s="149">
        <f t="shared" si="2"/>
        <v>21.250000000000021</v>
      </c>
      <c r="H19" s="149">
        <f t="shared" si="2"/>
        <v>20.160000000000021</v>
      </c>
      <c r="I19" s="149">
        <f t="shared" si="2"/>
        <v>19.090000000000025</v>
      </c>
      <c r="J19" s="149">
        <f t="shared" si="2"/>
        <v>18.040000000000031</v>
      </c>
      <c r="K19" s="149">
        <f t="shared" si="2"/>
        <v>17.010000000000034</v>
      </c>
      <c r="L19" s="149">
        <f t="shared" si="2"/>
        <v>16.000000000000036</v>
      </c>
      <c r="M19" s="149">
        <f t="shared" si="2"/>
        <v>15.010000000000037</v>
      </c>
      <c r="N19" s="149">
        <f t="shared" si="2"/>
        <v>14.040000000000042</v>
      </c>
      <c r="O19" s="149">
        <f t="shared" si="2"/>
        <v>13.090000000000042</v>
      </c>
      <c r="P19" s="149">
        <f t="shared" si="2"/>
        <v>12.160000000000046</v>
      </c>
      <c r="Q19" s="149">
        <f t="shared" si="2"/>
        <v>11.25000000000005</v>
      </c>
      <c r="R19" s="149">
        <f t="shared" si="2"/>
        <v>10.360000000000049</v>
      </c>
      <c r="S19" s="149">
        <f t="shared" si="2"/>
        <v>9.4900000000000517</v>
      </c>
      <c r="T19" s="149">
        <f t="shared" si="2"/>
        <v>8.6400000000000539</v>
      </c>
      <c r="U19" s="149">
        <f t="shared" si="2"/>
        <v>7.8100000000000556</v>
      </c>
      <c r="V19" s="149">
        <f t="shared" si="2"/>
        <v>7.0000000000000568</v>
      </c>
      <c r="W19" s="149">
        <f t="shared" si="2"/>
        <v>6.2100000000000541</v>
      </c>
      <c r="X19" s="149">
        <f t="shared" si="2"/>
        <v>5.4400000000000528</v>
      </c>
      <c r="Y19" s="149">
        <f t="shared" si="2"/>
        <v>4.690000000000051</v>
      </c>
      <c r="Z19" s="149">
        <f t="shared" si="2"/>
        <v>3.9600000000000488</v>
      </c>
      <c r="AA19" s="149">
        <f t="shared" si="2"/>
        <v>3.2500000000000462</v>
      </c>
      <c r="AB19" s="149">
        <f t="shared" si="2"/>
        <v>2.5600000000000449</v>
      </c>
      <c r="AC19" s="149">
        <f t="shared" si="2"/>
        <v>1.8900000000000432</v>
      </c>
      <c r="AD19" s="149">
        <f t="shared" si="2"/>
        <v>1.2400000000000411</v>
      </c>
      <c r="AE19" s="149">
        <f t="shared" si="2"/>
        <v>0.61000000000003851</v>
      </c>
      <c r="AF19" s="149">
        <f t="shared" si="2"/>
        <v>3.730349362740526E-14</v>
      </c>
      <c r="AG19" s="149">
        <f t="shared" si="2"/>
        <v>-0.58999999999996433</v>
      </c>
      <c r="AH19" s="149">
        <f t="shared" si="2"/>
        <v>-1.1599999999999664</v>
      </c>
      <c r="AI19" s="149">
        <f t="shared" si="2"/>
        <v>-1.709999999999968</v>
      </c>
      <c r="AJ19" s="149">
        <f t="shared" si="2"/>
        <v>-2.2399999999999691</v>
      </c>
      <c r="AK19" s="149">
        <f t="shared" si="2"/>
        <v>-2.7499999999999716</v>
      </c>
      <c r="AL19" s="149">
        <f t="shared" si="2"/>
        <v>-3.2399999999999727</v>
      </c>
      <c r="AM19" s="149">
        <f t="shared" si="2"/>
        <v>-3.7099999999999742</v>
      </c>
      <c r="AN19" s="149">
        <f t="shared" si="2"/>
        <v>-4.1599999999999762</v>
      </c>
      <c r="AO19" s="149">
        <f t="shared" si="2"/>
        <v>-4.5899999999999777</v>
      </c>
      <c r="AP19" s="149">
        <f t="shared" si="2"/>
        <v>-4.9999999999999787</v>
      </c>
      <c r="AQ19" s="149">
        <f t="shared" si="2"/>
        <v>-5.3899999999999801</v>
      </c>
      <c r="AR19" s="149">
        <f t="shared" si="2"/>
        <v>-5.759999999999982</v>
      </c>
      <c r="AS19" s="149">
        <f t="shared" si="2"/>
        <v>-6.1099999999999834</v>
      </c>
      <c r="AT19" s="149">
        <f t="shared" si="2"/>
        <v>-6.4399999999999835</v>
      </c>
      <c r="AU19" s="149">
        <f t="shared" si="2"/>
        <v>-6.7499999999999858</v>
      </c>
      <c r="AV19" s="149">
        <f t="shared" si="2"/>
        <v>-7.0399999999999867</v>
      </c>
      <c r="AW19" s="149">
        <f t="shared" si="2"/>
        <v>-7.3099999999999881</v>
      </c>
      <c r="AX19" s="149">
        <f t="shared" si="2"/>
        <v>-7.559999999999989</v>
      </c>
      <c r="AY19" s="149">
        <f t="shared" si="2"/>
        <v>-7.7899999999999903</v>
      </c>
      <c r="AZ19" s="149">
        <f t="shared" si="2"/>
        <v>-7.9999999999999911</v>
      </c>
      <c r="BA19" s="149">
        <f t="shared" si="2"/>
        <v>-8.1899999999999924</v>
      </c>
      <c r="BB19" s="149">
        <f t="shared" si="2"/>
        <v>-8.3599999999999923</v>
      </c>
      <c r="BC19" s="149">
        <f t="shared" si="2"/>
        <v>-8.5099999999999945</v>
      </c>
      <c r="BD19" s="149">
        <f t="shared" si="2"/>
        <v>-8.6399999999999952</v>
      </c>
      <c r="BE19" s="149">
        <f t="shared" si="2"/>
        <v>-8.7499999999999947</v>
      </c>
      <c r="BF19" s="149">
        <f t="shared" si="2"/>
        <v>-8.8399999999999963</v>
      </c>
      <c r="BG19" s="149">
        <f t="shared" si="2"/>
        <v>-8.9099999999999966</v>
      </c>
      <c r="BH19" s="149">
        <f t="shared" si="2"/>
        <v>-8.9599999999999973</v>
      </c>
      <c r="BI19" s="149">
        <f t="shared" si="2"/>
        <v>-8.9899999999999984</v>
      </c>
      <c r="BJ19" s="149">
        <f t="shared" si="2"/>
        <v>-9</v>
      </c>
      <c r="BK19" s="149">
        <f t="shared" si="2"/>
        <v>-8.99</v>
      </c>
      <c r="BL19" s="149">
        <f t="shared" si="2"/>
        <v>-8.9600000000000026</v>
      </c>
      <c r="BM19" s="149">
        <f t="shared" si="2"/>
        <v>-8.9100000000000019</v>
      </c>
      <c r="BN19" s="149">
        <f t="shared" ref="BN19:DX19" si="3">$F$4*BN18*BN18+$F$5*BN18+$F$6</f>
        <v>-8.8400000000000034</v>
      </c>
      <c r="BO19" s="149">
        <f t="shared" si="3"/>
        <v>-8.7500000000000053</v>
      </c>
      <c r="BP19" s="149">
        <f t="shared" si="3"/>
        <v>-8.6400000000000059</v>
      </c>
      <c r="BQ19" s="149">
        <f t="shared" si="3"/>
        <v>-8.5100000000000069</v>
      </c>
      <c r="BR19" s="149">
        <f t="shared" si="3"/>
        <v>-8.3600000000000065</v>
      </c>
      <c r="BS19" s="149">
        <f t="shared" si="3"/>
        <v>-8.1900000000000084</v>
      </c>
      <c r="BT19" s="149">
        <f t="shared" si="3"/>
        <v>-8.0000000000000089</v>
      </c>
      <c r="BU19" s="149">
        <f t="shared" si="3"/>
        <v>-7.7900000000000098</v>
      </c>
      <c r="BV19" s="149">
        <f t="shared" si="3"/>
        <v>-7.5600000000000112</v>
      </c>
      <c r="BW19" s="149">
        <f t="shared" si="3"/>
        <v>-7.3100000000000112</v>
      </c>
      <c r="BX19" s="149">
        <f t="shared" si="3"/>
        <v>-7.0400000000000116</v>
      </c>
      <c r="BY19" s="149">
        <f t="shared" si="3"/>
        <v>-6.7500000000000124</v>
      </c>
      <c r="BZ19" s="149">
        <f t="shared" si="3"/>
        <v>-6.4400000000000137</v>
      </c>
      <c r="CA19" s="149">
        <f t="shared" si="3"/>
        <v>-6.1100000000000136</v>
      </c>
      <c r="CB19" s="149">
        <f t="shared" si="3"/>
        <v>-5.760000000000014</v>
      </c>
      <c r="CC19" s="149">
        <f t="shared" si="3"/>
        <v>-5.3900000000000148</v>
      </c>
      <c r="CD19" s="149">
        <f t="shared" si="3"/>
        <v>-5.0000000000000151</v>
      </c>
      <c r="CE19" s="149">
        <f t="shared" si="3"/>
        <v>-4.5900000000000167</v>
      </c>
      <c r="CF19" s="149">
        <f t="shared" si="3"/>
        <v>-4.160000000000017</v>
      </c>
      <c r="CG19" s="149">
        <f t="shared" si="3"/>
        <v>-3.7100000000000168</v>
      </c>
      <c r="CH19" s="149">
        <f t="shared" si="3"/>
        <v>-3.2400000000000171</v>
      </c>
      <c r="CI19" s="149">
        <f t="shared" si="3"/>
        <v>-2.7500000000000178</v>
      </c>
      <c r="CJ19" s="149">
        <f t="shared" si="3"/>
        <v>-2.240000000000018</v>
      </c>
      <c r="CK19" s="149">
        <f t="shared" si="3"/>
        <v>-1.7100000000000186</v>
      </c>
      <c r="CL19" s="149">
        <f t="shared" si="3"/>
        <v>-1.1600000000000188</v>
      </c>
      <c r="CM19" s="149">
        <f t="shared" si="3"/>
        <v>-0.5900000000000194</v>
      </c>
      <c r="CN19" s="149">
        <f t="shared" si="3"/>
        <v>-1.7763568394002505E-14</v>
      </c>
      <c r="CO19" s="149">
        <f t="shared" si="3"/>
        <v>0.60999999999998167</v>
      </c>
      <c r="CP19" s="149">
        <f t="shared" si="3"/>
        <v>1.2399999999999807</v>
      </c>
      <c r="CQ19" s="149">
        <f t="shared" si="3"/>
        <v>1.889999999999981</v>
      </c>
      <c r="CR19" s="149">
        <f t="shared" si="3"/>
        <v>2.559999999999981</v>
      </c>
      <c r="CS19" s="149">
        <f t="shared" si="3"/>
        <v>3.2499999999999822</v>
      </c>
      <c r="CT19" s="149">
        <f t="shared" si="3"/>
        <v>3.9599999999999813</v>
      </c>
      <c r="CU19" s="149">
        <f t="shared" si="3"/>
        <v>4.6899999999999817</v>
      </c>
      <c r="CV19" s="149">
        <f t="shared" si="3"/>
        <v>5.4399999999999817</v>
      </c>
      <c r="CW19" s="149">
        <f t="shared" si="3"/>
        <v>6.2099999999999813</v>
      </c>
      <c r="CX19" s="149">
        <f t="shared" si="3"/>
        <v>6.9999999999999822</v>
      </c>
      <c r="CY19" s="149">
        <f t="shared" si="3"/>
        <v>7.809999999999981</v>
      </c>
      <c r="CZ19" s="149">
        <f t="shared" si="3"/>
        <v>8.6399999999999793</v>
      </c>
      <c r="DA19" s="149">
        <f t="shared" si="3"/>
        <v>9.4899999999999771</v>
      </c>
      <c r="DB19" s="149">
        <f t="shared" si="3"/>
        <v>10.359999999999971</v>
      </c>
      <c r="DC19" s="149">
        <f t="shared" si="3"/>
        <v>11.249999999999968</v>
      </c>
      <c r="DD19" s="149">
        <f t="shared" si="3"/>
        <v>12.159999999999965</v>
      </c>
      <c r="DE19" s="149">
        <f t="shared" si="3"/>
        <v>13.089999999999961</v>
      </c>
      <c r="DF19" s="149">
        <f t="shared" si="3"/>
        <v>14.039999999999957</v>
      </c>
      <c r="DG19" s="149">
        <f t="shared" si="3"/>
        <v>15.009999999999952</v>
      </c>
      <c r="DH19" s="149">
        <f t="shared" si="3"/>
        <v>15.999999999999947</v>
      </c>
      <c r="DI19" s="149">
        <f t="shared" si="3"/>
        <v>17.009999999999941</v>
      </c>
      <c r="DJ19" s="149">
        <f t="shared" si="3"/>
        <v>18.039999999999939</v>
      </c>
      <c r="DK19" s="149">
        <f t="shared" si="3"/>
        <v>19.089999999999932</v>
      </c>
      <c r="DL19" s="149">
        <f t="shared" si="3"/>
        <v>20.159999999999926</v>
      </c>
      <c r="DM19" s="149">
        <f t="shared" si="3"/>
        <v>21.249999999999922</v>
      </c>
      <c r="DN19" s="149">
        <f t="shared" si="3"/>
        <v>22.359999999999918</v>
      </c>
      <c r="DO19" s="149">
        <f t="shared" si="3"/>
        <v>23.48999999999991</v>
      </c>
      <c r="DP19" s="149">
        <f t="shared" si="3"/>
        <v>24.639999999999908</v>
      </c>
      <c r="DQ19" s="149">
        <f t="shared" si="3"/>
        <v>25.809999999999903</v>
      </c>
      <c r="DR19" s="149">
        <f t="shared" si="3"/>
        <v>26.999999999999893</v>
      </c>
      <c r="DS19" s="149">
        <f t="shared" si="3"/>
        <v>28.209999999999887</v>
      </c>
      <c r="DT19" s="149">
        <f t="shared" si="3"/>
        <v>29.439999999999884</v>
      </c>
      <c r="DU19" s="149">
        <f t="shared" si="3"/>
        <v>30.689999999999877</v>
      </c>
      <c r="DV19" s="149">
        <f t="shared" si="3"/>
        <v>31.959999999999866</v>
      </c>
      <c r="DW19" s="149">
        <f t="shared" si="3"/>
        <v>33.249999999999858</v>
      </c>
      <c r="DX19" s="149">
        <f t="shared" si="3"/>
        <v>34.559999999999853</v>
      </c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</row>
    <row r="20" spans="1:148" x14ac:dyDescent="0.25">
      <c r="A20" s="148" t="s">
        <v>75</v>
      </c>
      <c r="B20" s="149">
        <f>$F$9*B18*B18+$F$10*B18+$F$11</f>
        <v>6</v>
      </c>
      <c r="C20" s="149">
        <f t="shared" ref="C20:BN20" si="4">$F$9*C18*C18+$F$10*C18+$F$11</f>
        <v>5.3100000000000023</v>
      </c>
      <c r="D20" s="149">
        <f t="shared" si="4"/>
        <v>4.6400000000000041</v>
      </c>
      <c r="E20" s="149">
        <f t="shared" si="4"/>
        <v>3.990000000000002</v>
      </c>
      <c r="F20" s="149">
        <f t="shared" si="4"/>
        <v>3.3600000000000101</v>
      </c>
      <c r="G20" s="149">
        <f t="shared" si="4"/>
        <v>2.7500000000000142</v>
      </c>
      <c r="H20" s="149">
        <f t="shared" si="4"/>
        <v>2.1600000000000108</v>
      </c>
      <c r="I20" s="149">
        <f t="shared" si="4"/>
        <v>1.5900000000000105</v>
      </c>
      <c r="J20" s="149">
        <f t="shared" si="4"/>
        <v>1.0400000000000169</v>
      </c>
      <c r="K20" s="149">
        <f t="shared" si="4"/>
        <v>0.51000000000001933</v>
      </c>
      <c r="L20" s="149">
        <f t="shared" si="4"/>
        <v>1.7763568394002505E-14</v>
      </c>
      <c r="M20" s="149">
        <f t="shared" si="4"/>
        <v>-0.48999999999998423</v>
      </c>
      <c r="N20" s="149">
        <f t="shared" si="4"/>
        <v>-0.95999999999997954</v>
      </c>
      <c r="O20" s="149">
        <f t="shared" si="4"/>
        <v>-1.4099999999999788</v>
      </c>
      <c r="P20" s="149">
        <f t="shared" si="4"/>
        <v>-1.8399999999999785</v>
      </c>
      <c r="Q20" s="149">
        <f t="shared" si="4"/>
        <v>-2.2499999999999787</v>
      </c>
      <c r="R20" s="149">
        <f t="shared" si="4"/>
        <v>-2.6399999999999793</v>
      </c>
      <c r="S20" s="149">
        <f t="shared" si="4"/>
        <v>-3.0099999999999767</v>
      </c>
      <c r="T20" s="149">
        <f t="shared" si="4"/>
        <v>-3.3599999999999781</v>
      </c>
      <c r="U20" s="149">
        <f t="shared" si="4"/>
        <v>-3.68999999999998</v>
      </c>
      <c r="V20" s="149">
        <f t="shared" si="4"/>
        <v>-3.9999999999999787</v>
      </c>
      <c r="W20" s="149">
        <f t="shared" si="4"/>
        <v>-4.2899999999999814</v>
      </c>
      <c r="X20" s="149">
        <f t="shared" si="4"/>
        <v>-4.5599999999999827</v>
      </c>
      <c r="Y20" s="149">
        <f t="shared" si="4"/>
        <v>-4.8099999999999845</v>
      </c>
      <c r="Z20" s="149">
        <f t="shared" si="4"/>
        <v>-5.0399999999999867</v>
      </c>
      <c r="AA20" s="149">
        <f t="shared" si="4"/>
        <v>-5.2499999999999858</v>
      </c>
      <c r="AB20" s="149">
        <f t="shared" si="4"/>
        <v>-5.4399999999999871</v>
      </c>
      <c r="AC20" s="149">
        <f t="shared" si="4"/>
        <v>-5.6099999999999888</v>
      </c>
      <c r="AD20" s="149">
        <f t="shared" si="4"/>
        <v>-5.7599999999999909</v>
      </c>
      <c r="AE20" s="149">
        <f t="shared" si="4"/>
        <v>-5.8899999999999935</v>
      </c>
      <c r="AF20" s="149">
        <f t="shared" si="4"/>
        <v>-5.9999999999999947</v>
      </c>
      <c r="AG20" s="149">
        <f t="shared" si="4"/>
        <v>-6.0899999999999945</v>
      </c>
      <c r="AH20" s="149">
        <f t="shared" si="4"/>
        <v>-6.1599999999999966</v>
      </c>
      <c r="AI20" s="149">
        <f t="shared" si="4"/>
        <v>-6.2099999999999982</v>
      </c>
      <c r="AJ20" s="149">
        <f t="shared" si="4"/>
        <v>-6.2399999999999975</v>
      </c>
      <c r="AK20" s="149">
        <f t="shared" si="4"/>
        <v>-6.25</v>
      </c>
      <c r="AL20" s="149">
        <f t="shared" si="4"/>
        <v>-6.2400000000000011</v>
      </c>
      <c r="AM20" s="149">
        <f t="shared" si="4"/>
        <v>-6.2100000000000026</v>
      </c>
      <c r="AN20" s="149">
        <f t="shared" si="4"/>
        <v>-6.1600000000000046</v>
      </c>
      <c r="AO20" s="149">
        <f t="shared" si="4"/>
        <v>-6.0900000000000043</v>
      </c>
      <c r="AP20" s="149">
        <f t="shared" si="4"/>
        <v>-6.0000000000000053</v>
      </c>
      <c r="AQ20" s="149">
        <f t="shared" si="4"/>
        <v>-5.8900000000000068</v>
      </c>
      <c r="AR20" s="149">
        <f t="shared" si="4"/>
        <v>-5.7600000000000069</v>
      </c>
      <c r="AS20" s="149">
        <f t="shared" si="4"/>
        <v>-5.6100000000000083</v>
      </c>
      <c r="AT20" s="149">
        <f t="shared" si="4"/>
        <v>-5.4400000000000084</v>
      </c>
      <c r="AU20" s="149">
        <f t="shared" si="4"/>
        <v>-5.2500000000000107</v>
      </c>
      <c r="AV20" s="149">
        <f t="shared" si="4"/>
        <v>-5.0400000000000107</v>
      </c>
      <c r="AW20" s="149">
        <f t="shared" si="4"/>
        <v>-4.8100000000000112</v>
      </c>
      <c r="AX20" s="149">
        <f t="shared" si="4"/>
        <v>-4.560000000000012</v>
      </c>
      <c r="AY20" s="149">
        <f t="shared" si="4"/>
        <v>-4.2900000000000134</v>
      </c>
      <c r="AZ20" s="149">
        <f t="shared" si="4"/>
        <v>-4.0000000000000133</v>
      </c>
      <c r="BA20" s="149">
        <f t="shared" si="4"/>
        <v>-3.6900000000000142</v>
      </c>
      <c r="BB20" s="149">
        <f t="shared" si="4"/>
        <v>-3.360000000000015</v>
      </c>
      <c r="BC20" s="149">
        <f t="shared" si="4"/>
        <v>-3.0100000000000162</v>
      </c>
      <c r="BD20" s="149">
        <f t="shared" si="4"/>
        <v>-2.6400000000000174</v>
      </c>
      <c r="BE20" s="149">
        <f t="shared" si="4"/>
        <v>-2.2500000000000182</v>
      </c>
      <c r="BF20" s="149">
        <f t="shared" si="4"/>
        <v>-1.8400000000000194</v>
      </c>
      <c r="BG20" s="149">
        <f t="shared" si="4"/>
        <v>-1.4100000000000203</v>
      </c>
      <c r="BH20" s="149">
        <f t="shared" si="4"/>
        <v>-0.96000000000002106</v>
      </c>
      <c r="BI20" s="149">
        <f t="shared" si="4"/>
        <v>-0.49000000000002197</v>
      </c>
      <c r="BJ20" s="149">
        <f t="shared" si="4"/>
        <v>-2.2898349882893832E-14</v>
      </c>
      <c r="BK20" s="149">
        <f t="shared" si="4"/>
        <v>0.50999999999997625</v>
      </c>
      <c r="BL20" s="149">
        <f t="shared" si="4"/>
        <v>1.0399999999999754</v>
      </c>
      <c r="BM20" s="149">
        <f t="shared" si="4"/>
        <v>1.5899999999999743</v>
      </c>
      <c r="BN20" s="149">
        <f t="shared" si="4"/>
        <v>2.1599999999999735</v>
      </c>
      <c r="BO20" s="149">
        <f t="shared" ref="BO20:DX20" si="5">$F$9*BO18*BO18+$F$10*BO18+$F$11</f>
        <v>2.7499999999999729</v>
      </c>
      <c r="BP20" s="149">
        <f t="shared" si="5"/>
        <v>3.3599999999999715</v>
      </c>
      <c r="BQ20" s="149">
        <f t="shared" si="5"/>
        <v>3.9899999999999705</v>
      </c>
      <c r="BR20" s="149">
        <f t="shared" si="5"/>
        <v>4.6399999999999695</v>
      </c>
      <c r="BS20" s="149">
        <f t="shared" si="5"/>
        <v>5.3099999999999685</v>
      </c>
      <c r="BT20" s="149">
        <f t="shared" si="5"/>
        <v>5.999999999999968</v>
      </c>
      <c r="BU20" s="149">
        <f t="shared" si="5"/>
        <v>6.7099999999999671</v>
      </c>
      <c r="BV20" s="149">
        <f t="shared" si="5"/>
        <v>7.4399999999999675</v>
      </c>
      <c r="BW20" s="149">
        <f t="shared" si="5"/>
        <v>8.1899999999999658</v>
      </c>
      <c r="BX20" s="149">
        <f t="shared" si="5"/>
        <v>8.9599999999999671</v>
      </c>
      <c r="BY20" s="149">
        <f t="shared" si="5"/>
        <v>9.7499999999999662</v>
      </c>
      <c r="BZ20" s="149">
        <f t="shared" si="5"/>
        <v>10.559999999999967</v>
      </c>
      <c r="CA20" s="149">
        <f t="shared" si="5"/>
        <v>11.389999999999967</v>
      </c>
      <c r="CB20" s="149">
        <f t="shared" si="5"/>
        <v>12.239999999999966</v>
      </c>
      <c r="CC20" s="149">
        <f t="shared" si="5"/>
        <v>13.109999999999966</v>
      </c>
      <c r="CD20" s="149">
        <f t="shared" si="5"/>
        <v>13.999999999999964</v>
      </c>
      <c r="CE20" s="149">
        <f t="shared" si="5"/>
        <v>14.909999999999965</v>
      </c>
      <c r="CF20" s="149">
        <f t="shared" si="5"/>
        <v>15.839999999999964</v>
      </c>
      <c r="CG20" s="149">
        <f t="shared" si="5"/>
        <v>16.789999999999964</v>
      </c>
      <c r="CH20" s="149">
        <f t="shared" si="5"/>
        <v>17.759999999999966</v>
      </c>
      <c r="CI20" s="149">
        <f t="shared" si="5"/>
        <v>18.749999999999964</v>
      </c>
      <c r="CJ20" s="149">
        <f t="shared" si="5"/>
        <v>19.759999999999962</v>
      </c>
      <c r="CK20" s="149">
        <f t="shared" si="5"/>
        <v>20.789999999999964</v>
      </c>
      <c r="CL20" s="149">
        <f t="shared" si="5"/>
        <v>21.839999999999964</v>
      </c>
      <c r="CM20" s="149">
        <f t="shared" si="5"/>
        <v>22.909999999999965</v>
      </c>
      <c r="CN20" s="149">
        <f t="shared" si="5"/>
        <v>23.999999999999964</v>
      </c>
      <c r="CO20" s="149">
        <f t="shared" si="5"/>
        <v>25.109999999999967</v>
      </c>
      <c r="CP20" s="149">
        <f t="shared" si="5"/>
        <v>26.239999999999966</v>
      </c>
      <c r="CQ20" s="149">
        <f t="shared" si="5"/>
        <v>27.389999999999965</v>
      </c>
      <c r="CR20" s="149">
        <f t="shared" si="5"/>
        <v>28.559999999999967</v>
      </c>
      <c r="CS20" s="149">
        <f t="shared" si="5"/>
        <v>29.749999999999968</v>
      </c>
      <c r="CT20" s="149">
        <f t="shared" si="5"/>
        <v>30.959999999999965</v>
      </c>
      <c r="CU20" s="149">
        <f t="shared" si="5"/>
        <v>32.189999999999969</v>
      </c>
      <c r="CV20" s="149">
        <f t="shared" si="5"/>
        <v>33.439999999999969</v>
      </c>
      <c r="CW20" s="149">
        <f t="shared" si="5"/>
        <v>34.709999999999972</v>
      </c>
      <c r="CX20" s="149">
        <f t="shared" si="5"/>
        <v>35.999999999999972</v>
      </c>
      <c r="CY20" s="149">
        <f t="shared" si="5"/>
        <v>37.309999999999974</v>
      </c>
      <c r="CZ20" s="149">
        <f t="shared" si="5"/>
        <v>38.639999999999965</v>
      </c>
      <c r="DA20" s="149">
        <f t="shared" si="5"/>
        <v>39.989999999999966</v>
      </c>
      <c r="DB20" s="149">
        <f t="shared" si="5"/>
        <v>41.359999999999957</v>
      </c>
      <c r="DC20" s="149">
        <f t="shared" si="5"/>
        <v>42.74999999999995</v>
      </c>
      <c r="DD20" s="149">
        <f t="shared" si="5"/>
        <v>44.15999999999994</v>
      </c>
      <c r="DE20" s="149">
        <f t="shared" si="5"/>
        <v>45.589999999999939</v>
      </c>
      <c r="DF20" s="149">
        <f t="shared" si="5"/>
        <v>47.039999999999935</v>
      </c>
      <c r="DG20" s="149">
        <f t="shared" si="5"/>
        <v>48.509999999999927</v>
      </c>
      <c r="DH20" s="149">
        <f t="shared" si="5"/>
        <v>49.999999999999915</v>
      </c>
      <c r="DI20" s="149">
        <f t="shared" si="5"/>
        <v>51.509999999999913</v>
      </c>
      <c r="DJ20" s="149">
        <f t="shared" si="5"/>
        <v>53.039999999999907</v>
      </c>
      <c r="DK20" s="149">
        <f t="shared" si="5"/>
        <v>54.589999999999904</v>
      </c>
      <c r="DL20" s="149">
        <f t="shared" si="5"/>
        <v>56.15999999999989</v>
      </c>
      <c r="DM20" s="149">
        <f t="shared" si="5"/>
        <v>57.749999999999886</v>
      </c>
      <c r="DN20" s="149">
        <f t="shared" si="5"/>
        <v>59.359999999999886</v>
      </c>
      <c r="DO20" s="149">
        <f t="shared" si="5"/>
        <v>60.989999999999867</v>
      </c>
      <c r="DP20" s="149">
        <f t="shared" si="5"/>
        <v>62.639999999999866</v>
      </c>
      <c r="DQ20" s="149">
        <f t="shared" si="5"/>
        <v>64.30999999999986</v>
      </c>
      <c r="DR20" s="149">
        <f t="shared" si="5"/>
        <v>65.999999999999858</v>
      </c>
      <c r="DS20" s="149">
        <f t="shared" si="5"/>
        <v>67.709999999999837</v>
      </c>
      <c r="DT20" s="149">
        <f t="shared" si="5"/>
        <v>69.439999999999827</v>
      </c>
      <c r="DU20" s="149">
        <f t="shared" si="5"/>
        <v>71.189999999999827</v>
      </c>
      <c r="DV20" s="149">
        <f t="shared" si="5"/>
        <v>72.959999999999809</v>
      </c>
      <c r="DW20" s="149">
        <f t="shared" si="5"/>
        <v>74.749999999999801</v>
      </c>
      <c r="DX20" s="149">
        <f t="shared" si="5"/>
        <v>76.559999999999803</v>
      </c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</row>
    <row r="21" spans="1:148" hidden="1" x14ac:dyDescent="0.25">
      <c r="A21" s="150" t="s">
        <v>76</v>
      </c>
      <c r="B21" s="150">
        <f>$M$4*B18*B18+$M$5*B18+$M$6</f>
        <v>-45</v>
      </c>
      <c r="C21" s="150">
        <f t="shared" ref="C21:BN21" si="6">$M$4*C18*C18+$M$5*C18+$M$6</f>
        <v>-43.61</v>
      </c>
      <c r="D21" s="150">
        <f t="shared" si="6"/>
        <v>-42.240000000000009</v>
      </c>
      <c r="E21" s="150">
        <f t="shared" si="6"/>
        <v>-40.890000000000015</v>
      </c>
      <c r="F21" s="150">
        <f t="shared" si="6"/>
        <v>-39.560000000000016</v>
      </c>
      <c r="G21" s="150">
        <f t="shared" si="6"/>
        <v>-38.250000000000028</v>
      </c>
      <c r="H21" s="150">
        <f t="shared" si="6"/>
        <v>-36.960000000000022</v>
      </c>
      <c r="I21" s="150">
        <f t="shared" si="6"/>
        <v>-35.690000000000026</v>
      </c>
      <c r="J21" s="150">
        <f t="shared" si="6"/>
        <v>-34.44000000000004</v>
      </c>
      <c r="K21" s="150">
        <f t="shared" si="6"/>
        <v>-33.210000000000036</v>
      </c>
      <c r="L21" s="150">
        <f t="shared" si="6"/>
        <v>-32.000000000000043</v>
      </c>
      <c r="M21" s="150">
        <f t="shared" si="6"/>
        <v>-30.810000000000045</v>
      </c>
      <c r="N21" s="150">
        <f t="shared" si="6"/>
        <v>-29.64000000000005</v>
      </c>
      <c r="O21" s="150">
        <f t="shared" si="6"/>
        <v>-28.490000000000052</v>
      </c>
      <c r="P21" s="150">
        <f t="shared" si="6"/>
        <v>-27.360000000000056</v>
      </c>
      <c r="Q21" s="150">
        <f t="shared" si="6"/>
        <v>-26.25000000000006</v>
      </c>
      <c r="R21" s="150">
        <f t="shared" si="6"/>
        <v>-25.160000000000061</v>
      </c>
      <c r="S21" s="150">
        <f t="shared" si="6"/>
        <v>-24.090000000000064</v>
      </c>
      <c r="T21" s="150">
        <f t="shared" si="6"/>
        <v>-23.040000000000067</v>
      </c>
      <c r="U21" s="150">
        <f t="shared" si="6"/>
        <v>-22.010000000000069</v>
      </c>
      <c r="V21" s="150">
        <f t="shared" si="6"/>
        <v>-21.000000000000071</v>
      </c>
      <c r="W21" s="150">
        <f t="shared" si="6"/>
        <v>-20.010000000000069</v>
      </c>
      <c r="X21" s="150">
        <f t="shared" si="6"/>
        <v>-19.040000000000067</v>
      </c>
      <c r="Y21" s="150">
        <f t="shared" si="6"/>
        <v>-18.090000000000064</v>
      </c>
      <c r="Z21" s="150">
        <f t="shared" si="6"/>
        <v>-17.160000000000061</v>
      </c>
      <c r="AA21" s="150">
        <f t="shared" si="6"/>
        <v>-16.25000000000006</v>
      </c>
      <c r="AB21" s="150">
        <f t="shared" si="6"/>
        <v>-15.360000000000056</v>
      </c>
      <c r="AC21" s="150">
        <f t="shared" si="6"/>
        <v>-14.490000000000055</v>
      </c>
      <c r="AD21" s="150">
        <f t="shared" si="6"/>
        <v>-13.640000000000054</v>
      </c>
      <c r="AE21" s="150">
        <f t="shared" si="6"/>
        <v>-12.810000000000052</v>
      </c>
      <c r="AF21" s="150">
        <f t="shared" si="6"/>
        <v>-12.00000000000005</v>
      </c>
      <c r="AG21" s="150">
        <f t="shared" si="6"/>
        <v>-11.210000000000047</v>
      </c>
      <c r="AH21" s="150">
        <f t="shared" si="6"/>
        <v>-10.440000000000046</v>
      </c>
      <c r="AI21" s="150">
        <f t="shared" si="6"/>
        <v>-9.6900000000000439</v>
      </c>
      <c r="AJ21" s="150">
        <f t="shared" si="6"/>
        <v>-8.9600000000000435</v>
      </c>
      <c r="AK21" s="150">
        <f t="shared" si="6"/>
        <v>-8.2500000000000391</v>
      </c>
      <c r="AL21" s="150">
        <f t="shared" si="6"/>
        <v>-7.5600000000000378</v>
      </c>
      <c r="AM21" s="150">
        <f t="shared" si="6"/>
        <v>-6.8900000000000361</v>
      </c>
      <c r="AN21" s="150">
        <f t="shared" si="6"/>
        <v>-6.240000000000034</v>
      </c>
      <c r="AO21" s="150">
        <f t="shared" si="6"/>
        <v>-5.6100000000000332</v>
      </c>
      <c r="AP21" s="150">
        <f t="shared" si="6"/>
        <v>-5.000000000000032</v>
      </c>
      <c r="AQ21" s="150">
        <f t="shared" si="6"/>
        <v>-4.4100000000000303</v>
      </c>
      <c r="AR21" s="150">
        <f t="shared" si="6"/>
        <v>-3.8400000000000283</v>
      </c>
      <c r="AS21" s="150">
        <f t="shared" si="6"/>
        <v>-3.2900000000000276</v>
      </c>
      <c r="AT21" s="150">
        <f t="shared" si="6"/>
        <v>-2.7600000000000264</v>
      </c>
      <c r="AU21" s="150">
        <f t="shared" si="6"/>
        <v>-2.2500000000000249</v>
      </c>
      <c r="AV21" s="150">
        <f t="shared" si="6"/>
        <v>-1.7600000000000229</v>
      </c>
      <c r="AW21" s="150">
        <f t="shared" si="6"/>
        <v>-1.2900000000000214</v>
      </c>
      <c r="AX21" s="150">
        <f t="shared" si="6"/>
        <v>-0.84000000000002029</v>
      </c>
      <c r="AY21" s="150">
        <f t="shared" si="6"/>
        <v>-0.41000000000001879</v>
      </c>
      <c r="AZ21" s="150">
        <f t="shared" si="6"/>
        <v>-1.7763568394002505E-14</v>
      </c>
      <c r="BA21" s="150">
        <f t="shared" si="6"/>
        <v>0.3899999999999828</v>
      </c>
      <c r="BB21" s="150">
        <f t="shared" si="6"/>
        <v>0.7599999999999838</v>
      </c>
      <c r="BC21" s="150">
        <f t="shared" si="6"/>
        <v>1.1099999999999848</v>
      </c>
      <c r="BD21" s="150">
        <f t="shared" si="6"/>
        <v>1.4399999999999855</v>
      </c>
      <c r="BE21" s="150">
        <f t="shared" si="6"/>
        <v>1.7499999999999862</v>
      </c>
      <c r="BF21" s="150">
        <f t="shared" si="6"/>
        <v>2.0399999999999872</v>
      </c>
      <c r="BG21" s="150">
        <f t="shared" si="6"/>
        <v>2.3099999999999881</v>
      </c>
      <c r="BH21" s="150">
        <f t="shared" si="6"/>
        <v>2.559999999999989</v>
      </c>
      <c r="BI21" s="150">
        <f t="shared" si="6"/>
        <v>2.7899999999999898</v>
      </c>
      <c r="BJ21" s="150">
        <f t="shared" si="6"/>
        <v>2.9999999999999907</v>
      </c>
      <c r="BK21" s="150">
        <f t="shared" si="6"/>
        <v>3.189999999999992</v>
      </c>
      <c r="BL21" s="150">
        <f t="shared" si="6"/>
        <v>3.3599999999999928</v>
      </c>
      <c r="BM21" s="150">
        <f t="shared" si="6"/>
        <v>3.5099999999999936</v>
      </c>
      <c r="BN21" s="150">
        <f t="shared" si="6"/>
        <v>3.6399999999999944</v>
      </c>
      <c r="BO21" s="150">
        <f t="shared" ref="BO21:DX21" si="7">$M$4*BO18*BO18+$M$5*BO18+$M$6</f>
        <v>3.7499999999999956</v>
      </c>
      <c r="BP21" s="150">
        <f t="shared" si="7"/>
        <v>3.8399999999999963</v>
      </c>
      <c r="BQ21" s="150">
        <f t="shared" si="7"/>
        <v>3.9099999999999975</v>
      </c>
      <c r="BR21" s="150">
        <f t="shared" si="7"/>
        <v>3.9599999999999982</v>
      </c>
      <c r="BS21" s="150">
        <f t="shared" si="7"/>
        <v>3.9899999999999993</v>
      </c>
      <c r="BT21" s="150">
        <f t="shared" si="7"/>
        <v>4</v>
      </c>
      <c r="BU21" s="150">
        <f t="shared" si="7"/>
        <v>3.9900000000000011</v>
      </c>
      <c r="BV21" s="150">
        <f t="shared" si="7"/>
        <v>3.9600000000000017</v>
      </c>
      <c r="BW21" s="150">
        <f t="shared" si="7"/>
        <v>3.9100000000000028</v>
      </c>
      <c r="BX21" s="150">
        <f t="shared" si="7"/>
        <v>3.8400000000000034</v>
      </c>
      <c r="BY21" s="150">
        <f t="shared" si="7"/>
        <v>3.750000000000004</v>
      </c>
      <c r="BZ21" s="150">
        <f t="shared" si="7"/>
        <v>3.640000000000005</v>
      </c>
      <c r="CA21" s="150">
        <f t="shared" si="7"/>
        <v>3.5100000000000056</v>
      </c>
      <c r="CB21" s="150">
        <f t="shared" si="7"/>
        <v>3.3600000000000065</v>
      </c>
      <c r="CC21" s="150">
        <f t="shared" si="7"/>
        <v>3.1900000000000071</v>
      </c>
      <c r="CD21" s="150">
        <f t="shared" si="7"/>
        <v>3.0000000000000075</v>
      </c>
      <c r="CE21" s="150">
        <f t="shared" si="7"/>
        <v>2.7900000000000089</v>
      </c>
      <c r="CF21" s="150">
        <f t="shared" si="7"/>
        <v>2.5600000000000094</v>
      </c>
      <c r="CG21" s="150">
        <f t="shared" si="7"/>
        <v>2.3100000000000094</v>
      </c>
      <c r="CH21" s="150">
        <f t="shared" si="7"/>
        <v>2.0400000000000098</v>
      </c>
      <c r="CI21" s="150">
        <f t="shared" si="7"/>
        <v>1.7500000000000107</v>
      </c>
      <c r="CJ21" s="150">
        <f t="shared" si="7"/>
        <v>1.440000000000011</v>
      </c>
      <c r="CK21" s="150">
        <f t="shared" si="7"/>
        <v>1.1100000000000119</v>
      </c>
      <c r="CL21" s="150">
        <f t="shared" si="7"/>
        <v>0.76000000000001222</v>
      </c>
      <c r="CM21" s="150">
        <f t="shared" si="7"/>
        <v>0.390000000000013</v>
      </c>
      <c r="CN21" s="150">
        <f t="shared" si="7"/>
        <v>1.1546319456101628E-14</v>
      </c>
      <c r="CO21" s="150">
        <f t="shared" si="7"/>
        <v>-0.40999999999998771</v>
      </c>
      <c r="CP21" s="150">
        <f t="shared" si="7"/>
        <v>-0.83999999999998654</v>
      </c>
      <c r="CQ21" s="150">
        <f t="shared" si="7"/>
        <v>-1.2899999999999867</v>
      </c>
      <c r="CR21" s="150">
        <f t="shared" si="7"/>
        <v>-1.7599999999999865</v>
      </c>
      <c r="CS21" s="150">
        <f t="shared" si="7"/>
        <v>-2.2499999999999876</v>
      </c>
      <c r="CT21" s="150">
        <f t="shared" si="7"/>
        <v>-2.7599999999999865</v>
      </c>
      <c r="CU21" s="150">
        <f t="shared" si="7"/>
        <v>-3.2899999999999867</v>
      </c>
      <c r="CV21" s="150">
        <f t="shared" si="7"/>
        <v>-3.8399999999999865</v>
      </c>
      <c r="CW21" s="150">
        <f t="shared" si="7"/>
        <v>-4.4099999999999859</v>
      </c>
      <c r="CX21" s="150">
        <f t="shared" si="7"/>
        <v>-4.9999999999999867</v>
      </c>
      <c r="CY21" s="150">
        <f t="shared" si="7"/>
        <v>-5.6099999999999852</v>
      </c>
      <c r="CZ21" s="150">
        <f t="shared" si="7"/>
        <v>-6.2399999999999842</v>
      </c>
      <c r="DA21" s="150">
        <f t="shared" si="7"/>
        <v>-6.8899999999999828</v>
      </c>
      <c r="DB21" s="150">
        <f t="shared" si="7"/>
        <v>-7.5599999999999774</v>
      </c>
      <c r="DC21" s="150">
        <f t="shared" si="7"/>
        <v>-8.2499999999999751</v>
      </c>
      <c r="DD21" s="150">
        <f t="shared" si="7"/>
        <v>-8.9599999999999724</v>
      </c>
      <c r="DE21" s="150">
        <f t="shared" si="7"/>
        <v>-9.6899999999999693</v>
      </c>
      <c r="DF21" s="150">
        <f t="shared" si="7"/>
        <v>-10.439999999999966</v>
      </c>
      <c r="DG21" s="150">
        <f t="shared" si="7"/>
        <v>-11.209999999999962</v>
      </c>
      <c r="DH21" s="150">
        <f t="shared" si="7"/>
        <v>-11.999999999999957</v>
      </c>
      <c r="DI21" s="150">
        <f t="shared" si="7"/>
        <v>-12.809999999999953</v>
      </c>
      <c r="DJ21" s="150">
        <f t="shared" si="7"/>
        <v>-13.639999999999951</v>
      </c>
      <c r="DK21" s="150">
        <f t="shared" si="7"/>
        <v>-14.489999999999945</v>
      </c>
      <c r="DL21" s="150">
        <f t="shared" si="7"/>
        <v>-15.359999999999939</v>
      </c>
      <c r="DM21" s="150">
        <f t="shared" si="7"/>
        <v>-16.249999999999936</v>
      </c>
      <c r="DN21" s="150">
        <f t="shared" si="7"/>
        <v>-17.159999999999933</v>
      </c>
      <c r="DO21" s="150">
        <f t="shared" si="7"/>
        <v>-18.089999999999925</v>
      </c>
      <c r="DP21" s="150">
        <f t="shared" si="7"/>
        <v>-19.039999999999925</v>
      </c>
      <c r="DQ21" s="150">
        <f t="shared" si="7"/>
        <v>-20.00999999999992</v>
      </c>
      <c r="DR21" s="150">
        <f t="shared" si="7"/>
        <v>-20.999999999999911</v>
      </c>
      <c r="DS21" s="150">
        <f t="shared" si="7"/>
        <v>-22.009999999999906</v>
      </c>
      <c r="DT21" s="150">
        <f t="shared" si="7"/>
        <v>-23.039999999999903</v>
      </c>
      <c r="DU21" s="150">
        <f t="shared" si="7"/>
        <v>-24.089999999999897</v>
      </c>
      <c r="DV21" s="150">
        <f t="shared" si="7"/>
        <v>-25.159999999999886</v>
      </c>
      <c r="DW21" s="150">
        <f t="shared" si="7"/>
        <v>-26.249999999999879</v>
      </c>
      <c r="DX21" s="150">
        <f t="shared" si="7"/>
        <v>-27.359999999999875</v>
      </c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</row>
    <row r="22" spans="1:148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</row>
    <row r="23" spans="1:148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</row>
    <row r="24" spans="1:148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</row>
    <row r="26" spans="1:148" ht="13" thickBot="1" x14ac:dyDescent="0.3"/>
    <row r="27" spans="1:148" x14ac:dyDescent="0.25">
      <c r="X27" s="151"/>
      <c r="Y27" s="152" t="s">
        <v>77</v>
      </c>
      <c r="Z27" s="153"/>
      <c r="AA27" s="153"/>
      <c r="AB27" s="153"/>
      <c r="AC27" s="153"/>
      <c r="AD27" s="153"/>
      <c r="AE27" s="153"/>
      <c r="AF27" s="154"/>
    </row>
    <row r="28" spans="1:148" ht="13" thickBot="1" x14ac:dyDescent="0.3">
      <c r="X28" s="155"/>
      <c r="Y28" s="156"/>
      <c r="Z28" s="156"/>
      <c r="AA28" s="156"/>
      <c r="AB28" s="156"/>
      <c r="AC28" s="156"/>
      <c r="AD28" s="156"/>
      <c r="AE28" s="156"/>
      <c r="AF28" s="157"/>
    </row>
    <row r="29" spans="1:148" x14ac:dyDescent="0.25">
      <c r="X29" s="155"/>
      <c r="Y29" s="151" t="s">
        <v>45</v>
      </c>
      <c r="Z29" s="153"/>
      <c r="AA29" s="154"/>
      <c r="AB29" s="156"/>
      <c r="AC29" s="151" t="s">
        <v>78</v>
      </c>
      <c r="AD29" s="153"/>
      <c r="AE29" s="154"/>
      <c r="AF29" s="157"/>
    </row>
    <row r="30" spans="1:148" x14ac:dyDescent="0.25">
      <c r="X30" s="155"/>
      <c r="Y30" s="155" t="s">
        <v>79</v>
      </c>
      <c r="Z30" s="156"/>
      <c r="AA30" s="157" t="e">
        <f ca="1">diskriminante(F4,F5,F6)</f>
        <v>#NAME?</v>
      </c>
      <c r="AB30" s="156"/>
      <c r="AC30" s="155" t="s">
        <v>79</v>
      </c>
      <c r="AD30" s="156"/>
      <c r="AE30" s="157" t="e">
        <f ca="1">diskriminante(F9,F10,F11)</f>
        <v>#NAME?</v>
      </c>
      <c r="AF30" s="157"/>
    </row>
    <row r="31" spans="1:148" x14ac:dyDescent="0.25">
      <c r="X31" s="155"/>
      <c r="Y31" s="155" t="s">
        <v>55</v>
      </c>
      <c r="Z31" s="156"/>
      <c r="AA31" s="157" t="e">
        <f ca="1">quadratischeGleichungSolution(F4,F5,F6,TRUE)</f>
        <v>#NAME?</v>
      </c>
      <c r="AB31" s="156"/>
      <c r="AC31" s="155" t="s">
        <v>55</v>
      </c>
      <c r="AD31" s="156"/>
      <c r="AE31" s="157" t="e">
        <f ca="1">quadratischeGleichungSolution(F9,F10,F11,TRUE)</f>
        <v>#NAME?</v>
      </c>
      <c r="AF31" s="157"/>
    </row>
    <row r="32" spans="1:148" ht="13" thickBot="1" x14ac:dyDescent="0.3">
      <c r="X32" s="155"/>
      <c r="Y32" s="158" t="s">
        <v>56</v>
      </c>
      <c r="Z32" s="159"/>
      <c r="AA32" s="160" t="e">
        <f ca="1">quadratischeGleichungSolution(F4,F5,F6,FALSE)</f>
        <v>#NAME?</v>
      </c>
      <c r="AB32" s="156"/>
      <c r="AC32" s="158" t="s">
        <v>56</v>
      </c>
      <c r="AD32" s="159"/>
      <c r="AE32" s="160" t="e">
        <f ca="1">quadratischeGleichungSolution(F9,F10,F11,FALSE)</f>
        <v>#NAME?</v>
      </c>
      <c r="AF32" s="157"/>
    </row>
    <row r="33" spans="24:32" ht="13" thickBot="1" x14ac:dyDescent="0.3">
      <c r="X33" s="158"/>
      <c r="Y33" s="159"/>
      <c r="Z33" s="159"/>
      <c r="AA33" s="159"/>
      <c r="AB33" s="159"/>
      <c r="AC33" s="159"/>
      <c r="AD33" s="159"/>
      <c r="AE33" s="159"/>
      <c r="AF33" s="160"/>
    </row>
    <row r="86" spans="1:17" ht="20" x14ac:dyDescent="0.4">
      <c r="A86" s="161" t="s">
        <v>80</v>
      </c>
    </row>
    <row r="87" spans="1:17" ht="13" thickBot="1" x14ac:dyDescent="0.3">
      <c r="H87" s="162" t="s">
        <v>47</v>
      </c>
      <c r="I87" s="162"/>
      <c r="J87" s="162" t="s">
        <v>81</v>
      </c>
      <c r="K87" s="162" t="s">
        <v>82</v>
      </c>
      <c r="L87" s="162" t="s">
        <v>83</v>
      </c>
    </row>
    <row r="88" spans="1:17" ht="13" thickBot="1" x14ac:dyDescent="0.3">
      <c r="A88" s="163"/>
      <c r="B88" s="164" t="s">
        <v>29</v>
      </c>
      <c r="C88" s="165" t="s">
        <v>47</v>
      </c>
    </row>
    <row r="89" spans="1:17" x14ac:dyDescent="0.25">
      <c r="A89" s="166" t="s">
        <v>84</v>
      </c>
      <c r="B89" s="167">
        <v>-10</v>
      </c>
      <c r="C89" s="168">
        <v>-117</v>
      </c>
      <c r="G89" s="169"/>
      <c r="H89" s="169">
        <f>C89</f>
        <v>-117</v>
      </c>
      <c r="I89" s="169"/>
      <c r="J89" s="79">
        <f>B89*B89</f>
        <v>100</v>
      </c>
      <c r="K89" s="79">
        <f>B89</f>
        <v>-10</v>
      </c>
      <c r="L89" s="169">
        <v>1</v>
      </c>
    </row>
    <row r="90" spans="1:17" x14ac:dyDescent="0.25">
      <c r="A90" s="170" t="s">
        <v>85</v>
      </c>
      <c r="B90" s="171">
        <v>-9</v>
      </c>
      <c r="C90" s="102">
        <v>-96</v>
      </c>
      <c r="G90" s="169"/>
      <c r="H90" s="169">
        <f>C90</f>
        <v>-96</v>
      </c>
      <c r="I90" s="169"/>
      <c r="J90" s="79">
        <f>B90*B90</f>
        <v>81</v>
      </c>
      <c r="K90" s="79">
        <f>B90</f>
        <v>-9</v>
      </c>
      <c r="L90" s="169">
        <v>1</v>
      </c>
    </row>
    <row r="91" spans="1:17" ht="13" thickBot="1" x14ac:dyDescent="0.3">
      <c r="A91" s="172" t="s">
        <v>86</v>
      </c>
      <c r="B91" s="173">
        <v>-3</v>
      </c>
      <c r="C91" s="129">
        <v>-12</v>
      </c>
      <c r="G91" s="169"/>
      <c r="H91" s="169">
        <f>C91</f>
        <v>-12</v>
      </c>
      <c r="I91" s="169"/>
      <c r="J91" s="79">
        <f>B91*B91</f>
        <v>9</v>
      </c>
      <c r="K91" s="79">
        <f>B91</f>
        <v>-3</v>
      </c>
      <c r="L91" s="169">
        <v>1</v>
      </c>
      <c r="N91" s="79">
        <f>MDETERM(J89:L91)</f>
        <v>-41.999999999999886</v>
      </c>
    </row>
    <row r="94" spans="1:17" x14ac:dyDescent="0.25">
      <c r="A94" s="79" t="s">
        <v>87</v>
      </c>
      <c r="B94" s="79">
        <f>MIN(B89:B91)</f>
        <v>-10</v>
      </c>
      <c r="I94" s="169"/>
      <c r="J94" s="79">
        <f>H89</f>
        <v>-117</v>
      </c>
      <c r="K94" s="79">
        <f>$K$89</f>
        <v>-10</v>
      </c>
      <c r="L94" s="169">
        <f>$L$89</f>
        <v>1</v>
      </c>
    </row>
    <row r="95" spans="1:17" x14ac:dyDescent="0.25">
      <c r="A95" s="79" t="s">
        <v>88</v>
      </c>
      <c r="B95" s="79">
        <f>MAX(B89:B91)</f>
        <v>-3</v>
      </c>
      <c r="I95" s="169"/>
      <c r="J95" s="79">
        <f>H90</f>
        <v>-96</v>
      </c>
      <c r="K95" s="79">
        <f>$K$90</f>
        <v>-9</v>
      </c>
      <c r="L95" s="169">
        <f>$L$90</f>
        <v>1</v>
      </c>
    </row>
    <row r="96" spans="1:17" x14ac:dyDescent="0.25">
      <c r="A96" s="79" t="s">
        <v>89</v>
      </c>
      <c r="B96" s="79">
        <f>ABS(B95-B94)</f>
        <v>7</v>
      </c>
      <c r="I96" s="169"/>
      <c r="J96" s="79">
        <f>H91</f>
        <v>-12</v>
      </c>
      <c r="K96" s="79">
        <f>$K$91</f>
        <v>-3</v>
      </c>
      <c r="L96" s="169">
        <f>$L$91</f>
        <v>1</v>
      </c>
      <c r="N96" s="79">
        <f>MDETERM(J94:L96)</f>
        <v>42.000000000000064</v>
      </c>
      <c r="P96" s="174" t="s">
        <v>18</v>
      </c>
      <c r="Q96" s="79">
        <f>N96/$N$91</f>
        <v>-1.0000000000000042</v>
      </c>
    </row>
    <row r="97" spans="1:17" x14ac:dyDescent="0.25">
      <c r="A97" s="79" t="s">
        <v>90</v>
      </c>
      <c r="B97" s="79">
        <v>50</v>
      </c>
      <c r="P97" s="174"/>
    </row>
    <row r="98" spans="1:17" x14ac:dyDescent="0.25">
      <c r="A98" s="79" t="s">
        <v>91</v>
      </c>
      <c r="B98" s="79">
        <f>B96/B97</f>
        <v>0.14000000000000001</v>
      </c>
      <c r="P98" s="174"/>
    </row>
    <row r="99" spans="1:17" x14ac:dyDescent="0.25">
      <c r="I99" s="169"/>
      <c r="J99" s="79">
        <f>$J$89</f>
        <v>100</v>
      </c>
      <c r="K99" s="79">
        <f>H89</f>
        <v>-117</v>
      </c>
      <c r="L99" s="169">
        <f>$L$89</f>
        <v>1</v>
      </c>
      <c r="P99" s="174"/>
    </row>
    <row r="100" spans="1:17" x14ac:dyDescent="0.25">
      <c r="I100" s="169"/>
      <c r="J100" s="79">
        <f>$J$90</f>
        <v>81</v>
      </c>
      <c r="K100" s="79">
        <f>H90</f>
        <v>-96</v>
      </c>
      <c r="L100" s="169">
        <f>$L$90</f>
        <v>1</v>
      </c>
      <c r="P100" s="174"/>
    </row>
    <row r="101" spans="1:17" x14ac:dyDescent="0.25">
      <c r="I101" s="169"/>
      <c r="J101" s="79">
        <f>$J$91</f>
        <v>9</v>
      </c>
      <c r="K101" s="79">
        <f>H91</f>
        <v>-12</v>
      </c>
      <c r="L101" s="169">
        <f>$L$91</f>
        <v>1</v>
      </c>
      <c r="N101" s="79">
        <f>MDETERM(J99:L101)</f>
        <v>-83.999999999999062</v>
      </c>
      <c r="P101" s="174" t="s">
        <v>26</v>
      </c>
      <c r="Q101" s="79">
        <f>N101/$N$91</f>
        <v>1.9999999999999831</v>
      </c>
    </row>
    <row r="102" spans="1:17" x14ac:dyDescent="0.25">
      <c r="P102" s="174"/>
    </row>
    <row r="103" spans="1:17" x14ac:dyDescent="0.25">
      <c r="P103" s="174"/>
    </row>
    <row r="104" spans="1:17" x14ac:dyDescent="0.25">
      <c r="I104" s="169"/>
      <c r="J104" s="79">
        <f>$J$89</f>
        <v>100</v>
      </c>
      <c r="K104" s="79">
        <f>$K$89</f>
        <v>-10</v>
      </c>
      <c r="L104" s="169">
        <f>H89</f>
        <v>-117</v>
      </c>
      <c r="P104" s="174"/>
    </row>
    <row r="105" spans="1:17" x14ac:dyDescent="0.25">
      <c r="I105" s="169"/>
      <c r="J105" s="79">
        <f>$J$90</f>
        <v>81</v>
      </c>
      <c r="K105" s="79">
        <f>$K$90</f>
        <v>-9</v>
      </c>
      <c r="L105" s="169">
        <f>H90</f>
        <v>-96</v>
      </c>
      <c r="P105" s="174"/>
    </row>
    <row r="106" spans="1:17" x14ac:dyDescent="0.25">
      <c r="I106" s="169"/>
      <c r="J106" s="79">
        <f>$J$91</f>
        <v>9</v>
      </c>
      <c r="K106" s="79">
        <f>$K$91</f>
        <v>-3</v>
      </c>
      <c r="L106" s="169">
        <f>H91</f>
        <v>-12</v>
      </c>
      <c r="N106" s="79">
        <f>MDETERM(J104:L106)</f>
        <v>-125.99999999999801</v>
      </c>
      <c r="P106" s="174" t="s">
        <v>32</v>
      </c>
      <c r="Q106" s="79">
        <f>N106/$N$91</f>
        <v>2.9999999999999609</v>
      </c>
    </row>
    <row r="113" spans="1:52" x14ac:dyDescent="0.25">
      <c r="B113" s="79">
        <v>0</v>
      </c>
      <c r="C113" s="79">
        <v>1</v>
      </c>
      <c r="D113" s="79">
        <v>2</v>
      </c>
      <c r="E113" s="79">
        <v>3</v>
      </c>
      <c r="F113" s="79">
        <v>4</v>
      </c>
      <c r="G113" s="79">
        <v>5</v>
      </c>
      <c r="H113" s="79">
        <v>6</v>
      </c>
      <c r="I113" s="79">
        <v>7</v>
      </c>
      <c r="J113" s="79">
        <v>8</v>
      </c>
      <c r="K113" s="79">
        <v>9</v>
      </c>
      <c r="L113" s="79">
        <v>10</v>
      </c>
      <c r="M113" s="79">
        <v>11</v>
      </c>
      <c r="N113" s="79">
        <v>12</v>
      </c>
      <c r="O113" s="79">
        <v>13</v>
      </c>
      <c r="P113" s="79">
        <v>14</v>
      </c>
      <c r="Q113" s="79">
        <v>15</v>
      </c>
      <c r="R113" s="79">
        <v>16</v>
      </c>
      <c r="S113" s="79">
        <v>17</v>
      </c>
      <c r="T113" s="79">
        <v>18</v>
      </c>
      <c r="U113" s="79">
        <v>19</v>
      </c>
      <c r="V113" s="79">
        <v>20</v>
      </c>
      <c r="W113" s="79">
        <v>21</v>
      </c>
      <c r="X113" s="79">
        <v>22</v>
      </c>
      <c r="Y113" s="79">
        <v>23</v>
      </c>
      <c r="Z113" s="79">
        <v>24</v>
      </c>
      <c r="AA113" s="79">
        <v>25</v>
      </c>
      <c r="AB113" s="79">
        <v>26</v>
      </c>
      <c r="AC113" s="79">
        <v>27</v>
      </c>
      <c r="AD113" s="79">
        <v>28</v>
      </c>
      <c r="AE113" s="79">
        <v>29</v>
      </c>
      <c r="AF113" s="79">
        <v>30</v>
      </c>
      <c r="AG113" s="79">
        <v>31</v>
      </c>
      <c r="AH113" s="79">
        <v>32</v>
      </c>
      <c r="AI113" s="79">
        <v>33</v>
      </c>
      <c r="AJ113" s="79">
        <v>34</v>
      </c>
      <c r="AK113" s="79">
        <v>35</v>
      </c>
      <c r="AL113" s="79">
        <v>36</v>
      </c>
      <c r="AM113" s="79">
        <v>37</v>
      </c>
      <c r="AN113" s="79">
        <v>38</v>
      </c>
      <c r="AO113" s="79">
        <v>39</v>
      </c>
      <c r="AP113" s="79">
        <v>40</v>
      </c>
      <c r="AQ113" s="79">
        <v>41</v>
      </c>
      <c r="AR113" s="79">
        <v>42</v>
      </c>
      <c r="AS113" s="79">
        <v>43</v>
      </c>
      <c r="AT113" s="79">
        <v>44</v>
      </c>
      <c r="AU113" s="79">
        <v>45</v>
      </c>
      <c r="AV113" s="79">
        <v>46</v>
      </c>
      <c r="AW113" s="79">
        <v>47</v>
      </c>
      <c r="AX113" s="79">
        <v>48</v>
      </c>
      <c r="AY113" s="79">
        <v>49</v>
      </c>
      <c r="AZ113" s="79">
        <v>50</v>
      </c>
    </row>
    <row r="114" spans="1:52" x14ac:dyDescent="0.25">
      <c r="A114" s="79" t="s">
        <v>29</v>
      </c>
      <c r="B114" s="79">
        <f>$B$94+B113*$B$98</f>
        <v>-10</v>
      </c>
      <c r="C114" s="79">
        <f t="shared" ref="C114:AZ114" si="8">$B$94+C113*$B$98</f>
        <v>-9.86</v>
      </c>
      <c r="D114" s="79">
        <f t="shared" si="8"/>
        <v>-9.7200000000000006</v>
      </c>
      <c r="E114" s="79">
        <f t="shared" si="8"/>
        <v>-9.58</v>
      </c>
      <c r="F114" s="79">
        <f t="shared" si="8"/>
        <v>-9.44</v>
      </c>
      <c r="G114" s="79">
        <f t="shared" si="8"/>
        <v>-9.3000000000000007</v>
      </c>
      <c r="H114" s="79">
        <f t="shared" si="8"/>
        <v>-9.16</v>
      </c>
      <c r="I114" s="79">
        <f t="shared" si="8"/>
        <v>-9.02</v>
      </c>
      <c r="J114" s="79">
        <f t="shared" si="8"/>
        <v>-8.879999999999999</v>
      </c>
      <c r="K114" s="79">
        <f t="shared" si="8"/>
        <v>-8.74</v>
      </c>
      <c r="L114" s="79">
        <f t="shared" si="8"/>
        <v>-8.6</v>
      </c>
      <c r="M114" s="79">
        <f t="shared" si="8"/>
        <v>-8.4600000000000009</v>
      </c>
      <c r="N114" s="79">
        <f t="shared" si="8"/>
        <v>-8.32</v>
      </c>
      <c r="O114" s="79">
        <f t="shared" si="8"/>
        <v>-8.18</v>
      </c>
      <c r="P114" s="79">
        <f t="shared" si="8"/>
        <v>-8.0399999999999991</v>
      </c>
      <c r="Q114" s="79">
        <f t="shared" si="8"/>
        <v>-7.9</v>
      </c>
      <c r="R114" s="79">
        <f t="shared" si="8"/>
        <v>-7.76</v>
      </c>
      <c r="S114" s="79">
        <f t="shared" si="8"/>
        <v>-7.6199999999999992</v>
      </c>
      <c r="T114" s="79">
        <f t="shared" si="8"/>
        <v>-7.4799999999999995</v>
      </c>
      <c r="U114" s="79">
        <f t="shared" si="8"/>
        <v>-7.34</v>
      </c>
      <c r="V114" s="79">
        <f t="shared" si="8"/>
        <v>-7.1999999999999993</v>
      </c>
      <c r="W114" s="79">
        <f t="shared" si="8"/>
        <v>-7.06</v>
      </c>
      <c r="X114" s="79">
        <f t="shared" si="8"/>
        <v>-6.92</v>
      </c>
      <c r="Y114" s="79">
        <f t="shared" si="8"/>
        <v>-6.7799999999999994</v>
      </c>
      <c r="Z114" s="79">
        <f t="shared" si="8"/>
        <v>-6.64</v>
      </c>
      <c r="AA114" s="79">
        <f t="shared" si="8"/>
        <v>-6.5</v>
      </c>
      <c r="AB114" s="79">
        <f t="shared" si="8"/>
        <v>-6.3599999999999994</v>
      </c>
      <c r="AC114" s="79">
        <f t="shared" si="8"/>
        <v>-6.22</v>
      </c>
      <c r="AD114" s="79">
        <f t="shared" si="8"/>
        <v>-6.08</v>
      </c>
      <c r="AE114" s="79">
        <f t="shared" si="8"/>
        <v>-5.9399999999999995</v>
      </c>
      <c r="AF114" s="79">
        <f t="shared" si="8"/>
        <v>-5.8</v>
      </c>
      <c r="AG114" s="79">
        <f t="shared" si="8"/>
        <v>-5.6599999999999993</v>
      </c>
      <c r="AH114" s="79">
        <f t="shared" si="8"/>
        <v>-5.52</v>
      </c>
      <c r="AI114" s="79">
        <f t="shared" si="8"/>
        <v>-5.38</v>
      </c>
      <c r="AJ114" s="79">
        <f t="shared" si="8"/>
        <v>-5.2399999999999993</v>
      </c>
      <c r="AK114" s="79">
        <f t="shared" si="8"/>
        <v>-5.0999999999999996</v>
      </c>
      <c r="AL114" s="79">
        <f t="shared" si="8"/>
        <v>-4.9599999999999991</v>
      </c>
      <c r="AM114" s="79">
        <f t="shared" si="8"/>
        <v>-4.8199999999999994</v>
      </c>
      <c r="AN114" s="79">
        <f t="shared" si="8"/>
        <v>-4.68</v>
      </c>
      <c r="AO114" s="79">
        <f t="shared" si="8"/>
        <v>-4.5399999999999991</v>
      </c>
      <c r="AP114" s="79">
        <f t="shared" si="8"/>
        <v>-4.3999999999999995</v>
      </c>
      <c r="AQ114" s="79">
        <f t="shared" si="8"/>
        <v>-4.26</v>
      </c>
      <c r="AR114" s="79">
        <f t="shared" si="8"/>
        <v>-4.1199999999999992</v>
      </c>
      <c r="AS114" s="79">
        <f t="shared" si="8"/>
        <v>-3.9799999999999995</v>
      </c>
      <c r="AT114" s="79">
        <f t="shared" si="8"/>
        <v>-3.84</v>
      </c>
      <c r="AU114" s="79">
        <f t="shared" si="8"/>
        <v>-3.6999999999999993</v>
      </c>
      <c r="AV114" s="79">
        <f t="shared" si="8"/>
        <v>-3.5599999999999996</v>
      </c>
      <c r="AW114" s="79">
        <f t="shared" si="8"/>
        <v>-3.419999999999999</v>
      </c>
      <c r="AX114" s="79">
        <f t="shared" si="8"/>
        <v>-3.2799999999999994</v>
      </c>
      <c r="AY114" s="79">
        <f t="shared" si="8"/>
        <v>-3.1399999999999997</v>
      </c>
      <c r="AZ114" s="79">
        <f t="shared" si="8"/>
        <v>-2.9999999999999991</v>
      </c>
    </row>
    <row r="115" spans="1:52" x14ac:dyDescent="0.25">
      <c r="A115" s="79" t="s">
        <v>47</v>
      </c>
      <c r="B115" s="79">
        <f>$Q$96*B114*B114+$Q$101*B114+$Q$106</f>
        <v>-117.0000000000003</v>
      </c>
      <c r="C115" s="79">
        <f t="shared" ref="C115:AZ115" si="9">$Q$96*C114*C114+$Q$101*C114+$Q$106</f>
        <v>-113.93960000000027</v>
      </c>
      <c r="D115" s="79">
        <f t="shared" si="9"/>
        <v>-110.91840000000029</v>
      </c>
      <c r="E115" s="79">
        <f t="shared" si="9"/>
        <v>-107.93640000000028</v>
      </c>
      <c r="F115" s="79">
        <f t="shared" si="9"/>
        <v>-104.99360000000024</v>
      </c>
      <c r="G115" s="79">
        <f t="shared" si="9"/>
        <v>-102.09000000000027</v>
      </c>
      <c r="H115" s="79">
        <f t="shared" si="9"/>
        <v>-99.225600000000256</v>
      </c>
      <c r="I115" s="79">
        <f t="shared" si="9"/>
        <v>-96.400400000000218</v>
      </c>
      <c r="J115" s="79">
        <f t="shared" si="9"/>
        <v>-93.614400000000202</v>
      </c>
      <c r="K115" s="79">
        <f t="shared" si="9"/>
        <v>-90.867600000000223</v>
      </c>
      <c r="L115" s="79">
        <f t="shared" si="9"/>
        <v>-88.16000000000021</v>
      </c>
      <c r="M115" s="79">
        <f t="shared" si="9"/>
        <v>-85.491600000000219</v>
      </c>
      <c r="N115" s="79">
        <f t="shared" si="9"/>
        <v>-82.862400000000207</v>
      </c>
      <c r="O115" s="79">
        <f t="shared" si="9"/>
        <v>-80.272400000000175</v>
      </c>
      <c r="P115" s="79">
        <f t="shared" si="9"/>
        <v>-77.721600000000151</v>
      </c>
      <c r="Q115" s="79">
        <f t="shared" si="9"/>
        <v>-75.210000000000178</v>
      </c>
      <c r="R115" s="79">
        <f t="shared" si="9"/>
        <v>-72.737600000000171</v>
      </c>
      <c r="S115" s="79">
        <f t="shared" si="9"/>
        <v>-70.304400000000143</v>
      </c>
      <c r="T115" s="79">
        <f t="shared" si="9"/>
        <v>-67.910400000000138</v>
      </c>
      <c r="U115" s="79">
        <f t="shared" si="9"/>
        <v>-65.55560000000014</v>
      </c>
      <c r="V115" s="79">
        <f t="shared" si="9"/>
        <v>-63.240000000000137</v>
      </c>
      <c r="W115" s="79">
        <f t="shared" si="9"/>
        <v>-60.963600000000127</v>
      </c>
      <c r="X115" s="79">
        <f t="shared" si="9"/>
        <v>-58.726400000000126</v>
      </c>
      <c r="Y115" s="79">
        <f t="shared" si="9"/>
        <v>-56.528400000000119</v>
      </c>
      <c r="Z115" s="79">
        <f t="shared" si="9"/>
        <v>-54.369600000000105</v>
      </c>
      <c r="AA115" s="79">
        <f t="shared" si="9"/>
        <v>-52.250000000000114</v>
      </c>
      <c r="AB115" s="79">
        <f t="shared" si="9"/>
        <v>-50.169600000000088</v>
      </c>
      <c r="AC115" s="79">
        <f t="shared" si="9"/>
        <v>-48.128400000000099</v>
      </c>
      <c r="AD115" s="79">
        <f t="shared" si="9"/>
        <v>-46.126400000000089</v>
      </c>
      <c r="AE115" s="79">
        <f t="shared" si="9"/>
        <v>-44.163600000000088</v>
      </c>
      <c r="AF115" s="79">
        <f t="shared" si="9"/>
        <v>-42.24000000000008</v>
      </c>
      <c r="AG115" s="79">
        <f t="shared" si="9"/>
        <v>-40.355600000000067</v>
      </c>
      <c r="AH115" s="79">
        <f t="shared" si="9"/>
        <v>-38.510400000000075</v>
      </c>
      <c r="AI115" s="79">
        <f t="shared" si="9"/>
        <v>-36.704400000000078</v>
      </c>
      <c r="AJ115" s="79">
        <f t="shared" si="9"/>
        <v>-34.93760000000006</v>
      </c>
      <c r="AK115" s="79">
        <f t="shared" si="9"/>
        <v>-33.210000000000065</v>
      </c>
      <c r="AL115" s="79">
        <f t="shared" si="9"/>
        <v>-31.521600000000053</v>
      </c>
      <c r="AM115" s="79">
        <f t="shared" si="9"/>
        <v>-29.872400000000052</v>
      </c>
      <c r="AN115" s="79">
        <f t="shared" si="9"/>
        <v>-28.262400000000049</v>
      </c>
      <c r="AO115" s="79">
        <f t="shared" si="9"/>
        <v>-26.69160000000004</v>
      </c>
      <c r="AP115" s="79">
        <f t="shared" si="9"/>
        <v>-25.160000000000043</v>
      </c>
      <c r="AQ115" s="79">
        <f t="shared" si="9"/>
        <v>-23.667600000000043</v>
      </c>
      <c r="AR115" s="79">
        <f t="shared" si="9"/>
        <v>-22.214400000000037</v>
      </c>
      <c r="AS115" s="79">
        <f t="shared" si="9"/>
        <v>-20.800400000000035</v>
      </c>
      <c r="AT115" s="79">
        <f t="shared" si="9"/>
        <v>-19.425600000000035</v>
      </c>
      <c r="AU115" s="79">
        <f t="shared" si="9"/>
        <v>-18.090000000000028</v>
      </c>
      <c r="AV115" s="79">
        <f t="shared" si="9"/>
        <v>-16.79360000000003</v>
      </c>
      <c r="AW115" s="79">
        <f t="shared" si="9"/>
        <v>-15.536400000000022</v>
      </c>
      <c r="AX115" s="79">
        <f t="shared" si="9"/>
        <v>-14.318400000000022</v>
      </c>
      <c r="AY115" s="79">
        <f t="shared" si="9"/>
        <v>-13.139600000000026</v>
      </c>
      <c r="AZ115" s="79">
        <f t="shared" si="9"/>
        <v>-12.000000000000018</v>
      </c>
    </row>
    <row r="244" spans="1:34" ht="18.5" x14ac:dyDescent="0.45">
      <c r="S244" s="175"/>
    </row>
    <row r="245" spans="1:34" ht="21" x14ac:dyDescent="0.45">
      <c r="X245" s="175" t="s">
        <v>92</v>
      </c>
    </row>
    <row r="249" spans="1:34" ht="17.5" x14ac:dyDescent="0.35">
      <c r="L249" s="176" t="s">
        <v>93</v>
      </c>
    </row>
    <row r="251" spans="1:34" ht="45.75" customHeight="1" x14ac:dyDescent="0.55000000000000004">
      <c r="A251" s="177"/>
      <c r="B251" s="178" t="s">
        <v>94</v>
      </c>
      <c r="C251" s="179"/>
      <c r="D251" s="179"/>
      <c r="E251" s="179"/>
      <c r="F251" s="179"/>
      <c r="G251" s="179"/>
      <c r="H251" s="180" t="s">
        <v>95</v>
      </c>
      <c r="I251" s="181"/>
      <c r="J251" s="181"/>
      <c r="K251" s="178" t="s">
        <v>96</v>
      </c>
      <c r="L251" s="179"/>
      <c r="M251" s="179"/>
      <c r="N251" s="179"/>
      <c r="O251" s="179"/>
      <c r="P251" s="179"/>
      <c r="Q251" s="182"/>
      <c r="R251" s="177"/>
      <c r="S251" s="178" t="s">
        <v>97</v>
      </c>
      <c r="T251" s="179"/>
      <c r="U251" s="179"/>
      <c r="V251" s="179"/>
      <c r="W251" s="179"/>
      <c r="X251" s="179"/>
      <c r="Y251" s="180" t="s">
        <v>95</v>
      </c>
      <c r="Z251" s="181"/>
      <c r="AA251" s="181"/>
      <c r="AB251" s="178" t="s">
        <v>98</v>
      </c>
      <c r="AC251" s="179"/>
      <c r="AD251" s="179"/>
      <c r="AE251" s="179"/>
      <c r="AF251" s="179"/>
      <c r="AG251" s="179"/>
      <c r="AH251" s="182"/>
    </row>
    <row r="252" spans="1:34" ht="14" x14ac:dyDescent="0.3">
      <c r="A252" s="183"/>
      <c r="I252" s="184"/>
      <c r="Q252" s="169"/>
      <c r="R252" s="183"/>
      <c r="AH252" s="169"/>
    </row>
    <row r="253" spans="1:34" x14ac:dyDescent="0.25">
      <c r="A253" s="183"/>
      <c r="Q253" s="169"/>
      <c r="R253" s="183"/>
      <c r="AH253" s="169"/>
    </row>
    <row r="254" spans="1:34" ht="14" x14ac:dyDescent="0.3">
      <c r="A254" s="183"/>
      <c r="E254" s="185" t="s">
        <v>99</v>
      </c>
      <c r="F254" s="185"/>
      <c r="G254" s="184" t="e">
        <f ca="1">diskriminante(B257,C257,D257)</f>
        <v>#NAME?</v>
      </c>
      <c r="Q254" s="169"/>
      <c r="R254" s="183"/>
      <c r="V254" s="185" t="s">
        <v>99</v>
      </c>
      <c r="W254" s="185"/>
      <c r="X254" s="184" t="e">
        <f ca="1">diskriminante(S257,T257,U257)</f>
        <v>#NAME?</v>
      </c>
      <c r="AE254" s="185"/>
      <c r="AF254" s="185"/>
      <c r="AG254" s="184"/>
      <c r="AH254" s="169"/>
    </row>
    <row r="255" spans="1:34" ht="16.5" thickBot="1" x14ac:dyDescent="0.45">
      <c r="A255" s="183"/>
      <c r="E255" s="184"/>
      <c r="F255" s="186" t="s">
        <v>100</v>
      </c>
      <c r="G255" s="184" t="e">
        <f ca="1">quadratischeGleichungSolution($B$257,$C$257,$D$257,TRUE)</f>
        <v>#NAME?</v>
      </c>
      <c r="Q255" s="169"/>
      <c r="R255" s="183"/>
      <c r="V255" s="184"/>
      <c r="W255" s="186" t="s">
        <v>100</v>
      </c>
      <c r="X255" s="184" t="e">
        <f ca="1">quadratischeGleichungSolution($S$257,$T$257,$U$257,TRUE)</f>
        <v>#NAME?</v>
      </c>
      <c r="AE255" s="184"/>
      <c r="AF255" s="186"/>
      <c r="AG255" s="184"/>
      <c r="AH255" s="169"/>
    </row>
    <row r="256" spans="1:34" ht="16" x14ac:dyDescent="0.4">
      <c r="A256" s="183"/>
      <c r="B256" s="187" t="s">
        <v>101</v>
      </c>
      <c r="C256" s="188" t="s">
        <v>102</v>
      </c>
      <c r="D256" s="189" t="s">
        <v>83</v>
      </c>
      <c r="E256" s="184"/>
      <c r="F256" s="186" t="s">
        <v>103</v>
      </c>
      <c r="G256" s="184" t="e">
        <f ca="1">quadratischeGleichungSolution($B$257,$C$257,$D$257,FALSE)</f>
        <v>#NAME?</v>
      </c>
      <c r="L256" s="187" t="s">
        <v>104</v>
      </c>
      <c r="M256" s="189" t="s">
        <v>105</v>
      </c>
      <c r="Q256" s="169"/>
      <c r="R256" s="183"/>
      <c r="S256" s="187" t="s">
        <v>101</v>
      </c>
      <c r="T256" s="188" t="s">
        <v>102</v>
      </c>
      <c r="U256" s="189" t="s">
        <v>83</v>
      </c>
      <c r="V256" s="184"/>
      <c r="W256" s="186" t="s">
        <v>103</v>
      </c>
      <c r="X256" s="184" t="e">
        <f ca="1">quadratischeGleichungSolution($B$257,$C$257,$D$257,TRUE)</f>
        <v>#NAME?</v>
      </c>
      <c r="AC256" s="187" t="s">
        <v>104</v>
      </c>
      <c r="AD256" s="189" t="s">
        <v>105</v>
      </c>
      <c r="AE256" s="184"/>
      <c r="AF256" s="186"/>
      <c r="AG256" s="184"/>
      <c r="AH256" s="169"/>
    </row>
    <row r="257" spans="1:52" ht="16.5" thickBot="1" x14ac:dyDescent="0.45">
      <c r="A257" s="183"/>
      <c r="B257" s="190">
        <v>-10</v>
      </c>
      <c r="C257" s="191">
        <v>0</v>
      </c>
      <c r="D257" s="192">
        <v>2</v>
      </c>
      <c r="E257" s="193" t="s">
        <v>106</v>
      </c>
      <c r="F257" s="185"/>
      <c r="G257" s="184">
        <f>L257</f>
        <v>0</v>
      </c>
      <c r="L257" s="194">
        <f>(-C257/(2*B257))</f>
        <v>0</v>
      </c>
      <c r="M257" s="195">
        <f>-(C257^2/(4*B257))+D257</f>
        <v>2</v>
      </c>
      <c r="Q257" s="169"/>
      <c r="R257" s="183"/>
      <c r="S257" s="194">
        <v>1</v>
      </c>
      <c r="T257" s="196">
        <f>C257/B257</f>
        <v>0</v>
      </c>
      <c r="U257" s="195">
        <f>D257/B257</f>
        <v>-0.2</v>
      </c>
      <c r="V257" s="185" t="s">
        <v>106</v>
      </c>
      <c r="W257" s="185"/>
      <c r="X257" s="184">
        <f>AC257</f>
        <v>0</v>
      </c>
      <c r="AB257" s="197">
        <v>1</v>
      </c>
      <c r="AC257" s="194">
        <f>(-T257/(2*S257))</f>
        <v>0</v>
      </c>
      <c r="AD257" s="195">
        <f>-(T257^2/(4*S257))+U257</f>
        <v>-0.2</v>
      </c>
      <c r="AE257" s="193"/>
      <c r="AF257" s="185"/>
      <c r="AG257" s="184"/>
      <c r="AH257" s="169"/>
    </row>
    <row r="258" spans="1:52" ht="16" x14ac:dyDescent="0.4">
      <c r="A258" s="183"/>
      <c r="E258" s="185" t="s">
        <v>107</v>
      </c>
      <c r="F258" s="185"/>
      <c r="G258" s="184">
        <f>M257</f>
        <v>2</v>
      </c>
      <c r="Q258" s="169"/>
      <c r="R258" s="183"/>
      <c r="V258" s="185" t="s">
        <v>107</v>
      </c>
      <c r="W258" s="185"/>
      <c r="X258" s="184">
        <f>AD257</f>
        <v>-0.2</v>
      </c>
      <c r="AE258" s="185"/>
      <c r="AF258" s="185"/>
      <c r="AG258" s="184"/>
      <c r="AH258" s="169"/>
    </row>
    <row r="259" spans="1:52" ht="16" x14ac:dyDescent="0.4">
      <c r="A259" s="183"/>
      <c r="E259" s="185" t="s">
        <v>108</v>
      </c>
      <c r="F259" s="185"/>
      <c r="G259" s="184">
        <f>G257</f>
        <v>0</v>
      </c>
      <c r="Q259" s="169"/>
      <c r="R259" s="183"/>
      <c r="V259" s="185" t="s">
        <v>108</v>
      </c>
      <c r="W259" s="185"/>
      <c r="X259" s="184">
        <f>X257</f>
        <v>0</v>
      </c>
      <c r="AE259" s="185"/>
      <c r="AF259" s="185"/>
      <c r="AG259" s="184"/>
      <c r="AH259" s="169"/>
    </row>
    <row r="260" spans="1:52" ht="16" x14ac:dyDescent="0.4">
      <c r="A260" s="183"/>
      <c r="E260" s="185" t="s">
        <v>109</v>
      </c>
      <c r="F260" s="185"/>
      <c r="G260" s="184">
        <f>((1-C257^2)/(4*B257))+D257</f>
        <v>1.9750000000000001</v>
      </c>
      <c r="Q260" s="169"/>
      <c r="R260" s="183"/>
      <c r="V260" s="185" t="s">
        <v>109</v>
      </c>
      <c r="W260" s="185"/>
      <c r="X260" s="184">
        <f>((1-T257^2)/(4*S257))+U257</f>
        <v>4.9999999999999989E-2</v>
      </c>
      <c r="AE260" s="185"/>
      <c r="AF260" s="185"/>
      <c r="AG260" s="184"/>
      <c r="AH260" s="169"/>
    </row>
    <row r="261" spans="1:52" ht="13" thickBot="1" x14ac:dyDescent="0.3">
      <c r="A261" s="183"/>
      <c r="Q261" s="169"/>
      <c r="R261" s="183"/>
      <c r="AH261" s="169"/>
    </row>
    <row r="262" spans="1:52" ht="20.5" thickBot="1" x14ac:dyDescent="0.45">
      <c r="A262" s="183"/>
      <c r="B262" s="198" t="e">
        <f ca="1">CONCATENATE("y1 = ",B257,"x^2 ",signedFigure(C257),"x ",signedFigure(D257))</f>
        <v>#NAME?</v>
      </c>
      <c r="C262" s="199"/>
      <c r="D262" s="199"/>
      <c r="E262" s="199"/>
      <c r="F262" s="199"/>
      <c r="G262" s="200"/>
      <c r="K262" s="198" t="e">
        <f ca="1">CONCATENATE("y3 = ",B257,"(x",signedFigure(L257,2,TRUE),")^2",signedFigure(M257))</f>
        <v>#NAME?</v>
      </c>
      <c r="L262" s="199"/>
      <c r="M262" s="199"/>
      <c r="N262" s="199"/>
      <c r="O262" s="199"/>
      <c r="P262" s="200"/>
      <c r="Q262" s="169"/>
      <c r="R262" s="183"/>
      <c r="S262" s="201" t="e">
        <f ca="1">CONCATENATE("y2 = ","x^2 ",signedFigure(T257),"x ",signedFigure(U257))</f>
        <v>#NAME?</v>
      </c>
      <c r="T262" s="199"/>
      <c r="U262" s="199"/>
      <c r="V262" s="199"/>
      <c r="W262" s="199"/>
      <c r="X262" s="200"/>
      <c r="AB262" s="201" t="e">
        <f ca="1">CONCATENATE("y4 = ",B257,"(x",signedFigure(L257,2,TRUE),")^2",signedFigure(M257))</f>
        <v>#NAME?</v>
      </c>
      <c r="AC262" s="199"/>
      <c r="AD262" s="199"/>
      <c r="AE262" s="199"/>
      <c r="AF262" s="199"/>
      <c r="AG262" s="200"/>
      <c r="AH262" s="169"/>
    </row>
    <row r="263" spans="1:52" x14ac:dyDescent="0.25">
      <c r="A263" s="202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03"/>
      <c r="P263" s="203"/>
      <c r="Q263" s="204"/>
      <c r="R263" s="202"/>
      <c r="S263" s="203"/>
      <c r="T263" s="203"/>
      <c r="U263" s="203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203"/>
      <c r="AF263" s="203"/>
      <c r="AG263" s="203"/>
      <c r="AH263" s="204"/>
    </row>
    <row r="264" spans="1:52" ht="13" thickBot="1" x14ac:dyDescent="0.3"/>
    <row r="265" spans="1:52" ht="15.5" x14ac:dyDescent="0.4">
      <c r="A265" s="205" t="s">
        <v>110</v>
      </c>
      <c r="B265" s="206">
        <v>-1</v>
      </c>
      <c r="E265" s="207" t="s">
        <v>111</v>
      </c>
      <c r="F265" s="208"/>
    </row>
    <row r="266" spans="1:52" ht="16" thickBot="1" x14ac:dyDescent="0.45">
      <c r="A266" s="209" t="s">
        <v>112</v>
      </c>
      <c r="B266" s="210">
        <v>1</v>
      </c>
      <c r="E266" s="211">
        <v>50</v>
      </c>
      <c r="F266" s="212"/>
      <c r="H266" s="79">
        <f>(B266-B265)/E266</f>
        <v>0.04</v>
      </c>
    </row>
    <row r="267" spans="1:52" x14ac:dyDescent="0.25">
      <c r="B267" s="79">
        <v>0</v>
      </c>
      <c r="C267" s="79">
        <v>1</v>
      </c>
      <c r="D267" s="79">
        <v>2</v>
      </c>
      <c r="E267" s="79">
        <v>3</v>
      </c>
      <c r="F267" s="79">
        <v>4</v>
      </c>
      <c r="G267" s="79">
        <v>5</v>
      </c>
      <c r="H267" s="79">
        <v>6</v>
      </c>
      <c r="I267" s="79">
        <v>7</v>
      </c>
      <c r="J267" s="79">
        <v>8</v>
      </c>
      <c r="K267" s="79">
        <v>9</v>
      </c>
      <c r="L267" s="79">
        <v>10</v>
      </c>
      <c r="M267" s="79">
        <v>11</v>
      </c>
      <c r="N267" s="79">
        <v>12</v>
      </c>
      <c r="O267" s="79">
        <v>13</v>
      </c>
      <c r="P267" s="79">
        <v>14</v>
      </c>
      <c r="Q267" s="79">
        <v>15</v>
      </c>
      <c r="R267" s="79">
        <v>16</v>
      </c>
      <c r="S267" s="79">
        <v>17</v>
      </c>
      <c r="T267" s="79">
        <v>18</v>
      </c>
      <c r="U267" s="79">
        <v>19</v>
      </c>
      <c r="V267" s="79">
        <v>20</v>
      </c>
      <c r="W267" s="79">
        <v>21</v>
      </c>
      <c r="X267" s="79">
        <v>22</v>
      </c>
      <c r="Y267" s="79">
        <v>23</v>
      </c>
      <c r="Z267" s="79">
        <v>24</v>
      </c>
      <c r="AA267" s="79">
        <v>25</v>
      </c>
      <c r="AB267" s="79">
        <v>26</v>
      </c>
      <c r="AC267" s="79">
        <v>27</v>
      </c>
      <c r="AD267" s="79">
        <v>28</v>
      </c>
      <c r="AE267" s="79">
        <v>29</v>
      </c>
      <c r="AF267" s="79">
        <v>30</v>
      </c>
      <c r="AG267" s="79">
        <v>31</v>
      </c>
      <c r="AH267" s="79">
        <v>32</v>
      </c>
      <c r="AI267" s="79">
        <v>33</v>
      </c>
      <c r="AJ267" s="79">
        <v>34</v>
      </c>
      <c r="AK267" s="79">
        <v>35</v>
      </c>
      <c r="AL267" s="79">
        <v>36</v>
      </c>
      <c r="AM267" s="79">
        <v>37</v>
      </c>
      <c r="AN267" s="79">
        <v>38</v>
      </c>
      <c r="AO267" s="79">
        <v>39</v>
      </c>
      <c r="AP267" s="79">
        <v>40</v>
      </c>
      <c r="AQ267" s="79">
        <v>41</v>
      </c>
      <c r="AR267" s="79">
        <v>42</v>
      </c>
      <c r="AS267" s="79">
        <v>43</v>
      </c>
      <c r="AT267" s="79">
        <v>44</v>
      </c>
      <c r="AU267" s="79">
        <v>45</v>
      </c>
      <c r="AV267" s="79">
        <v>46</v>
      </c>
      <c r="AW267" s="79">
        <v>47</v>
      </c>
      <c r="AX267" s="79">
        <v>48</v>
      </c>
      <c r="AY267" s="79">
        <v>49</v>
      </c>
      <c r="AZ267" s="79">
        <v>50</v>
      </c>
    </row>
    <row r="268" spans="1:52" x14ac:dyDescent="0.25">
      <c r="A268" s="79" t="s">
        <v>29</v>
      </c>
      <c r="B268" s="79">
        <f>$B$265+B267*$H$266</f>
        <v>-1</v>
      </c>
      <c r="C268" s="79">
        <f t="shared" ref="C268:AZ268" si="10">$B$265+C267*$H$266</f>
        <v>-0.96</v>
      </c>
      <c r="D268" s="79">
        <f t="shared" si="10"/>
        <v>-0.92</v>
      </c>
      <c r="E268" s="79">
        <f t="shared" si="10"/>
        <v>-0.88</v>
      </c>
      <c r="F268" s="79">
        <f t="shared" si="10"/>
        <v>-0.84</v>
      </c>
      <c r="G268" s="79">
        <f t="shared" si="10"/>
        <v>-0.8</v>
      </c>
      <c r="H268" s="79">
        <f t="shared" si="10"/>
        <v>-0.76</v>
      </c>
      <c r="I268" s="79">
        <f t="shared" si="10"/>
        <v>-0.72</v>
      </c>
      <c r="J268" s="79">
        <f t="shared" si="10"/>
        <v>-0.67999999999999994</v>
      </c>
      <c r="K268" s="79">
        <f t="shared" si="10"/>
        <v>-0.64</v>
      </c>
      <c r="L268" s="79">
        <f t="shared" si="10"/>
        <v>-0.6</v>
      </c>
      <c r="M268" s="79">
        <f t="shared" si="10"/>
        <v>-0.56000000000000005</v>
      </c>
      <c r="N268" s="79">
        <f t="shared" si="10"/>
        <v>-0.52</v>
      </c>
      <c r="O268" s="79">
        <f t="shared" si="10"/>
        <v>-0.48</v>
      </c>
      <c r="P268" s="79">
        <f t="shared" si="10"/>
        <v>-0.43999999999999995</v>
      </c>
      <c r="Q268" s="79">
        <f t="shared" si="10"/>
        <v>-0.4</v>
      </c>
      <c r="R268" s="79">
        <f t="shared" si="10"/>
        <v>-0.36</v>
      </c>
      <c r="S268" s="79">
        <f t="shared" si="10"/>
        <v>-0.31999999999999995</v>
      </c>
      <c r="T268" s="79">
        <f t="shared" si="10"/>
        <v>-0.28000000000000003</v>
      </c>
      <c r="U268" s="79">
        <f t="shared" si="10"/>
        <v>-0.24</v>
      </c>
      <c r="V268" s="79">
        <f t="shared" si="10"/>
        <v>-0.19999999999999996</v>
      </c>
      <c r="W268" s="79">
        <f t="shared" si="10"/>
        <v>-0.16000000000000003</v>
      </c>
      <c r="X268" s="79">
        <f t="shared" si="10"/>
        <v>-0.12</v>
      </c>
      <c r="Y268" s="79">
        <f t="shared" si="10"/>
        <v>-7.999999999999996E-2</v>
      </c>
      <c r="Z268" s="79">
        <f t="shared" si="10"/>
        <v>-4.0000000000000036E-2</v>
      </c>
      <c r="AA268" s="79">
        <f t="shared" si="10"/>
        <v>0</v>
      </c>
      <c r="AB268" s="79">
        <f t="shared" si="10"/>
        <v>4.0000000000000036E-2</v>
      </c>
      <c r="AC268" s="79">
        <f t="shared" si="10"/>
        <v>8.0000000000000071E-2</v>
      </c>
      <c r="AD268" s="79">
        <f t="shared" si="10"/>
        <v>0.12000000000000011</v>
      </c>
      <c r="AE268" s="79">
        <f t="shared" si="10"/>
        <v>0.15999999999999992</v>
      </c>
      <c r="AF268" s="79">
        <f t="shared" si="10"/>
        <v>0.19999999999999996</v>
      </c>
      <c r="AG268" s="79">
        <f t="shared" si="10"/>
        <v>0.24</v>
      </c>
      <c r="AH268" s="79">
        <f t="shared" si="10"/>
        <v>0.28000000000000003</v>
      </c>
      <c r="AI268" s="79">
        <f t="shared" si="10"/>
        <v>0.32000000000000006</v>
      </c>
      <c r="AJ268" s="79">
        <f t="shared" si="10"/>
        <v>0.3600000000000001</v>
      </c>
      <c r="AK268" s="79">
        <f t="shared" si="10"/>
        <v>0.40000000000000013</v>
      </c>
      <c r="AL268" s="79">
        <f t="shared" si="10"/>
        <v>0.43999999999999995</v>
      </c>
      <c r="AM268" s="79">
        <f t="shared" si="10"/>
        <v>0.48</v>
      </c>
      <c r="AN268" s="79">
        <f t="shared" si="10"/>
        <v>0.52</v>
      </c>
      <c r="AO268" s="79">
        <f t="shared" si="10"/>
        <v>0.56000000000000005</v>
      </c>
      <c r="AP268" s="79">
        <f t="shared" si="10"/>
        <v>0.60000000000000009</v>
      </c>
      <c r="AQ268" s="79">
        <f t="shared" si="10"/>
        <v>0.64000000000000012</v>
      </c>
      <c r="AR268" s="79">
        <f t="shared" si="10"/>
        <v>0.67999999999999994</v>
      </c>
      <c r="AS268" s="79">
        <f t="shared" si="10"/>
        <v>0.72</v>
      </c>
      <c r="AT268" s="79">
        <f t="shared" si="10"/>
        <v>0.76</v>
      </c>
      <c r="AU268" s="79">
        <f t="shared" si="10"/>
        <v>0.8</v>
      </c>
      <c r="AV268" s="79">
        <f t="shared" si="10"/>
        <v>0.84000000000000008</v>
      </c>
      <c r="AW268" s="79">
        <f t="shared" si="10"/>
        <v>0.88000000000000012</v>
      </c>
      <c r="AX268" s="79">
        <f t="shared" si="10"/>
        <v>0.91999999999999993</v>
      </c>
      <c r="AY268" s="79">
        <f t="shared" si="10"/>
        <v>0.96</v>
      </c>
      <c r="AZ268" s="79">
        <f t="shared" si="10"/>
        <v>1</v>
      </c>
    </row>
    <row r="269" spans="1:52" x14ac:dyDescent="0.25">
      <c r="A269" s="79" t="s">
        <v>113</v>
      </c>
      <c r="B269" s="79">
        <f>$B$257*B268^2+$C$257*B268+$D$257</f>
        <v>-8</v>
      </c>
      <c r="C269" s="79">
        <f t="shared" ref="C269:AZ269" si="11">$B$257*C268^2+$C$257*C268+$D$257</f>
        <v>-7.2159999999999993</v>
      </c>
      <c r="D269" s="79">
        <f t="shared" si="11"/>
        <v>-6.4640000000000004</v>
      </c>
      <c r="E269" s="79">
        <f t="shared" si="11"/>
        <v>-5.7439999999999998</v>
      </c>
      <c r="F269" s="79">
        <f t="shared" si="11"/>
        <v>-5.0559999999999992</v>
      </c>
      <c r="G269" s="79">
        <f t="shared" si="11"/>
        <v>-4.4000000000000012</v>
      </c>
      <c r="H269" s="79">
        <f t="shared" si="11"/>
        <v>-3.7759999999999998</v>
      </c>
      <c r="I269" s="79">
        <f t="shared" si="11"/>
        <v>-3.1839999999999993</v>
      </c>
      <c r="J269" s="79">
        <f t="shared" si="11"/>
        <v>-2.6239999999999988</v>
      </c>
      <c r="K269" s="79">
        <f t="shared" si="11"/>
        <v>-2.0960000000000001</v>
      </c>
      <c r="L269" s="79">
        <f t="shared" si="11"/>
        <v>-1.5999999999999996</v>
      </c>
      <c r="M269" s="79">
        <f t="shared" si="11"/>
        <v>-1.1360000000000006</v>
      </c>
      <c r="N269" s="79">
        <f t="shared" si="11"/>
        <v>-0.70400000000000018</v>
      </c>
      <c r="O269" s="79">
        <f t="shared" si="11"/>
        <v>-0.30399999999999983</v>
      </c>
      <c r="P269" s="79">
        <f t="shared" si="11"/>
        <v>6.4000000000000279E-2</v>
      </c>
      <c r="Q269" s="79">
        <f t="shared" si="11"/>
        <v>0.39999999999999969</v>
      </c>
      <c r="R269" s="79">
        <f t="shared" si="11"/>
        <v>0.70400000000000018</v>
      </c>
      <c r="S269" s="79">
        <f t="shared" si="11"/>
        <v>0.97600000000000042</v>
      </c>
      <c r="T269" s="79">
        <f t="shared" si="11"/>
        <v>1.2159999999999997</v>
      </c>
      <c r="U269" s="79">
        <f t="shared" si="11"/>
        <v>1.4239999999999999</v>
      </c>
      <c r="V269" s="79">
        <f t="shared" si="11"/>
        <v>1.6</v>
      </c>
      <c r="W269" s="79">
        <f t="shared" si="11"/>
        <v>1.7439999999999998</v>
      </c>
      <c r="X269" s="79">
        <f t="shared" si="11"/>
        <v>1.8560000000000001</v>
      </c>
      <c r="Y269" s="79">
        <f t="shared" si="11"/>
        <v>1.9360000000000002</v>
      </c>
      <c r="Z269" s="79">
        <f t="shared" si="11"/>
        <v>1.984</v>
      </c>
      <c r="AA269" s="79">
        <f t="shared" si="11"/>
        <v>2</v>
      </c>
      <c r="AB269" s="79">
        <f t="shared" si="11"/>
        <v>1.984</v>
      </c>
      <c r="AC269" s="79">
        <f t="shared" si="11"/>
        <v>1.9359999999999999</v>
      </c>
      <c r="AD269" s="79">
        <f t="shared" si="11"/>
        <v>1.8559999999999997</v>
      </c>
      <c r="AE269" s="79">
        <f t="shared" si="11"/>
        <v>1.7440000000000002</v>
      </c>
      <c r="AF269" s="79">
        <f t="shared" si="11"/>
        <v>1.6</v>
      </c>
      <c r="AG269" s="79">
        <f t="shared" si="11"/>
        <v>1.4239999999999999</v>
      </c>
      <c r="AH269" s="79">
        <f t="shared" si="11"/>
        <v>1.2159999999999997</v>
      </c>
      <c r="AI269" s="79">
        <f t="shared" si="11"/>
        <v>0.97599999999999953</v>
      </c>
      <c r="AJ269" s="79">
        <f t="shared" si="11"/>
        <v>0.70399999999999929</v>
      </c>
      <c r="AK269" s="79">
        <f t="shared" si="11"/>
        <v>0.3999999999999988</v>
      </c>
      <c r="AL269" s="79">
        <f t="shared" si="11"/>
        <v>6.4000000000000279E-2</v>
      </c>
      <c r="AM269" s="79">
        <f t="shared" si="11"/>
        <v>-0.30399999999999983</v>
      </c>
      <c r="AN269" s="79">
        <f t="shared" si="11"/>
        <v>-0.70400000000000018</v>
      </c>
      <c r="AO269" s="79">
        <f t="shared" si="11"/>
        <v>-1.1360000000000006</v>
      </c>
      <c r="AP269" s="79">
        <f t="shared" si="11"/>
        <v>-1.600000000000001</v>
      </c>
      <c r="AQ269" s="79">
        <f t="shared" si="11"/>
        <v>-2.0960000000000019</v>
      </c>
      <c r="AR269" s="79">
        <f t="shared" si="11"/>
        <v>-2.6239999999999988</v>
      </c>
      <c r="AS269" s="79">
        <f t="shared" si="11"/>
        <v>-3.1839999999999993</v>
      </c>
      <c r="AT269" s="79">
        <f t="shared" si="11"/>
        <v>-3.7759999999999998</v>
      </c>
      <c r="AU269" s="79">
        <f t="shared" si="11"/>
        <v>-4.4000000000000012</v>
      </c>
      <c r="AV269" s="79">
        <f t="shared" si="11"/>
        <v>-5.0560000000000009</v>
      </c>
      <c r="AW269" s="79">
        <f t="shared" si="11"/>
        <v>-5.7440000000000015</v>
      </c>
      <c r="AX269" s="79">
        <f t="shared" si="11"/>
        <v>-6.4639999999999986</v>
      </c>
      <c r="AY269" s="79">
        <f t="shared" si="11"/>
        <v>-7.2159999999999993</v>
      </c>
      <c r="AZ269" s="79">
        <f t="shared" si="11"/>
        <v>-8</v>
      </c>
    </row>
    <row r="270" spans="1:52" x14ac:dyDescent="0.25">
      <c r="A270" s="79" t="s">
        <v>75</v>
      </c>
      <c r="B270" s="79">
        <f t="shared" ref="B270:AZ270" si="12">B268^2+$T$257*B268+$U$257</f>
        <v>0.8</v>
      </c>
      <c r="C270" s="79">
        <f t="shared" si="12"/>
        <v>0.72160000000000002</v>
      </c>
      <c r="D270" s="79">
        <f t="shared" si="12"/>
        <v>0.64640000000000009</v>
      </c>
      <c r="E270" s="79">
        <f t="shared" si="12"/>
        <v>0.57440000000000002</v>
      </c>
      <c r="F270" s="79">
        <f t="shared" si="12"/>
        <v>0.50559999999999983</v>
      </c>
      <c r="G270" s="79">
        <f t="shared" si="12"/>
        <v>0.44000000000000011</v>
      </c>
      <c r="H270" s="79">
        <f t="shared" si="12"/>
        <v>0.37759999999999999</v>
      </c>
      <c r="I270" s="79">
        <f t="shared" si="12"/>
        <v>0.31839999999999996</v>
      </c>
      <c r="J270" s="79">
        <f t="shared" si="12"/>
        <v>0.26239999999999991</v>
      </c>
      <c r="K270" s="79">
        <f t="shared" si="12"/>
        <v>0.20960000000000001</v>
      </c>
      <c r="L270" s="79">
        <f t="shared" si="12"/>
        <v>0.15999999999999998</v>
      </c>
      <c r="M270" s="79">
        <f t="shared" si="12"/>
        <v>0.11360000000000003</v>
      </c>
      <c r="N270" s="79">
        <f t="shared" si="12"/>
        <v>7.0400000000000018E-2</v>
      </c>
      <c r="O270" s="79">
        <f t="shared" si="12"/>
        <v>3.0399999999999983E-2</v>
      </c>
      <c r="P270" s="79">
        <f t="shared" si="12"/>
        <v>-6.4000000000000445E-3</v>
      </c>
      <c r="Q270" s="79">
        <f t="shared" si="12"/>
        <v>-3.999999999999998E-2</v>
      </c>
      <c r="R270" s="79">
        <f t="shared" si="12"/>
        <v>-7.0400000000000018E-2</v>
      </c>
      <c r="S270" s="79">
        <f t="shared" si="12"/>
        <v>-9.7600000000000048E-2</v>
      </c>
      <c r="T270" s="79">
        <f t="shared" si="12"/>
        <v>-0.1216</v>
      </c>
      <c r="U270" s="79">
        <f t="shared" si="12"/>
        <v>-0.14240000000000003</v>
      </c>
      <c r="V270" s="79">
        <f t="shared" si="12"/>
        <v>-0.16000000000000003</v>
      </c>
      <c r="W270" s="79">
        <f t="shared" si="12"/>
        <v>-0.1744</v>
      </c>
      <c r="X270" s="79">
        <f t="shared" si="12"/>
        <v>-0.18560000000000001</v>
      </c>
      <c r="Y270" s="79">
        <f t="shared" si="12"/>
        <v>-0.19360000000000002</v>
      </c>
      <c r="Z270" s="79">
        <f t="shared" si="12"/>
        <v>-0.19840000000000002</v>
      </c>
      <c r="AA270" s="79">
        <f t="shared" si="12"/>
        <v>-0.2</v>
      </c>
      <c r="AB270" s="79">
        <f t="shared" si="12"/>
        <v>-0.19840000000000002</v>
      </c>
      <c r="AC270" s="79">
        <f t="shared" si="12"/>
        <v>-0.19359999999999999</v>
      </c>
      <c r="AD270" s="79">
        <f t="shared" si="12"/>
        <v>-0.18559999999999999</v>
      </c>
      <c r="AE270" s="79">
        <f t="shared" si="12"/>
        <v>-0.17440000000000003</v>
      </c>
      <c r="AF270" s="79">
        <f t="shared" si="12"/>
        <v>-0.16000000000000003</v>
      </c>
      <c r="AG270" s="79">
        <f t="shared" si="12"/>
        <v>-0.14240000000000003</v>
      </c>
      <c r="AH270" s="79">
        <f t="shared" si="12"/>
        <v>-0.1216</v>
      </c>
      <c r="AI270" s="79">
        <f t="shared" si="12"/>
        <v>-9.7599999999999965E-2</v>
      </c>
      <c r="AJ270" s="79">
        <f t="shared" si="12"/>
        <v>-7.0399999999999935E-2</v>
      </c>
      <c r="AK270" s="79">
        <f t="shared" si="12"/>
        <v>-3.9999999999999897E-2</v>
      </c>
      <c r="AL270" s="79">
        <f t="shared" si="12"/>
        <v>-6.4000000000000445E-3</v>
      </c>
      <c r="AM270" s="79">
        <f t="shared" si="12"/>
        <v>3.0399999999999983E-2</v>
      </c>
      <c r="AN270" s="79">
        <f t="shared" si="12"/>
        <v>7.0400000000000018E-2</v>
      </c>
      <c r="AO270" s="79">
        <f t="shared" si="12"/>
        <v>0.11360000000000003</v>
      </c>
      <c r="AP270" s="79">
        <f t="shared" si="12"/>
        <v>0.16000000000000009</v>
      </c>
      <c r="AQ270" s="79">
        <f t="shared" si="12"/>
        <v>0.20960000000000018</v>
      </c>
      <c r="AR270" s="79">
        <f t="shared" si="12"/>
        <v>0.26239999999999991</v>
      </c>
      <c r="AS270" s="79">
        <f t="shared" si="12"/>
        <v>0.31839999999999996</v>
      </c>
      <c r="AT270" s="79">
        <f t="shared" si="12"/>
        <v>0.37759999999999999</v>
      </c>
      <c r="AU270" s="79">
        <f t="shared" si="12"/>
        <v>0.44000000000000011</v>
      </c>
      <c r="AV270" s="79">
        <f t="shared" si="12"/>
        <v>0.50560000000000005</v>
      </c>
      <c r="AW270" s="79">
        <f t="shared" si="12"/>
        <v>0.57440000000000024</v>
      </c>
      <c r="AX270" s="79">
        <f t="shared" si="12"/>
        <v>0.64639999999999986</v>
      </c>
      <c r="AY270" s="79">
        <f t="shared" si="12"/>
        <v>0.72160000000000002</v>
      </c>
      <c r="AZ270" s="79">
        <f t="shared" si="12"/>
        <v>0.8</v>
      </c>
    </row>
    <row r="271" spans="1:52" hidden="1" x14ac:dyDescent="0.25">
      <c r="A271" s="79" t="s">
        <v>76</v>
      </c>
      <c r="B271" s="79">
        <f t="shared" ref="B271:AZ271" si="13">$B$257*(B268-$L$257)^2+$M$257</f>
        <v>-8</v>
      </c>
      <c r="C271" s="79">
        <f t="shared" si="13"/>
        <v>-7.2159999999999993</v>
      </c>
      <c r="D271" s="79">
        <f t="shared" si="13"/>
        <v>-6.4640000000000004</v>
      </c>
      <c r="E271" s="79">
        <f t="shared" si="13"/>
        <v>-5.7439999999999998</v>
      </c>
      <c r="F271" s="79">
        <f t="shared" si="13"/>
        <v>-5.0559999999999992</v>
      </c>
      <c r="G271" s="79">
        <f t="shared" si="13"/>
        <v>-4.4000000000000012</v>
      </c>
      <c r="H271" s="79">
        <f t="shared" si="13"/>
        <v>-3.7759999999999998</v>
      </c>
      <c r="I271" s="79">
        <f t="shared" si="13"/>
        <v>-3.1839999999999993</v>
      </c>
      <c r="J271" s="79">
        <f t="shared" si="13"/>
        <v>-2.6239999999999988</v>
      </c>
      <c r="K271" s="79">
        <f t="shared" si="13"/>
        <v>-2.0960000000000001</v>
      </c>
      <c r="L271" s="79">
        <f t="shared" si="13"/>
        <v>-1.5999999999999996</v>
      </c>
      <c r="M271" s="79">
        <f t="shared" si="13"/>
        <v>-1.1360000000000006</v>
      </c>
      <c r="N271" s="79">
        <f t="shared" si="13"/>
        <v>-0.70400000000000018</v>
      </c>
      <c r="O271" s="79">
        <f t="shared" si="13"/>
        <v>-0.30399999999999983</v>
      </c>
      <c r="P271" s="79">
        <f t="shared" si="13"/>
        <v>6.4000000000000279E-2</v>
      </c>
      <c r="Q271" s="79">
        <f t="shared" si="13"/>
        <v>0.39999999999999969</v>
      </c>
      <c r="R271" s="79">
        <f t="shared" si="13"/>
        <v>0.70400000000000018</v>
      </c>
      <c r="S271" s="79">
        <f t="shared" si="13"/>
        <v>0.97600000000000042</v>
      </c>
      <c r="T271" s="79">
        <f t="shared" si="13"/>
        <v>1.2159999999999997</v>
      </c>
      <c r="U271" s="79">
        <f t="shared" si="13"/>
        <v>1.4239999999999999</v>
      </c>
      <c r="V271" s="79">
        <f t="shared" si="13"/>
        <v>1.6</v>
      </c>
      <c r="W271" s="79">
        <f t="shared" si="13"/>
        <v>1.7439999999999998</v>
      </c>
      <c r="X271" s="79">
        <f t="shared" si="13"/>
        <v>1.8560000000000001</v>
      </c>
      <c r="Y271" s="79">
        <f t="shared" si="13"/>
        <v>1.9360000000000002</v>
      </c>
      <c r="Z271" s="79">
        <f t="shared" si="13"/>
        <v>1.984</v>
      </c>
      <c r="AA271" s="79">
        <f t="shared" si="13"/>
        <v>2</v>
      </c>
      <c r="AB271" s="79">
        <f t="shared" si="13"/>
        <v>1.984</v>
      </c>
      <c r="AC271" s="79">
        <f t="shared" si="13"/>
        <v>1.9359999999999999</v>
      </c>
      <c r="AD271" s="79">
        <f t="shared" si="13"/>
        <v>1.8559999999999997</v>
      </c>
      <c r="AE271" s="79">
        <f t="shared" si="13"/>
        <v>1.7440000000000002</v>
      </c>
      <c r="AF271" s="79">
        <f t="shared" si="13"/>
        <v>1.6</v>
      </c>
      <c r="AG271" s="79">
        <f t="shared" si="13"/>
        <v>1.4239999999999999</v>
      </c>
      <c r="AH271" s="79">
        <f t="shared" si="13"/>
        <v>1.2159999999999997</v>
      </c>
      <c r="AI271" s="79">
        <f t="shared" si="13"/>
        <v>0.97599999999999953</v>
      </c>
      <c r="AJ271" s="79">
        <f t="shared" si="13"/>
        <v>0.70399999999999929</v>
      </c>
      <c r="AK271" s="79">
        <f t="shared" si="13"/>
        <v>0.3999999999999988</v>
      </c>
      <c r="AL271" s="79">
        <f t="shared" si="13"/>
        <v>6.4000000000000279E-2</v>
      </c>
      <c r="AM271" s="79">
        <f t="shared" si="13"/>
        <v>-0.30399999999999983</v>
      </c>
      <c r="AN271" s="79">
        <f t="shared" si="13"/>
        <v>-0.70400000000000018</v>
      </c>
      <c r="AO271" s="79">
        <f t="shared" si="13"/>
        <v>-1.1360000000000006</v>
      </c>
      <c r="AP271" s="79">
        <f t="shared" si="13"/>
        <v>-1.600000000000001</v>
      </c>
      <c r="AQ271" s="79">
        <f t="shared" si="13"/>
        <v>-2.0960000000000019</v>
      </c>
      <c r="AR271" s="79">
        <f t="shared" si="13"/>
        <v>-2.6239999999999988</v>
      </c>
      <c r="AS271" s="79">
        <f t="shared" si="13"/>
        <v>-3.1839999999999993</v>
      </c>
      <c r="AT271" s="79">
        <f t="shared" si="13"/>
        <v>-3.7759999999999998</v>
      </c>
      <c r="AU271" s="79">
        <f t="shared" si="13"/>
        <v>-4.4000000000000012</v>
      </c>
      <c r="AV271" s="79">
        <f t="shared" si="13"/>
        <v>-5.0560000000000009</v>
      </c>
      <c r="AW271" s="79">
        <f t="shared" si="13"/>
        <v>-5.7440000000000015</v>
      </c>
      <c r="AX271" s="79">
        <f t="shared" si="13"/>
        <v>-6.4639999999999986</v>
      </c>
      <c r="AY271" s="79">
        <f t="shared" si="13"/>
        <v>-7.2159999999999993</v>
      </c>
      <c r="AZ271" s="79">
        <f t="shared" si="13"/>
        <v>-8</v>
      </c>
    </row>
    <row r="286" spans="24:28" x14ac:dyDescent="0.25">
      <c r="X286" s="79" t="s">
        <v>114</v>
      </c>
      <c r="AA286" s="162" t="s">
        <v>29</v>
      </c>
      <c r="AB286" s="162" t="s">
        <v>47</v>
      </c>
    </row>
    <row r="287" spans="24:28" x14ac:dyDescent="0.25">
      <c r="Y287" s="79" t="s">
        <v>115</v>
      </c>
      <c r="AA287" s="162" t="e">
        <f ca="1">G255</f>
        <v>#NAME?</v>
      </c>
      <c r="AB287" s="162">
        <v>0</v>
      </c>
    </row>
    <row r="288" spans="24:28" x14ac:dyDescent="0.25">
      <c r="Y288" s="79" t="s">
        <v>116</v>
      </c>
      <c r="AA288" s="162" t="e">
        <f ca="1">G256</f>
        <v>#NAME?</v>
      </c>
      <c r="AB288" s="162">
        <v>0</v>
      </c>
    </row>
    <row r="289" spans="24:28" x14ac:dyDescent="0.25">
      <c r="AA289" s="162"/>
      <c r="AB289" s="162"/>
    </row>
    <row r="290" spans="24:28" x14ac:dyDescent="0.25">
      <c r="Y290" s="79" t="s">
        <v>117</v>
      </c>
      <c r="AA290" s="162">
        <f>G257</f>
        <v>0</v>
      </c>
      <c r="AB290" s="162">
        <f>G258</f>
        <v>2</v>
      </c>
    </row>
    <row r="291" spans="24:28" x14ac:dyDescent="0.25">
      <c r="Y291" s="79" t="s">
        <v>118</v>
      </c>
      <c r="AA291" s="162">
        <f>G259</f>
        <v>0</v>
      </c>
      <c r="AB291" s="162">
        <f>G260</f>
        <v>1.9750000000000001</v>
      </c>
    </row>
    <row r="293" spans="24:28" x14ac:dyDescent="0.25">
      <c r="X293" s="79" t="s">
        <v>119</v>
      </c>
    </row>
    <row r="294" spans="24:28" x14ac:dyDescent="0.25">
      <c r="Y294" s="79" t="s">
        <v>117</v>
      </c>
      <c r="AA294" s="162">
        <f>X257</f>
        <v>0</v>
      </c>
      <c r="AB294" s="162">
        <f>X258</f>
        <v>-0.2</v>
      </c>
    </row>
    <row r="295" spans="24:28" x14ac:dyDescent="0.25">
      <c r="Y295" s="79" t="s">
        <v>118</v>
      </c>
      <c r="AA295" s="162">
        <f>X259</f>
        <v>0</v>
      </c>
      <c r="AB295" s="162">
        <f>X260</f>
        <v>4.9999999999999989E-2</v>
      </c>
    </row>
    <row r="301" spans="24:28" x14ac:dyDescent="0.25">
      <c r="X301" s="79" t="s">
        <v>120</v>
      </c>
    </row>
    <row r="302" spans="24:28" x14ac:dyDescent="0.25">
      <c r="X302" s="79" t="s">
        <v>121</v>
      </c>
      <c r="AA302" s="79">
        <f>B265</f>
        <v>-1</v>
      </c>
      <c r="AB302" s="79">
        <v>0</v>
      </c>
    </row>
    <row r="303" spans="24:28" x14ac:dyDescent="0.25">
      <c r="AA303" s="79">
        <f>B266</f>
        <v>1</v>
      </c>
      <c r="AB303" s="79">
        <v>0</v>
      </c>
    </row>
    <row r="305" spans="24:28" x14ac:dyDescent="0.25">
      <c r="X305" s="79" t="s">
        <v>122</v>
      </c>
      <c r="AA305" s="79">
        <v>0</v>
      </c>
      <c r="AB305" s="79">
        <f>MIN(B269:AZ270)</f>
        <v>-8</v>
      </c>
    </row>
    <row r="306" spans="24:28" x14ac:dyDescent="0.25">
      <c r="AA306" s="79">
        <v>0</v>
      </c>
      <c r="AB306" s="79">
        <f>MAX(B269:AZ270)</f>
        <v>2</v>
      </c>
    </row>
    <row r="484" spans="4:15" x14ac:dyDescent="0.25">
      <c r="E484" s="79">
        <v>1</v>
      </c>
    </row>
    <row r="485" spans="4:15" x14ac:dyDescent="0.25">
      <c r="E485" s="79">
        <v>2</v>
      </c>
    </row>
    <row r="486" spans="4:15" x14ac:dyDescent="0.25">
      <c r="E486" s="79">
        <v>-10</v>
      </c>
    </row>
    <row r="489" spans="4:15" x14ac:dyDescent="0.25">
      <c r="D489" s="174" t="s">
        <v>29</v>
      </c>
      <c r="E489" s="79">
        <v>-10</v>
      </c>
      <c r="F489" s="79">
        <f>E489+2</f>
        <v>-8</v>
      </c>
      <c r="G489" s="79">
        <f t="shared" ref="G489:O489" si="14">F489+2</f>
        <v>-6</v>
      </c>
      <c r="H489" s="79">
        <f t="shared" si="14"/>
        <v>-4</v>
      </c>
      <c r="I489" s="79">
        <f t="shared" si="14"/>
        <v>-2</v>
      </c>
      <c r="J489" s="79">
        <f t="shared" si="14"/>
        <v>0</v>
      </c>
      <c r="K489" s="79">
        <f t="shared" si="14"/>
        <v>2</v>
      </c>
      <c r="L489" s="79">
        <f t="shared" si="14"/>
        <v>4</v>
      </c>
      <c r="M489" s="79">
        <f t="shared" si="14"/>
        <v>6</v>
      </c>
      <c r="N489" s="79">
        <f>M489+2</f>
        <v>8</v>
      </c>
      <c r="O489" s="79">
        <f t="shared" si="14"/>
        <v>10</v>
      </c>
    </row>
    <row r="490" spans="4:15" x14ac:dyDescent="0.25">
      <c r="D490" s="174" t="s">
        <v>47</v>
      </c>
      <c r="E490" s="79">
        <f>$E$484*E489^2+$E$485*E489+$E$486</f>
        <v>70</v>
      </c>
      <c r="F490" s="79">
        <f t="shared" ref="F490:O490" si="15">$E$484*F489^2+$E$485*F489+$E$486</f>
        <v>38</v>
      </c>
      <c r="G490" s="79">
        <f t="shared" si="15"/>
        <v>14</v>
      </c>
      <c r="H490" s="79">
        <f t="shared" si="15"/>
        <v>-2</v>
      </c>
      <c r="I490" s="79">
        <f>$E$484*I489^2+$E$485*I489+$E$486</f>
        <v>-10</v>
      </c>
      <c r="J490" s="79">
        <f>$E$484*J489^2+$E$485*J489+$E$486</f>
        <v>-10</v>
      </c>
      <c r="K490" s="79">
        <f t="shared" si="15"/>
        <v>-2</v>
      </c>
      <c r="L490" s="79">
        <f t="shared" si="15"/>
        <v>14</v>
      </c>
      <c r="M490" s="79">
        <f t="shared" si="15"/>
        <v>38</v>
      </c>
      <c r="N490" s="79">
        <f t="shared" si="15"/>
        <v>70</v>
      </c>
      <c r="O490" s="79">
        <f t="shared" si="15"/>
        <v>110</v>
      </c>
    </row>
    <row r="491" spans="4:15" x14ac:dyDescent="0.25">
      <c r="D491" s="79" t="s">
        <v>123</v>
      </c>
      <c r="E491" s="79">
        <v>66</v>
      </c>
      <c r="F491" s="79">
        <v>40</v>
      </c>
      <c r="G491" s="79">
        <v>12</v>
      </c>
      <c r="H491" s="79">
        <v>-1.5</v>
      </c>
      <c r="I491" s="79">
        <v>-9</v>
      </c>
      <c r="J491" s="79">
        <v>-8.5</v>
      </c>
      <c r="K491" s="79">
        <v>1.8</v>
      </c>
      <c r="L491" s="79">
        <v>11</v>
      </c>
      <c r="M491" s="79">
        <v>37</v>
      </c>
      <c r="N491" s="79">
        <v>73</v>
      </c>
      <c r="O491" s="79">
        <v>111</v>
      </c>
    </row>
    <row r="534" spans="4:17" x14ac:dyDescent="0.25">
      <c r="D534" s="174" t="s">
        <v>29</v>
      </c>
      <c r="E534" s="79">
        <v>-12</v>
      </c>
      <c r="F534" s="79">
        <v>-10</v>
      </c>
      <c r="G534" s="79">
        <f t="shared" ref="G534:Q534" si="16">F534+2</f>
        <v>-8</v>
      </c>
      <c r="H534" s="79">
        <f t="shared" si="16"/>
        <v>-6</v>
      </c>
      <c r="I534" s="79">
        <f t="shared" si="16"/>
        <v>-4</v>
      </c>
      <c r="J534" s="79">
        <f t="shared" si="16"/>
        <v>-2</v>
      </c>
      <c r="K534" s="79">
        <f t="shared" si="16"/>
        <v>0</v>
      </c>
      <c r="L534" s="79">
        <f t="shared" si="16"/>
        <v>2</v>
      </c>
      <c r="M534" s="79">
        <f t="shared" si="16"/>
        <v>4</v>
      </c>
      <c r="N534" s="79">
        <f t="shared" si="16"/>
        <v>6</v>
      </c>
      <c r="O534" s="79">
        <f t="shared" si="16"/>
        <v>8</v>
      </c>
      <c r="P534" s="79">
        <f t="shared" si="16"/>
        <v>10</v>
      </c>
      <c r="Q534" s="79">
        <f t="shared" si="16"/>
        <v>12</v>
      </c>
    </row>
    <row r="535" spans="4:17" x14ac:dyDescent="0.25">
      <c r="D535" s="174" t="s">
        <v>47</v>
      </c>
      <c r="E535" s="79">
        <f>$E$484*E534^2+$E$485*E534+$E$486</f>
        <v>110</v>
      </c>
      <c r="F535" s="79">
        <f>$E$484*F534^2+$E$485*F534+$E$486</f>
        <v>70</v>
      </c>
      <c r="G535" s="79">
        <f t="shared" ref="G535:I535" si="17">$E$484*G534^2+$E$485*G534+$E$486</f>
        <v>38</v>
      </c>
      <c r="H535" s="79">
        <f t="shared" si="17"/>
        <v>14</v>
      </c>
      <c r="I535" s="79">
        <f t="shared" si="17"/>
        <v>-2</v>
      </c>
      <c r="J535" s="79">
        <f>$E$484*J534^2+$E$485*J534+$E$486</f>
        <v>-10</v>
      </c>
      <c r="K535" s="79">
        <f>$E$484*K534^2+$E$485*K534+$E$486</f>
        <v>-10</v>
      </c>
      <c r="L535" s="79">
        <f t="shared" ref="L535:Q535" si="18">$E$484*L534^2+$E$485*L534+$E$486</f>
        <v>-2</v>
      </c>
      <c r="M535" s="79">
        <f t="shared" si="18"/>
        <v>14</v>
      </c>
      <c r="N535" s="79">
        <f t="shared" si="18"/>
        <v>38</v>
      </c>
      <c r="O535" s="79">
        <f t="shared" si="18"/>
        <v>70</v>
      </c>
      <c r="P535" s="79">
        <f t="shared" si="18"/>
        <v>110</v>
      </c>
      <c r="Q535" s="79">
        <f t="shared" si="18"/>
        <v>158</v>
      </c>
    </row>
    <row r="539" spans="4:17" x14ac:dyDescent="0.25">
      <c r="F539" s="79">
        <v>-11</v>
      </c>
      <c r="G539" s="79">
        <v>-7</v>
      </c>
      <c r="H539" s="79">
        <v>5</v>
      </c>
      <c r="I539" s="79">
        <v>12</v>
      </c>
    </row>
    <row r="540" spans="4:17" x14ac:dyDescent="0.25">
      <c r="F540" s="79">
        <v>110</v>
      </c>
      <c r="G540" s="79">
        <v>22</v>
      </c>
      <c r="H540" s="79">
        <v>30</v>
      </c>
      <c r="I540" s="79">
        <v>150</v>
      </c>
    </row>
  </sheetData>
  <mergeCells count="31">
    <mergeCell ref="E260:F260"/>
    <mergeCell ref="V260:W260"/>
    <mergeCell ref="AE260:AF260"/>
    <mergeCell ref="B262:G262"/>
    <mergeCell ref="K262:P262"/>
    <mergeCell ref="S262:X262"/>
    <mergeCell ref="AB262:AG262"/>
    <mergeCell ref="E258:F258"/>
    <mergeCell ref="V258:W258"/>
    <mergeCell ref="AE258:AF258"/>
    <mergeCell ref="E259:F259"/>
    <mergeCell ref="V259:W259"/>
    <mergeCell ref="AE259:AF259"/>
    <mergeCell ref="E254:F254"/>
    <mergeCell ref="V254:W254"/>
    <mergeCell ref="AE254:AF254"/>
    <mergeCell ref="E257:F257"/>
    <mergeCell ref="V257:W257"/>
    <mergeCell ref="AE257:AF257"/>
    <mergeCell ref="U9:W9"/>
    <mergeCell ref="Y9:Z9"/>
    <mergeCell ref="U10:W10"/>
    <mergeCell ref="Y10:Z10"/>
    <mergeCell ref="H251:J251"/>
    <mergeCell ref="Y251:AA251"/>
    <mergeCell ref="U3:W3"/>
    <mergeCell ref="U4:W4"/>
    <mergeCell ref="Y4:Z4"/>
    <mergeCell ref="U5:W5"/>
    <mergeCell ref="Y5:Z5"/>
    <mergeCell ref="U8:W8"/>
  </mergeCells>
  <conditionalFormatting sqref="F3">
    <cfRule type="cellIs" dxfId="4" priority="1" stopIfTrue="1" operator="equal">
      <formula>"No Lösung"</formula>
    </cfRule>
    <cfRule type="cellIs" dxfId="3" priority="2" stopIfTrue="1" operator="equal">
      <formula>"1 Lösung"</formula>
    </cfRule>
  </conditionalFormatting>
  <conditionalFormatting sqref="E3 E8">
    <cfRule type="cellIs" dxfId="2" priority="3" stopIfTrue="1" operator="equal">
      <formula>"No Lösung"</formula>
    </cfRule>
    <cfRule type="cellIs" dxfId="1" priority="4" stopIfTrue="1" operator="equal">
      <formula>"1 Lösung"</formula>
    </cfRule>
    <cfRule type="cellIs" dxfId="0" priority="5" stopIfTrue="1" operator="equal">
      <formula>"2 Lösung"</formula>
    </cfRule>
  </conditionalFormatting>
  <printOptions gridLines="1"/>
  <pageMargins left="0.78740157499999996" right="0.78740157499999996" top="0.984251969" bottom="0.984251969" header="0.5" footer="0.5"/>
  <pageSetup paperSize="9" scale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Beliebiges_zu_Dezimal</vt:lpstr>
      <vt:lpstr>Dezimal_zu_Beliebigem</vt:lpstr>
      <vt:lpstr>Beschleunigte Bewegung</vt:lpstr>
      <vt:lpstr>Funktionstypen</vt:lpstr>
      <vt:lpstr>Quadratische Funktion</vt:lpstr>
      <vt:lpstr>Quadratisch-Gleichung</vt:lpstr>
      <vt:lpstr>tocQuadratischeFct</vt:lpstr>
      <vt:lpstr>Funktionstypen!tocUmlaufbahnen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2022-11-22T14:08:07Z</dcterms:modified>
</cp:coreProperties>
</file>