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F11FFE8A-D882-480A-A81A-25F554953CF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Flächenberechnungen" sheetId="14" r:id="rId2"/>
    <sheet name="Kinematik_1" sheetId="4" r:id="rId3"/>
    <sheet name="Kinematik_2" sheetId="9" r:id="rId4"/>
    <sheet name="Kinematik_2_Berechnungen" sheetId="11" r:id="rId5"/>
    <sheet name="Fourierreih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4" l="1"/>
  <c r="H11" i="14" s="1"/>
  <c r="F24" i="14"/>
  <c r="F22" i="14"/>
  <c r="C22" i="14" s="1"/>
  <c r="E22" i="14"/>
  <c r="E23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J10" i="14"/>
  <c r="I10" i="14"/>
  <c r="H10" i="14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G22" i="14" l="1"/>
  <c r="H24" i="14"/>
  <c r="G23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K20" i="12" l="1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6" i="12" l="1"/>
  <c r="T7" i="12" s="1"/>
  <c r="X6" i="12" s="1"/>
  <c r="Z10" i="9"/>
  <c r="AA9" i="9"/>
  <c r="G42" i="4"/>
  <c r="G44" i="4"/>
  <c r="H41" i="4"/>
  <c r="M17" i="4"/>
  <c r="L18" i="4"/>
  <c r="AA10" i="9" l="1"/>
  <c r="AA11" i="9"/>
  <c r="H44" i="4"/>
  <c r="H42" i="4"/>
  <c r="I41" i="4"/>
  <c r="N17" i="4"/>
  <c r="M18" i="4"/>
  <c r="J41" i="4" l="1"/>
  <c r="I42" i="4"/>
  <c r="I44" i="4"/>
  <c r="O17" i="4"/>
  <c r="N18" i="4"/>
  <c r="J42" i="4" l="1"/>
  <c r="K41" i="4"/>
  <c r="J44" i="4"/>
  <c r="P17" i="4"/>
  <c r="O18" i="4"/>
  <c r="K42" i="4" l="1"/>
  <c r="L41" i="4"/>
  <c r="K44" i="4"/>
  <c r="Q17" i="4"/>
  <c r="P18" i="4"/>
  <c r="L42" i="4" l="1"/>
  <c r="L44" i="4"/>
  <c r="M41" i="4"/>
  <c r="R17" i="4"/>
  <c r="Q18" i="4"/>
  <c r="M42" i="4" l="1"/>
  <c r="M44" i="4"/>
  <c r="N41" i="4"/>
  <c r="S17" i="4"/>
  <c r="R18" i="4"/>
  <c r="O41" i="4" l="1"/>
  <c r="N42" i="4"/>
  <c r="N44" i="4"/>
  <c r="T17" i="4"/>
  <c r="S18" i="4"/>
  <c r="P41" i="4" l="1"/>
  <c r="O44" i="4"/>
  <c r="O42" i="4"/>
  <c r="U17" i="4"/>
  <c r="T18" i="4"/>
  <c r="P44" i="4" l="1"/>
  <c r="Q41" i="4"/>
  <c r="P42" i="4"/>
  <c r="V17" i="4"/>
  <c r="U18" i="4"/>
  <c r="R41" i="4" l="1"/>
  <c r="Q44" i="4"/>
  <c r="Q42" i="4"/>
  <c r="W17" i="4"/>
  <c r="V18" i="4"/>
  <c r="R42" i="4" l="1"/>
  <c r="R44" i="4"/>
  <c r="S41" i="4"/>
  <c r="X17" i="4"/>
  <c r="W18" i="4"/>
  <c r="S44" i="4" l="1"/>
  <c r="S42" i="4"/>
  <c r="T41" i="4"/>
  <c r="Y17" i="4"/>
  <c r="X18" i="4"/>
  <c r="T44" i="4" l="1"/>
  <c r="U41" i="4"/>
  <c r="T42" i="4"/>
  <c r="Z17" i="4"/>
  <c r="Y18" i="4"/>
  <c r="U42" i="4" l="1"/>
  <c r="U44" i="4"/>
  <c r="V41" i="4"/>
  <c r="AA17" i="4"/>
  <c r="Z18" i="4"/>
  <c r="V44" i="4" l="1"/>
  <c r="W41" i="4"/>
  <c r="V42" i="4"/>
  <c r="AB17" i="4"/>
  <c r="AA18" i="4"/>
  <c r="W42" i="4" l="1"/>
  <c r="W44" i="4"/>
  <c r="X41" i="4"/>
  <c r="AC17" i="4"/>
  <c r="AB18" i="4"/>
  <c r="X44" i="4" l="1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  <c r="K1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<sst xmlns="http://schemas.openxmlformats.org/spreadsheetml/2006/main" count="146" uniqueCount="128">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</sst>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3" borderId="2" xfId="0" applyNumberFormat="1" applyFill="1" applyBorder="1"/>
    <xf numFmtId="0" fontId="0" fillId="3" borderId="2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160</c:v>
                </c:pt>
                <c:pt idx="1">
                  <c:v>160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0.91948362990671473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0"/>
  <sheetViews>
    <sheetView workbookViewId="0">
      <selection activeCell="C9" sqref="C9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45729</v>
      </c>
      <c r="C9" s="90" t="s">
        <v>111</v>
      </c>
      <c r="D9" s="89"/>
    </row>
    <row r="10" spans="2:4" x14ac:dyDescent="0.35">
      <c r="D10" s="89"/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25"/>
  <sheetViews>
    <sheetView tabSelected="1" topLeftCell="A2" zoomScale="70" zoomScaleNormal="70" workbookViewId="0">
      <selection activeCell="J22" sqref="J22"/>
    </sheetView>
  </sheetViews>
  <sheetFormatPr baseColWidth="10" defaultRowHeight="14.5" x14ac:dyDescent="0.35"/>
  <cols>
    <col min="2" max="4" width="16.3632812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3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134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9.9999999973618188</v>
      </c>
      <c r="C8" s="94">
        <v>14.142135619999999</v>
      </c>
      <c r="D8" s="93">
        <f>C8^2 / 2</f>
        <v>99.99999994723639</v>
      </c>
      <c r="E8" s="93">
        <f>4*B8</f>
        <v>39.999999989447275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135">
        <f>B18^2*PI()</f>
        <v>314.15926535897933</v>
      </c>
      <c r="F18" s="135">
        <f>2*B18*PI()</f>
        <v>62.831853071795862</v>
      </c>
      <c r="G18" s="135">
        <f>E18*C18/360</f>
        <v>157.07963267948966</v>
      </c>
      <c r="H18" s="135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99" t="s">
        <v>26</v>
      </c>
      <c r="D4" s="100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01" t="s">
        <v>27</v>
      </c>
      <c r="D5" s="102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97" t="s">
        <v>1</v>
      </c>
      <c r="D8" s="98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95" t="s">
        <v>24</v>
      </c>
      <c r="D9" s="95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96" t="s">
        <v>29</v>
      </c>
      <c r="D10" s="96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96" t="s">
        <v>56</v>
      </c>
      <c r="D11" s="96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5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14" t="str">
        <f>$O$8</f>
        <v>Anfangs-Geschwindigkeit</v>
      </c>
      <c r="D6" s="115"/>
      <c r="E6" s="118" t="str">
        <f>$O$9</f>
        <v>Geschwindigkeit</v>
      </c>
      <c r="F6" s="115"/>
      <c r="G6" s="118" t="str">
        <f>$O$10</f>
        <v>Strecke</v>
      </c>
      <c r="H6" s="115"/>
      <c r="I6" s="118" t="str">
        <f>$O$11</f>
        <v>Zeit</v>
      </c>
      <c r="J6" s="115"/>
      <c r="K6" s="118" t="str">
        <f>$O$12</f>
        <v>Beschleunigung</v>
      </c>
      <c r="L6" s="119"/>
    </row>
    <row r="7" spans="1:19" ht="15" thickBot="1" x14ac:dyDescent="0.4">
      <c r="B7" s="28" t="s">
        <v>43</v>
      </c>
      <c r="C7" s="116" t="str">
        <f>$P$8</f>
        <v>v0 [m/s]</v>
      </c>
      <c r="D7" s="117"/>
      <c r="E7" s="120" t="str">
        <f>$P$9</f>
        <v>v [m/s]</v>
      </c>
      <c r="F7" s="117"/>
      <c r="G7" s="120" t="str">
        <f>$P$10</f>
        <v>s [m]</v>
      </c>
      <c r="H7" s="117"/>
      <c r="I7" s="120" t="str">
        <f>$P$11</f>
        <v>t [s]</v>
      </c>
      <c r="J7" s="117"/>
      <c r="K7" s="120" t="str">
        <f>$P$12</f>
        <v>a [m/s2]</v>
      </c>
      <c r="L7" s="121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08">
        <v>119</v>
      </c>
      <c r="H8" s="109"/>
      <c r="I8" s="108">
        <v>7</v>
      </c>
      <c r="J8" s="109"/>
      <c r="K8" s="108">
        <v>2</v>
      </c>
      <c r="L8" s="113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05">
        <v>24</v>
      </c>
      <c r="F9" s="106"/>
      <c r="G9" s="31" t="s">
        <v>83</v>
      </c>
      <c r="H9" s="31">
        <f>E9*I9 - K9*I9^2/2</f>
        <v>119</v>
      </c>
      <c r="I9" s="105">
        <v>7</v>
      </c>
      <c r="J9" s="106"/>
      <c r="K9" s="105">
        <v>2</v>
      </c>
      <c r="L9" s="111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05">
        <v>24</v>
      </c>
      <c r="F10" s="106"/>
      <c r="G10" s="105">
        <v>119</v>
      </c>
      <c r="H10" s="106"/>
      <c r="I10" s="31" t="s">
        <v>84</v>
      </c>
      <c r="J10" s="31">
        <f>(E10 - SQRT(E10^2 - 2*K10*G10))/K10</f>
        <v>7</v>
      </c>
      <c r="K10" s="105">
        <v>2</v>
      </c>
      <c r="L10" s="111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05">
        <v>24</v>
      </c>
      <c r="F11" s="106"/>
      <c r="G11" s="105">
        <v>119</v>
      </c>
      <c r="H11" s="106"/>
      <c r="I11" s="105">
        <v>7</v>
      </c>
      <c r="J11" s="106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10">
        <v>10</v>
      </c>
      <c r="D12" s="106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05">
        <v>7</v>
      </c>
      <c r="J12" s="106"/>
      <c r="K12" s="105">
        <v>2</v>
      </c>
      <c r="L12" s="111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10">
        <v>10</v>
      </c>
      <c r="D13" s="106"/>
      <c r="E13" s="31" t="s">
        <v>88</v>
      </c>
      <c r="F13" s="31">
        <f>SQRT(C13^2 + 2*K13*G13)</f>
        <v>24</v>
      </c>
      <c r="G13" s="105">
        <v>119</v>
      </c>
      <c r="H13" s="106"/>
      <c r="I13" s="37" t="s">
        <v>62</v>
      </c>
      <c r="J13" s="31">
        <f xml:space="preserve"> (-C13 + SQRT(C13^2 + 2*K13*G13))/K13</f>
        <v>7</v>
      </c>
      <c r="K13" s="103">
        <v>2</v>
      </c>
      <c r="L13" s="111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10">
        <v>10</v>
      </c>
      <c r="D14" s="106"/>
      <c r="E14" s="31" t="s">
        <v>89</v>
      </c>
      <c r="F14" s="31">
        <f>2*G14/I14 - C14</f>
        <v>24</v>
      </c>
      <c r="G14" s="105">
        <v>119</v>
      </c>
      <c r="H14" s="106"/>
      <c r="I14" s="105">
        <v>7</v>
      </c>
      <c r="J14" s="112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10">
        <v>10</v>
      </c>
      <c r="D15" s="106"/>
      <c r="E15" s="105">
        <v>24</v>
      </c>
      <c r="F15" s="106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05">
        <v>2</v>
      </c>
      <c r="L15" s="111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10">
        <v>10</v>
      </c>
      <c r="D16" s="106"/>
      <c r="E16" s="105">
        <v>24</v>
      </c>
      <c r="F16" s="106"/>
      <c r="G16" s="31" t="s">
        <v>91</v>
      </c>
      <c r="H16" s="31">
        <f>(C16+E16)*I16/2</f>
        <v>119</v>
      </c>
      <c r="I16" s="105">
        <v>7</v>
      </c>
      <c r="J16" s="106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07">
        <v>10</v>
      </c>
      <c r="D17" s="104"/>
      <c r="E17" s="103">
        <v>24</v>
      </c>
      <c r="F17" s="104"/>
      <c r="G17" s="103">
        <v>119</v>
      </c>
      <c r="H17" s="104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22" t="str">
        <f>P13</f>
        <v>ω0 [rad/s]</v>
      </c>
      <c r="D18" s="123"/>
      <c r="E18" s="124" t="str">
        <f>P14</f>
        <v>ω [rad/s]</v>
      </c>
      <c r="F18" s="123"/>
      <c r="G18" s="124" t="str">
        <f>P15</f>
        <v>φ [rad]</v>
      </c>
      <c r="H18" s="123"/>
      <c r="I18" s="124" t="str">
        <f>P16</f>
        <v>t [s]</v>
      </c>
      <c r="J18" s="123"/>
      <c r="K18" s="124" t="str">
        <f>P17</f>
        <v>α [rad/s2]</v>
      </c>
      <c r="L18" s="125"/>
    </row>
    <row r="19" spans="1:16" ht="29" customHeight="1" thickBot="1" x14ac:dyDescent="0.4">
      <c r="C19" s="126" t="str">
        <f>O13</f>
        <v>Anfangs-Winkelgeschwindigkeit</v>
      </c>
      <c r="D19" s="127"/>
      <c r="E19" s="128" t="str">
        <f>O14</f>
        <v>Winkelgeschwindigkeit</v>
      </c>
      <c r="F19" s="127"/>
      <c r="G19" s="128" t="str">
        <f>O15</f>
        <v>Winkel</v>
      </c>
      <c r="H19" s="127"/>
      <c r="I19" s="128" t="str">
        <f>O16</f>
        <v>Zeit</v>
      </c>
      <c r="J19" s="127"/>
      <c r="K19" s="128" t="str">
        <f>O17</f>
        <v>Winkelbeschleunigung</v>
      </c>
      <c r="L19" s="129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52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0.91948362990671473</v>
      </c>
      <c r="U5" s="5"/>
      <c r="V5" s="5"/>
      <c r="W5" s="5">
        <f>K12</f>
        <v>160</v>
      </c>
      <c r="X5" s="5">
        <f>W5</f>
        <v>160</v>
      </c>
    </row>
    <row r="6" spans="3:51" x14ac:dyDescent="0.35">
      <c r="R6" s="5"/>
      <c r="S6" s="19" t="s">
        <v>79</v>
      </c>
      <c r="T6" s="55">
        <f>MIN(K14:K20)</f>
        <v>9.1826801383791151E-2</v>
      </c>
      <c r="U6" s="5"/>
      <c r="V6" s="5"/>
      <c r="W6" s="5">
        <v>0</v>
      </c>
      <c r="X6" s="5">
        <f>T7</f>
        <v>0.91948362990671473</v>
      </c>
    </row>
    <row r="7" spans="3:51" x14ac:dyDescent="0.35">
      <c r="R7" s="96" t="s">
        <v>81</v>
      </c>
      <c r="S7" s="96"/>
      <c r="T7" s="5">
        <f>IF(ABS(T5)&gt;ABS(T6),T5,T6)</f>
        <v>0.91948362990671473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30"/>
      <c r="D11" s="130"/>
      <c r="E11" s="130"/>
      <c r="F11" s="130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31" t="s">
        <v>67</v>
      </c>
      <c r="D12" s="131"/>
      <c r="E12" s="131"/>
      <c r="F12" s="131"/>
      <c r="G12" s="47"/>
      <c r="H12" s="47"/>
      <c r="J12" s="57" t="s">
        <v>70</v>
      </c>
      <c r="K12" s="38">
        <v>160</v>
      </c>
      <c r="L12" s="132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2.7925268031909272</v>
      </c>
      <c r="L13" s="133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0.34202014332566888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0.28867513459481303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0.19696155060244161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9.1826801383791151E-2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0.91948362990671473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TOC</vt:lpstr>
      <vt:lpstr>Flächenberechnungen</vt:lpstr>
      <vt:lpstr>Kinematik_1</vt:lpstr>
      <vt:lpstr>Kinematik_2</vt:lpstr>
      <vt:lpstr>Kinematik_2_Berechnungen</vt:lpstr>
      <vt:lpstr>Fourierreihe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2025-03-13T15:27:38Z</dcterms:modified>
</cp:coreProperties>
</file>