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4DE4C5DF-14D0-4F2F-B6C1-C7A2EA500DC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Flächenberechnungen" sheetId="14" r:id="rId2"/>
    <sheet name="Kinematik_1" sheetId="4" r:id="rId3"/>
    <sheet name="Kinematik_2" sheetId="9" r:id="rId4"/>
    <sheet name="Kinematik_2_Berechnungen" sheetId="11" r:id="rId5"/>
    <sheet name="Fourierreihe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4" l="1"/>
  <c r="B11" i="14"/>
  <c r="D11" i="14" s="1"/>
  <c r="C10" i="14"/>
  <c r="B10" i="14"/>
  <c r="E10" i="14" s="1"/>
  <c r="D9" i="14"/>
  <c r="B9" i="14"/>
  <c r="E9" i="14" s="1"/>
  <c r="E8" i="14"/>
  <c r="D8" i="14"/>
  <c r="C8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S12" i="11" l="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K20" i="12" l="1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6" i="12" l="1"/>
  <c r="T7" i="12" s="1"/>
  <c r="X6" i="12" s="1"/>
  <c r="Z10" i="9"/>
  <c r="AA9" i="9"/>
  <c r="G42" i="4"/>
  <c r="G44" i="4"/>
  <c r="H41" i="4"/>
  <c r="M17" i="4"/>
  <c r="L18" i="4"/>
  <c r="AA10" i="9" l="1"/>
  <c r="AA11" i="9"/>
  <c r="H44" i="4"/>
  <c r="H42" i="4"/>
  <c r="I41" i="4"/>
  <c r="N17" i="4"/>
  <c r="M18" i="4"/>
  <c r="J41" i="4" l="1"/>
  <c r="I42" i="4"/>
  <c r="I44" i="4"/>
  <c r="O17" i="4"/>
  <c r="N18" i="4"/>
  <c r="J42" i="4" l="1"/>
  <c r="K41" i="4"/>
  <c r="J44" i="4"/>
  <c r="P17" i="4"/>
  <c r="O18" i="4"/>
  <c r="K42" i="4" l="1"/>
  <c r="L41" i="4"/>
  <c r="K44" i="4"/>
  <c r="Q17" i="4"/>
  <c r="P18" i="4"/>
  <c r="L42" i="4" l="1"/>
  <c r="L44" i="4"/>
  <c r="M41" i="4"/>
  <c r="R17" i="4"/>
  <c r="Q18" i="4"/>
  <c r="M42" i="4" l="1"/>
  <c r="M44" i="4"/>
  <c r="N41" i="4"/>
  <c r="S17" i="4"/>
  <c r="R18" i="4"/>
  <c r="O41" i="4" l="1"/>
  <c r="N42" i="4"/>
  <c r="N44" i="4"/>
  <c r="T17" i="4"/>
  <c r="S18" i="4"/>
  <c r="P41" i="4" l="1"/>
  <c r="O44" i="4"/>
  <c r="O42" i="4"/>
  <c r="U17" i="4"/>
  <c r="T18" i="4"/>
  <c r="P44" i="4" l="1"/>
  <c r="Q41" i="4"/>
  <c r="P42" i="4"/>
  <c r="V17" i="4"/>
  <c r="U18" i="4"/>
  <c r="R41" i="4" l="1"/>
  <c r="Q44" i="4"/>
  <c r="Q42" i="4"/>
  <c r="W17" i="4"/>
  <c r="V18" i="4"/>
  <c r="R42" i="4" l="1"/>
  <c r="R44" i="4"/>
  <c r="S41" i="4"/>
  <c r="X17" i="4"/>
  <c r="W18" i="4"/>
  <c r="S44" i="4" l="1"/>
  <c r="S42" i="4"/>
  <c r="T41" i="4"/>
  <c r="Y17" i="4"/>
  <c r="X18" i="4"/>
  <c r="T44" i="4" l="1"/>
  <c r="U41" i="4"/>
  <c r="T42" i="4"/>
  <c r="Z17" i="4"/>
  <c r="Y18" i="4"/>
  <c r="U42" i="4" l="1"/>
  <c r="U44" i="4"/>
  <c r="V41" i="4"/>
  <c r="AA17" i="4"/>
  <c r="Z18" i="4"/>
  <c r="V44" i="4" l="1"/>
  <c r="W41" i="4"/>
  <c r="V42" i="4"/>
  <c r="AB17" i="4"/>
  <c r="AA18" i="4"/>
  <c r="W42" i="4" l="1"/>
  <c r="W44" i="4"/>
  <c r="X41" i="4"/>
  <c r="AC17" i="4"/>
  <c r="AB18" i="4"/>
  <c r="X44" i="4" l="1"/>
  <c r="X42" i="4"/>
  <c r="Y41" i="4"/>
  <c r="AD17" i="4"/>
  <c r="AC18" i="4"/>
  <c r="Y44" i="4" l="1"/>
  <c r="Y42" i="4"/>
  <c r="AE17" i="4"/>
  <c r="AD18" i="4"/>
  <c r="AF17" i="4" l="1"/>
  <c r="AE18" i="4"/>
  <c r="AG17" i="4" l="1"/>
  <c r="AF18" i="4"/>
  <c r="AH17" i="4" l="1"/>
  <c r="AG18" i="4"/>
  <c r="AI17" i="4" l="1"/>
  <c r="AH18" i="4"/>
  <c r="AJ17" i="4" l="1"/>
  <c r="AI18" i="4"/>
  <c r="AK17" i="4" l="1"/>
  <c r="AJ18" i="4"/>
  <c r="AL17" i="4" l="1"/>
  <c r="AK18" i="4"/>
  <c r="AM17" i="4" l="1"/>
  <c r="AL18" i="4"/>
  <c r="AN17" i="4" l="1"/>
  <c r="AM18" i="4"/>
  <c r="AO17" i="4" l="1"/>
  <c r="AO18" i="4" s="1"/>
  <c r="AN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<sst xmlns="http://schemas.openxmlformats.org/spreadsheetml/2006/main" count="138" uniqueCount="120">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</sst>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160</c:v>
                </c:pt>
                <c:pt idx="1">
                  <c:v>160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0.91948362990671473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0"/>
  <sheetViews>
    <sheetView workbookViewId="0">
      <selection activeCell="C9" sqref="C9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45702</v>
      </c>
      <c r="C9" s="90" t="s">
        <v>111</v>
      </c>
      <c r="D9" s="89"/>
    </row>
    <row r="10" spans="2:4" x14ac:dyDescent="0.35">
      <c r="D10" s="89"/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11"/>
  <sheetViews>
    <sheetView tabSelected="1" topLeftCell="A4" workbookViewId="0">
      <selection activeCell="G16" sqref="G16"/>
    </sheetView>
  </sheetViews>
  <sheetFormatPr baseColWidth="10" defaultRowHeight="14.5" x14ac:dyDescent="0.35"/>
  <cols>
    <col min="2" max="5" width="16.36328125" customWidth="1"/>
    <col min="7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130" t="s">
        <v>112</v>
      </c>
      <c r="C5" s="130"/>
      <c r="G5" s="130" t="s">
        <v>113</v>
      </c>
      <c r="H5" s="130"/>
      <c r="I5" s="130"/>
    </row>
    <row r="7" spans="2:11" ht="16.5" x14ac:dyDescent="0.35">
      <c r="B7" s="131" t="s">
        <v>114</v>
      </c>
      <c r="C7" s="131" t="s">
        <v>115</v>
      </c>
      <c r="D7" s="131" t="s">
        <v>116</v>
      </c>
      <c r="E7" s="131" t="s">
        <v>117</v>
      </c>
      <c r="G7" s="131" t="s">
        <v>118</v>
      </c>
      <c r="H7" s="131" t="s">
        <v>119</v>
      </c>
      <c r="I7" s="131" t="s">
        <v>115</v>
      </c>
      <c r="J7" s="131" t="s">
        <v>116</v>
      </c>
      <c r="K7" s="131" t="s">
        <v>117</v>
      </c>
    </row>
    <row r="8" spans="2:11" x14ac:dyDescent="0.35">
      <c r="B8" s="133">
        <v>10</v>
      </c>
      <c r="C8" s="132">
        <f>SQRT(2) * B8</f>
        <v>14.142135623730951</v>
      </c>
      <c r="D8" s="132">
        <f>B8^2</f>
        <v>100</v>
      </c>
      <c r="E8" s="132">
        <f>4*B8</f>
        <v>40</v>
      </c>
      <c r="G8" s="133"/>
      <c r="H8" s="133"/>
      <c r="I8" s="132"/>
      <c r="J8" s="132"/>
      <c r="K8" s="132"/>
    </row>
    <row r="9" spans="2:11" x14ac:dyDescent="0.35">
      <c r="B9" s="132">
        <f>C9/SQRT(2)</f>
        <v>9.9984898859777811</v>
      </c>
      <c r="C9" s="133">
        <v>14.14</v>
      </c>
      <c r="D9" s="132">
        <f>C9^2 / 2</f>
        <v>99.969800000000006</v>
      </c>
      <c r="E9" s="132">
        <f>4*B9</f>
        <v>39.993959543911124</v>
      </c>
      <c r="G9" s="132"/>
      <c r="H9" s="132"/>
      <c r="I9" s="133"/>
      <c r="J9" s="132"/>
      <c r="K9" s="132"/>
    </row>
    <row r="10" spans="2:11" x14ac:dyDescent="0.35">
      <c r="B10" s="132">
        <f>SQRT(D10)</f>
        <v>10</v>
      </c>
      <c r="C10" s="132">
        <f>SQRT(2) * B10</f>
        <v>14.142135623730951</v>
      </c>
      <c r="D10" s="133">
        <v>100</v>
      </c>
      <c r="E10" s="132">
        <f>4*B10</f>
        <v>40</v>
      </c>
      <c r="G10" s="132"/>
      <c r="H10" s="132"/>
      <c r="I10" s="132"/>
      <c r="J10" s="133"/>
      <c r="K10" s="132"/>
    </row>
    <row r="11" spans="2:11" x14ac:dyDescent="0.35">
      <c r="B11" s="132">
        <f>E11/4</f>
        <v>10</v>
      </c>
      <c r="C11" s="132">
        <f>SQRT(2) * B11</f>
        <v>14.142135623730951</v>
      </c>
      <c r="D11" s="132">
        <f>B11^2</f>
        <v>100</v>
      </c>
      <c r="E11" s="133">
        <v>40</v>
      </c>
      <c r="G11" s="132"/>
      <c r="H11" s="132"/>
      <c r="I11" s="132"/>
      <c r="J11" s="132"/>
      <c r="K11" s="133"/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A2" sqref="A2:XFD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95" t="s">
        <v>26</v>
      </c>
      <c r="D4" s="9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97" t="s">
        <v>27</v>
      </c>
      <c r="D5" s="9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93" t="s">
        <v>1</v>
      </c>
      <c r="D8" s="9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91" t="s">
        <v>24</v>
      </c>
      <c r="D9" s="9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92" t="s">
        <v>29</v>
      </c>
      <c r="D10" s="92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92" t="s">
        <v>56</v>
      </c>
      <c r="D11" s="92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/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07" t="str">
        <f>$O$8</f>
        <v>Anfangs-Geschwindigkeit</v>
      </c>
      <c r="D6" s="108"/>
      <c r="E6" s="111" t="str">
        <f>$O$9</f>
        <v>Geschwindigkeit</v>
      </c>
      <c r="F6" s="108"/>
      <c r="G6" s="111" t="str">
        <f>$O$10</f>
        <v>Strecke</v>
      </c>
      <c r="H6" s="108"/>
      <c r="I6" s="111" t="str">
        <f>$O$11</f>
        <v>Zeit</v>
      </c>
      <c r="J6" s="108"/>
      <c r="K6" s="111" t="str">
        <f>$O$12</f>
        <v>Beschleunigung</v>
      </c>
      <c r="L6" s="112"/>
    </row>
    <row r="7" spans="1:19" ht="15" thickBot="1" x14ac:dyDescent="0.4">
      <c r="B7" s="28" t="s">
        <v>43</v>
      </c>
      <c r="C7" s="109" t="str">
        <f>$P$8</f>
        <v>v0 [m/s]</v>
      </c>
      <c r="D7" s="110"/>
      <c r="E7" s="113" t="str">
        <f>$P$9</f>
        <v>v [m/s]</v>
      </c>
      <c r="F7" s="110"/>
      <c r="G7" s="113" t="str">
        <f>$P$10</f>
        <v>s [m]</v>
      </c>
      <c r="H7" s="110"/>
      <c r="I7" s="113" t="str">
        <f>$P$11</f>
        <v>t [s]</v>
      </c>
      <c r="J7" s="110"/>
      <c r="K7" s="113" t="str">
        <f>$P$12</f>
        <v>a [m/s2]</v>
      </c>
      <c r="L7" s="11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15">
        <v>119</v>
      </c>
      <c r="H8" s="120"/>
      <c r="I8" s="115">
        <v>7</v>
      </c>
      <c r="J8" s="120"/>
      <c r="K8" s="115">
        <v>2</v>
      </c>
      <c r="L8" s="11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17">
        <v>24</v>
      </c>
      <c r="F9" s="121"/>
      <c r="G9" s="31" t="s">
        <v>83</v>
      </c>
      <c r="H9" s="31">
        <f>E9*I9 - K9*I9^2/2</f>
        <v>119</v>
      </c>
      <c r="I9" s="117">
        <v>7</v>
      </c>
      <c r="J9" s="121"/>
      <c r="K9" s="117">
        <v>2</v>
      </c>
      <c r="L9" s="118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17">
        <v>24</v>
      </c>
      <c r="F10" s="121"/>
      <c r="G10" s="117">
        <v>119</v>
      </c>
      <c r="H10" s="121"/>
      <c r="I10" s="31" t="s">
        <v>84</v>
      </c>
      <c r="J10" s="31">
        <f>(E10 - SQRT(E10^2 - 2*K10*G10))/K10</f>
        <v>7</v>
      </c>
      <c r="K10" s="117">
        <v>2</v>
      </c>
      <c r="L10" s="118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17">
        <v>24</v>
      </c>
      <c r="F11" s="121"/>
      <c r="G11" s="117">
        <v>119</v>
      </c>
      <c r="H11" s="121"/>
      <c r="I11" s="117">
        <v>7</v>
      </c>
      <c r="J11" s="12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23">
        <v>10</v>
      </c>
      <c r="D12" s="12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17">
        <v>7</v>
      </c>
      <c r="J12" s="121"/>
      <c r="K12" s="117">
        <v>2</v>
      </c>
      <c r="L12" s="118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23">
        <v>10</v>
      </c>
      <c r="D13" s="121"/>
      <c r="E13" s="31" t="s">
        <v>88</v>
      </c>
      <c r="F13" s="31">
        <f>SQRT(C13^2 + 2*K13*G13)</f>
        <v>24</v>
      </c>
      <c r="G13" s="117">
        <v>119</v>
      </c>
      <c r="H13" s="121"/>
      <c r="I13" s="37" t="s">
        <v>62</v>
      </c>
      <c r="J13" s="31">
        <f xml:space="preserve"> (-C13 + SQRT(C13^2 + 2*K13*G13))/K13</f>
        <v>7</v>
      </c>
      <c r="K13" s="119">
        <v>2</v>
      </c>
      <c r="L13" s="118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23">
        <v>10</v>
      </c>
      <c r="D14" s="121"/>
      <c r="E14" s="31" t="s">
        <v>89</v>
      </c>
      <c r="F14" s="31">
        <f>2*G14/I14 - C14</f>
        <v>24</v>
      </c>
      <c r="G14" s="117">
        <v>119</v>
      </c>
      <c r="H14" s="121"/>
      <c r="I14" s="117">
        <v>7</v>
      </c>
      <c r="J14" s="122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23">
        <v>10</v>
      </c>
      <c r="D15" s="121"/>
      <c r="E15" s="117">
        <v>24</v>
      </c>
      <c r="F15" s="12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17">
        <v>2</v>
      </c>
      <c r="L15" s="118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23">
        <v>10</v>
      </c>
      <c r="D16" s="121"/>
      <c r="E16" s="117">
        <v>24</v>
      </c>
      <c r="F16" s="121"/>
      <c r="G16" s="31" t="s">
        <v>91</v>
      </c>
      <c r="H16" s="31">
        <f>(C16+E16)*I16/2</f>
        <v>119</v>
      </c>
      <c r="I16" s="117">
        <v>7</v>
      </c>
      <c r="J16" s="12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25">
        <v>10</v>
      </c>
      <c r="D17" s="124"/>
      <c r="E17" s="119">
        <v>24</v>
      </c>
      <c r="F17" s="124"/>
      <c r="G17" s="119">
        <v>119</v>
      </c>
      <c r="H17" s="124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03" t="str">
        <f>P13</f>
        <v>ω0 [rad/s]</v>
      </c>
      <c r="D18" s="104"/>
      <c r="E18" s="105" t="str">
        <f>P14</f>
        <v>ω [rad/s]</v>
      </c>
      <c r="F18" s="104"/>
      <c r="G18" s="105" t="str">
        <f>P15</f>
        <v>φ [rad]</v>
      </c>
      <c r="H18" s="104"/>
      <c r="I18" s="105" t="str">
        <f>P16</f>
        <v>t [s]</v>
      </c>
      <c r="J18" s="104"/>
      <c r="K18" s="105" t="str">
        <f>P17</f>
        <v>α [rad/s2]</v>
      </c>
      <c r="L18" s="106"/>
    </row>
    <row r="19" spans="1:16" ht="29" customHeight="1" thickBot="1" x14ac:dyDescent="0.4">
      <c r="C19" s="99" t="str">
        <f>O13</f>
        <v>Anfangs-Winkelgeschwindigkeit</v>
      </c>
      <c r="D19" s="100"/>
      <c r="E19" s="101" t="str">
        <f>O14</f>
        <v>Winkelgeschwindigkeit</v>
      </c>
      <c r="F19" s="100"/>
      <c r="G19" s="101" t="str">
        <f>O15</f>
        <v>Winkel</v>
      </c>
      <c r="H19" s="100"/>
      <c r="I19" s="101" t="str">
        <f>O16</f>
        <v>Zeit</v>
      </c>
      <c r="J19" s="100"/>
      <c r="K19" s="101" t="str">
        <f>O17</f>
        <v>Winkelbeschleunigung</v>
      </c>
      <c r="L19" s="102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52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topLeftCell="A3" zoomScale="40" zoomScaleNormal="40" workbookViewId="0">
      <selection activeCell="BM49" sqref="BM49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0.91948362990671473</v>
      </c>
      <c r="U5" s="5"/>
      <c r="V5" s="5"/>
      <c r="W5" s="5">
        <f>K12</f>
        <v>160</v>
      </c>
      <c r="X5" s="5">
        <f>W5</f>
        <v>160</v>
      </c>
    </row>
    <row r="6" spans="3:51" x14ac:dyDescent="0.35">
      <c r="R6" s="5"/>
      <c r="S6" s="19" t="s">
        <v>79</v>
      </c>
      <c r="T6" s="55">
        <f>MIN(K14:K20)</f>
        <v>9.1826801383791151E-2</v>
      </c>
      <c r="U6" s="5"/>
      <c r="V6" s="5"/>
      <c r="W6" s="5">
        <v>0</v>
      </c>
      <c r="X6" s="5">
        <f>T7</f>
        <v>0.91948362990671473</v>
      </c>
    </row>
    <row r="7" spans="3:51" x14ac:dyDescent="0.35">
      <c r="R7" s="92" t="s">
        <v>81</v>
      </c>
      <c r="S7" s="92"/>
      <c r="T7" s="5">
        <f>IF(ABS(T5)&gt;ABS(T6),T5,T6)</f>
        <v>0.91948362990671473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26"/>
      <c r="D11" s="126"/>
      <c r="E11" s="126"/>
      <c r="F11" s="12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27" t="s">
        <v>67</v>
      </c>
      <c r="D12" s="127"/>
      <c r="E12" s="127"/>
      <c r="F12" s="127"/>
      <c r="G12" s="47"/>
      <c r="H12" s="47"/>
      <c r="J12" s="57" t="s">
        <v>70</v>
      </c>
      <c r="K12" s="38">
        <v>160</v>
      </c>
      <c r="L12" s="12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2.7925268031909272</v>
      </c>
      <c r="L13" s="129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0.34202014332566888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0.28867513459481303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0.19696155060244161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9.1826801383791151E-2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0.91948362990671473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TOC</vt:lpstr>
      <vt:lpstr>Flächenberechnungen</vt:lpstr>
      <vt:lpstr>Kinematik_1</vt:lpstr>
      <vt:lpstr>Kinematik_2</vt:lpstr>
      <vt:lpstr>Kinematik_2_Berechnungen</vt:lpstr>
      <vt:lpstr>Fourierreihe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2025-02-14T11:01:23Z</dcterms:modified>
</cp:coreProperties>
</file>