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5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2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5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9D180AB0-F88A-4E70-98E6-50249B1FB8BD}" xr6:coauthVersionLast="47" xr6:coauthVersionMax="47" xr10:uidLastSave="{00000000-0000-0000-0000-000000000000}"/>
  <bookViews>
    <workbookView xWindow="-28920" yWindow="-120" windowWidth="29040" windowHeight="16440" firstSheet="3" activeTab="7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35" l="1"/>
  <c r="I101" i="35"/>
  <c r="G108" i="35"/>
  <c r="H108" i="35" s="1"/>
  <c r="D52" i="35"/>
  <c r="H107" i="35"/>
  <c r="H102" i="35"/>
  <c r="G102" i="35"/>
  <c r="E52" i="35"/>
  <c r="F52" i="35"/>
  <c r="G52" i="35"/>
  <c r="H52" i="35"/>
  <c r="I52" i="35"/>
  <c r="J52" i="35"/>
  <c r="K52" i="35"/>
  <c r="L52" i="35"/>
  <c r="M52" i="35"/>
  <c r="N52" i="35"/>
  <c r="O52" i="35"/>
  <c r="P52" i="35"/>
  <c r="Q52" i="35"/>
  <c r="R52" i="35"/>
  <c r="S52" i="35"/>
  <c r="T52" i="35"/>
  <c r="U52" i="35"/>
  <c r="V52" i="35"/>
  <c r="W52" i="35"/>
  <c r="X52" i="35"/>
  <c r="G55" i="35"/>
  <c r="G53" i="35"/>
  <c r="D48" i="35"/>
  <c r="N62" i="35"/>
  <c r="O62" i="35" s="1"/>
  <c r="M59" i="35"/>
  <c r="E63" i="35"/>
  <c r="D63" i="35"/>
  <c r="C60" i="35"/>
  <c r="D43" i="35"/>
  <c r="E42" i="35"/>
  <c r="F42" i="35" s="1"/>
  <c r="G42" i="35" s="1"/>
  <c r="H42" i="35" s="1"/>
  <c r="I42" i="35" s="1"/>
  <c r="J42" i="35" s="1"/>
  <c r="K42" i="35" s="1"/>
  <c r="L42" i="35" s="1"/>
  <c r="M42" i="35" s="1"/>
  <c r="N42" i="35" s="1"/>
  <c r="O42" i="35" s="1"/>
  <c r="P42" i="35" s="1"/>
  <c r="Q42" i="35" s="1"/>
  <c r="R42" i="35" s="1"/>
  <c r="S42" i="35" s="1"/>
  <c r="T42" i="35" s="1"/>
  <c r="U42" i="35" s="1"/>
  <c r="V42" i="35" s="1"/>
  <c r="W42" i="35" s="1"/>
  <c r="X42" i="35" s="1"/>
  <c r="X43" i="35" s="1"/>
  <c r="G126" i="22"/>
  <c r="K126" i="22" s="1"/>
  <c r="J125" i="22"/>
  <c r="G130" i="22" s="1"/>
  <c r="J126" i="22"/>
  <c r="J127" i="22"/>
  <c r="J128" i="22"/>
  <c r="J129" i="22"/>
  <c r="J130" i="22"/>
  <c r="J131" i="22"/>
  <c r="J132" i="22"/>
  <c r="J124" i="22"/>
  <c r="G128" i="22" s="1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E43" i="35" l="1"/>
  <c r="P43" i="35"/>
  <c r="G43" i="35"/>
  <c r="M43" i="35"/>
  <c r="T43" i="35"/>
  <c r="K43" i="35"/>
  <c r="H43" i="35"/>
  <c r="W43" i="35"/>
  <c r="O43" i="35"/>
  <c r="V43" i="35"/>
  <c r="N43" i="35"/>
  <c r="F43" i="35"/>
  <c r="J43" i="35"/>
  <c r="U43" i="35"/>
  <c r="L43" i="35"/>
  <c r="S43" i="35"/>
  <c r="R43" i="35"/>
  <c r="Q43" i="35"/>
  <c r="I43" i="35"/>
  <c r="G129" i="22"/>
  <c r="G131" i="22" s="1"/>
  <c r="G132" i="22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71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F51" i="35" l="1"/>
  <c r="P51" i="35"/>
  <c r="M50" i="35"/>
  <c r="Q51" i="35"/>
  <c r="J51" i="35"/>
  <c r="S51" i="35"/>
  <c r="F50" i="35"/>
  <c r="R50" i="35"/>
  <c r="G54" i="35"/>
  <c r="N59" i="35" s="1"/>
  <c r="O59" i="35" s="1"/>
  <c r="O61" i="35" s="1"/>
  <c r="D45" i="35"/>
  <c r="X45" i="35"/>
  <c r="I45" i="35"/>
  <c r="I47" i="35" s="1"/>
  <c r="I51" i="35" s="1"/>
  <c r="K45" i="35"/>
  <c r="K47" i="35" s="1"/>
  <c r="K49" i="35" s="1"/>
  <c r="Q45" i="35"/>
  <c r="E45" i="35"/>
  <c r="O45" i="35"/>
  <c r="O47" i="35" s="1"/>
  <c r="O49" i="35" s="1"/>
  <c r="H45" i="35"/>
  <c r="H47" i="35" s="1"/>
  <c r="H51" i="35" s="1"/>
  <c r="J45" i="35"/>
  <c r="J47" i="35" s="1"/>
  <c r="J49" i="35" s="1"/>
  <c r="P45" i="35"/>
  <c r="P47" i="35" s="1"/>
  <c r="U45" i="35"/>
  <c r="U47" i="35" s="1"/>
  <c r="U51" i="35" s="1"/>
  <c r="V45" i="35"/>
  <c r="V47" i="35" s="1"/>
  <c r="V51" i="35" s="1"/>
  <c r="N45" i="35"/>
  <c r="M45" i="35"/>
  <c r="M47" i="35" s="1"/>
  <c r="M49" i="35" s="1"/>
  <c r="T45" i="35"/>
  <c r="T47" i="35" s="1"/>
  <c r="T49" i="35" s="1"/>
  <c r="G45" i="35"/>
  <c r="G47" i="35" s="1"/>
  <c r="W45" i="35"/>
  <c r="S45" i="35"/>
  <c r="R45" i="35"/>
  <c r="R47" i="35" s="1"/>
  <c r="R49" i="35" s="1"/>
  <c r="L45" i="35"/>
  <c r="L47" i="35" s="1"/>
  <c r="L49" i="35" s="1"/>
  <c r="F45" i="35"/>
  <c r="D44" i="35"/>
  <c r="X44" i="35"/>
  <c r="X46" i="35" s="1"/>
  <c r="E44" i="35"/>
  <c r="E46" i="35" s="1"/>
  <c r="E48" i="35" s="1"/>
  <c r="O44" i="35"/>
  <c r="H44" i="35"/>
  <c r="H46" i="35" s="1"/>
  <c r="H50" i="35" s="1"/>
  <c r="I44" i="35"/>
  <c r="I46" i="35" s="1"/>
  <c r="I48" i="35" s="1"/>
  <c r="K44" i="35"/>
  <c r="K46" i="35" s="1"/>
  <c r="Q44" i="35"/>
  <c r="U44" i="35"/>
  <c r="U46" i="35" s="1"/>
  <c r="U50" i="35" s="1"/>
  <c r="V44" i="35"/>
  <c r="V46" i="35" s="1"/>
  <c r="V48" i="35" s="1"/>
  <c r="J44" i="35"/>
  <c r="P44" i="35"/>
  <c r="L44" i="35"/>
  <c r="G44" i="35"/>
  <c r="G46" i="35" s="1"/>
  <c r="W44" i="35"/>
  <c r="W46" i="35" s="1"/>
  <c r="W50" i="35" s="1"/>
  <c r="M44" i="35"/>
  <c r="T44" i="35"/>
  <c r="T46" i="35" s="1"/>
  <c r="T50" i="35" s="1"/>
  <c r="N44" i="35"/>
  <c r="N46" i="35" s="1"/>
  <c r="N50" i="35" s="1"/>
  <c r="S44" i="35"/>
  <c r="R44" i="35"/>
  <c r="R46" i="35" s="1"/>
  <c r="R48" i="35" s="1"/>
  <c r="F44" i="35"/>
  <c r="D60" i="35"/>
  <c r="X47" i="35"/>
  <c r="X51" i="35" s="1"/>
  <c r="O46" i="35"/>
  <c r="O48" i="35" s="1"/>
  <c r="N47" i="35"/>
  <c r="N51" i="35" s="1"/>
  <c r="S47" i="35"/>
  <c r="Q47" i="35"/>
  <c r="W47" i="35"/>
  <c r="W51" i="35" s="1"/>
  <c r="L46" i="35"/>
  <c r="L50" i="35" s="1"/>
  <c r="M46" i="35"/>
  <c r="F47" i="35"/>
  <c r="F49" i="35" s="1"/>
  <c r="P46" i="35"/>
  <c r="P48" i="35" s="1"/>
  <c r="Q46" i="35"/>
  <c r="Q50" i="35" s="1"/>
  <c r="F46" i="35"/>
  <c r="Q11" i="40"/>
  <c r="B41" i="40" s="1"/>
  <c r="L23" i="35"/>
  <c r="AB67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F20" i="35"/>
  <c r="AI20" i="35" s="1"/>
  <c r="AI24" i="35" s="1"/>
  <c r="AF38" i="35"/>
  <c r="AF62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X48" i="35" l="1"/>
  <c r="X50" i="35"/>
  <c r="K48" i="35"/>
  <c r="K50" i="35"/>
  <c r="G48" i="35"/>
  <c r="G50" i="35"/>
  <c r="G49" i="35"/>
  <c r="G51" i="35"/>
  <c r="D46" i="35"/>
  <c r="D50" i="35" s="1"/>
  <c r="T51" i="35"/>
  <c r="L51" i="35"/>
  <c r="K51" i="35"/>
  <c r="E50" i="35"/>
  <c r="O51" i="35"/>
  <c r="P50" i="35"/>
  <c r="M51" i="35"/>
  <c r="R51" i="35"/>
  <c r="I50" i="35"/>
  <c r="D47" i="35"/>
  <c r="D51" i="35" s="1"/>
  <c r="V50" i="35"/>
  <c r="O50" i="35"/>
  <c r="AB22" i="35"/>
  <c r="E62" i="35"/>
  <c r="E60" i="35"/>
  <c r="H49" i="35"/>
  <c r="N48" i="35"/>
  <c r="T48" i="35"/>
  <c r="U48" i="35"/>
  <c r="E47" i="35"/>
  <c r="S46" i="35"/>
  <c r="M48" i="35"/>
  <c r="Q48" i="35"/>
  <c r="N49" i="35"/>
  <c r="Q49" i="35"/>
  <c r="W48" i="35"/>
  <c r="V49" i="35"/>
  <c r="U49" i="35"/>
  <c r="I49" i="35"/>
  <c r="F48" i="35"/>
  <c r="L48" i="35"/>
  <c r="H48" i="35"/>
  <c r="S49" i="35"/>
  <c r="P49" i="35"/>
  <c r="X49" i="35"/>
  <c r="J46" i="35"/>
  <c r="W49" i="35"/>
  <c r="H61" i="22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H25" i="35"/>
  <c r="G19" i="9"/>
  <c r="AI62" i="35"/>
  <c r="AI68" i="35" s="1"/>
  <c r="AB39" i="35"/>
  <c r="AB65" i="35"/>
  <c r="AB64" i="35"/>
  <c r="AB20" i="35"/>
  <c r="AB38" i="35"/>
  <c r="AI38" i="35"/>
  <c r="AI42" i="35" s="1"/>
  <c r="AB21" i="35"/>
  <c r="AB66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S48" i="35" l="1"/>
  <c r="S50" i="35"/>
  <c r="J48" i="35"/>
  <c r="J50" i="35"/>
  <c r="E49" i="35"/>
  <c r="E51" i="35"/>
  <c r="D49" i="35"/>
  <c r="D34" i="35"/>
  <c r="AF39" i="35"/>
  <c r="AL39" i="35" s="1"/>
  <c r="AL42" i="35" s="1"/>
  <c r="P34" i="35"/>
  <c r="R34" i="35" s="1"/>
  <c r="I17" i="22"/>
  <c r="AD38" i="35"/>
  <c r="AD64" i="35"/>
  <c r="B34" i="35"/>
  <c r="AD70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4" i="35"/>
  <c r="AL64" i="35" s="1"/>
  <c r="AL71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63" i="35"/>
  <c r="AF21" i="35"/>
  <c r="AL21" i="35" s="1"/>
  <c r="AL24" i="35" s="1"/>
  <c r="AF40" i="35"/>
  <c r="AH40" i="35" s="1"/>
  <c r="AK41" i="35" s="1"/>
  <c r="AD21" i="35"/>
  <c r="AD66" i="35"/>
  <c r="P32" i="35"/>
  <c r="R32" i="35" s="1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9" i="35"/>
  <c r="AA5" i="28"/>
  <c r="Z5" i="28"/>
  <c r="AD65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63" i="35"/>
  <c r="AL65" i="35" s="1"/>
  <c r="AL68" i="35" s="1"/>
  <c r="AI40" i="35"/>
  <c r="AL41" i="35" s="1"/>
  <c r="J32" i="35"/>
  <c r="M32" i="35" s="1"/>
  <c r="K32" i="35"/>
  <c r="L32" i="35" s="1"/>
  <c r="AD22" i="35" s="1"/>
  <c r="K34" i="35"/>
  <c r="L34" i="35" s="1"/>
  <c r="AD67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9" i="35"/>
  <c r="AK70" i="35" s="1"/>
  <c r="AI69" i="35"/>
  <c r="AL70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8" i="35" s="1"/>
  <c r="W34" i="35"/>
  <c r="X34" i="35" s="1"/>
  <c r="AD69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<sst xmlns="http://schemas.openxmlformats.org/spreadsheetml/2006/main" count="1769" uniqueCount="987">
  <si>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</si>
  <si>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</si>
  <si>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</si>
  <si>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</si>
  <si>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</si>
  <si>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</si>
  <si>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</si>
  <si>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</si>
  <si>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</si>
  <si>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</si>
  <si>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</si>
  <si>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</si>
  <si>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</si>
  <si>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</si>
  <si>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</si>
  <si>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</si>
  <si>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</si>
  <si>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</si>
  <si>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</si>
  <si>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</si>
  <si>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</si>
  <si>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</si>
  <si>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</si>
  <si>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</si>
  <si>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</si>
  <si>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</si>
  <si>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</si>
  <si>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</si>
  <si>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</si>
  <si>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</si>
  <si>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</si>
  <si>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</si>
  <si>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</si>
  <si>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</si>
  <si>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</si>
  <si>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</si>
  <si>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</si>
  <si>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</si>
  <si>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</si>
  <si>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</si>
  <si>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</si>
  <si>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</si>
  <si>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</si>
  <si>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</si>
  <si>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</si>
  <si>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</si>
  <si>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</si>
  <si>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</si>
  <si>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</si>
  <si>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</si>
  <si>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</si>
  <si>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</si>
  <si>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</si>
  <si>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</si>
  <si>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</si>
  <si>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</si>
  <si>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</si>
  <si>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</si>
  <si>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</si>
  <si>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</si>
  <si>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</si>
  <si>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</si>
  <si>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</si>
  <si>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</si>
  <si>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</si>
  <si>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</si>
  <si>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</si>
  <si>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</si>
  <si>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</si>
  <si>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</si>
  <si>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</si>
  <si>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</si>
  <si>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</si>
  <si>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</si>
  <si>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</si>
  <si>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</si>
  <si>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</si>
  <si>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</si>
  <si>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</si>
  <si>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</si>
  <si>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</si>
  <si>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</si>
  <si>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</si>
  <si>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</si>
  <si>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</si>
  <si>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</si>
  <si>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</si>
  <si>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</si>
  <si>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</si>
  <si>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</si>
  <si>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</si>
  <si>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</si>
  <si>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</si>
  <si>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</si>
  <si>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</si>
  <si>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</si>
  <si>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</si>
  <si>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</si>
  <si>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</si>
  <si>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</si>
  <si>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</si>
  <si>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</si>
  <si>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</si>
  <si>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</si>
  <si>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</si>
  <si>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</si>
  <si>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</si>
  <si>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</si>
  <si>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</si>
  <si>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</si>
  <si>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</si>
  <si>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</si>
  <si>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</si>
  <si>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</si>
  <si>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</si>
  <si>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</si>
  <si>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</si>
  <si>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</si>
  <si>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</si>
  <si>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</si>
  <si>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</si>
  <si>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</si>
  <si>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</si>
  <si>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</si>
  <si>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</si>
  <si>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</si>
  <si>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</si>
  <si>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</si>
  <si>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</si>
  <si>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</si>
  <si>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</si>
  <si>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</si>
  <si>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</si>
  <si>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</si>
  <si>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</si>
  <si>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</si>
  <si>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</si>
  <si>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</si>
  <si>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</si>
  <si>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</si>
  <si>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</si>
  <si>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</si>
  <si>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</si>
  <si>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</si>
  <si>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</si>
  <si>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</si>
  <si>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</si>
  <si>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</si>
  <si>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</si>
  <si>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</si>
  <si>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</si>
  <si>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</si>
  <si>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</si>
  <si>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</si>
  <si>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</si>
  <si>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</si>
  <si>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</si>
  <si>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</si>
  <si>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</si>
  <si>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</si>
  <si>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</si>
  <si>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</si>
  <si>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</si>
  <si>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</si>
  <si>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</si>
  <si>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</si>
  <si>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</si>
  <si>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</si>
  <si>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</si>
  <si>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</si>
  <si>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</si>
  <si>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</si>
  <si>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</si>
  <si>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</si>
  <si>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</si>
  <si>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</si>
  <si>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</si>
  <si>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</si>
  <si>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</si>
  <si>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</si>
  <si>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</si>
  <si>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</si>
  <si>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</si>
  <si>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</si>
  <si>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</si>
  <si>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</si>
  <si>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</si>
  <si>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</si>
  <si>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</si>
  <si>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</si>
  <si>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</si>
  <si>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</si>
  <si>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</si>
  <si>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</si>
  <si>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</si>
  <si>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</si>
  <si>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</si>
  <si>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</si>
  <si>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</si>
  <si>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</si>
  <si>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</si>
  <si>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</si>
  <si>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</si>
  <si>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</si>
  <si>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</si>
  <si>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</si>
  <si>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</si>
  <si>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</si>
  <si>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</si>
  <si>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</si>
  <si>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</si>
  <si>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</si>
  <si>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</si>
  <si>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</si>
  <si>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</si>
  <si>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</si>
  <si>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</si>
  <si>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</si>
  <si>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</si>
  <si>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</si>
  <si>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</si>
  <si>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</si>
  <si>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</si>
  <si>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</si>
  <si>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</si>
  <si>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</si>
  <si>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</si>
  <si>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</si>
  <si>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</si>
  <si>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</si>
  <si>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</si>
  <si>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</si>
  <si>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</si>
  <si>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</si>
  <si>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</si>
  <si>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</si>
  <si>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</si>
  <si>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</si>
  <si>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</si>
  <si>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</si>
  <si>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</si>
  <si>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</si>
  <si>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</si>
  <si>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</si>
  <si>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</si>
  <si>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</si>
  <si>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</si>
  <si>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</si>
  <si>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</si>
  <si>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</si>
  <si>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</si>
  <si>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</si>
  <si>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</si>
  <si>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</si>
  <si>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</si>
  <si>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</si>
  <si>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</si>
  <si>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</si>
  <si>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</si>
  <si>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</si>
  <si>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</si>
  <si>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</si>
  <si>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</si>
  <si>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</si>
  <si>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</si>
  <si>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</si>
  <si>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</si>
  <si>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</si>
  <si>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</si>
  <si>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</si>
  <si>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</si>
  <si>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</si>
  <si>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</si>
  <si>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</si>
  <si>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</si>
  <si>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</si>
  <si>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</si>
  <si>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</si>
  <si>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</si>
  <si>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</si>
  <si>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</si>
  <si>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</si>
  <si>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</si>
  <si>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</si>
  <si>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</si>
  <si>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</si>
  <si>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</si>
  <si>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</si>
  <si>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</si>
  <si>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</si>
  <si>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</si>
  <si>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</si>
  <si>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</si>
  <si>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</si>
  <si>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</si>
  <si>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</si>
  <si>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</si>
  <si>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</si>
  <si>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</si>
  <si>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</si>
  <si>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</si>
  <si>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</si>
  <si>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</si>
  <si>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</si>
  <si>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</si>
  <si>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</si>
  <si>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</si>
  <si>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</si>
  <si>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</si>
  <si>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</si>
  <si>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</si>
  <si>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</si>
  <si>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</si>
  <si>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</si>
  <si>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</si>
  <si>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</si>
  <si>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</si>
  <si>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</si>
  <si>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</si>
  <si>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</si>
  <si>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</si>
  <si>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</si>
  <si>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</si>
  <si>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</si>
  <si>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</si>
  <si>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</si>
  <si>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</si>
  <si>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</si>
  <si>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</si>
  <si>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</si>
  <si>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</si>
  <si>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</si>
  <si>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</si>
  <si>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</si>
  <si>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</si>
  <si>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</si>
  <si>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</si>
  <si>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</si>
  <si>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</si>
  <si>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</si>
  <si>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</si>
  <si>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</si>
  <si>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</si>
  <si>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</si>
  <si>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</si>
  <si>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</si>
  <si>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</si>
  <si>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</si>
  <si>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</si>
  <si>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</si>
  <si>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</si>
  <si>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</si>
  <si>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</si>
  <si>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</si>
  <si>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</si>
  <si>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</si>
  <si>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</si>
  <si>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</si>
  <si>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</si>
  <si>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</si>
  <si>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</si>
  <si>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</si>
  <si>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</si>
  <si>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</si>
  <si>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</si>
  <si>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</si>
  <si>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</si>
  <si>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</si>
  <si>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</si>
  <si>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</si>
  <si>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</si>
  <si>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</si>
  <si>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</si>
  <si>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</si>
  <si>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</si>
  <si>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</si>
  <si>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</si>
  <si>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</si>
  <si>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</si>
  <si>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</si>
  <si>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</si>
  <si>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</si>
  <si>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</si>
  <si>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</si>
  <si>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</si>
  <si>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</si>
  <si>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</si>
  <si>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</si>
  <si>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</si>
  <si>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</si>
  <si>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</si>
  <si>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</si>
  <si>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</si>
  <si>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</si>
  <si>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</si>
  <si>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</si>
  <si>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</si>
  <si>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</si>
  <si>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</si>
  <si>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</si>
  <si>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</si>
  <si>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</si>
  <si>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</si>
  <si>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</si>
  <si>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</si>
  <si>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</si>
  <si>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</si>
  <si>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</si>
  <si>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</si>
  <si>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</si>
  <si>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</si>
  <si>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</si>
  <si>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</si>
  <si>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</si>
  <si>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</si>
  <si>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</si>
  <si>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</si>
  <si>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</si>
  <si>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</si>
  <si>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</si>
  <si>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</si>
  <si>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</si>
  <si>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</si>
  <si>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</si>
  <si>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</si>
  <si>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</si>
  <si>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</si>
  <si>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</si>
  <si>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</si>
  <si>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</si>
  <si>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</si>
  <si>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</si>
  <si>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</si>
  <si>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</si>
  <si>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</si>
  <si>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</si>
  <si>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</si>
  <si>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</si>
  <si>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</si>
  <si>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</si>
  <si>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</si>
  <si>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</si>
  <si>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</si>
  <si>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</si>
  <si>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</si>
  <si>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</si>
  <si>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</si>
  <si>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</si>
  <si>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</si>
  <si>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</si>
  <si>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</si>
  <si>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</si>
  <si>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</si>
  <si>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</si>
  <si>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</si>
  <si>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</si>
  <si>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</si>
  <si>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</si>
  <si>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</si>
  <si>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</si>
  <si>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</si>
  <si>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</si>
  <si>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</si>
  <si>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</si>
  <si>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</si>
  <si>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</si>
  <si>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</si>
  <si>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</si>
  <si>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</si>
  <si>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</si>
  <si>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</si>
  <si>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</si>
  <si>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</si>
  <si>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</si>
  <si>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</si>
  <si>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</si>
  <si>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</si>
  <si>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</si>
  <si>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</si>
  <si>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</si>
  <si>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</si>
  <si>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</si>
  <si>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</si>
  <si>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</si>
  <si>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</si>
  <si>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</si>
  <si>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</si>
  <si>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</si>
  <si>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</si>
  <si>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</si>
  <si>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</si>
  <si>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</si>
  <si>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</si>
  <si>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</si>
  <si>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</si>
  <si>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</si>
  <si>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</si>
  <si>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</si>
  <si>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</si>
  <si>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</si>
  <si>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</si>
  <si>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</si>
  <si>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</si>
  <si>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</si>
  <si>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</si>
  <si>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</si>
  <si>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</si>
  <si>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</si>
  <si>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</si>
  <si>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</si>
  <si>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</si>
  <si>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</si>
  <si>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</si>
  <si>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</si>
  <si>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</si>
  <si>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</si>
  <si>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</si>
  <si>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</si>
  <si>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</si>
  <si>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</si>
  <si>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</si>
  <si>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</si>
  <si>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</si>
  <si>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</si>
  <si>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</si>
  <si>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</si>
  <si>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</si>
  <si>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</si>
  <si>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</si>
  <si>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</si>
  <si>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</si>
  <si>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</si>
  <si>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</si>
  <si>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</si>
  <si>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</si>
  <si>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</si>
  <si>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</si>
  <si>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</si>
  <si>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</si>
  <si>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</si>
  <si>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</si>
  <si>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</si>
  <si>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</si>
  <si>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</si>
  <si>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</si>
  <si>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</si>
  <si>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</si>
  <si>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</si>
  <si>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</si>
  <si>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</si>
  <si>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</si>
  <si>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</si>
  <si>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</si>
  <si>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</si>
  <si>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</si>
  <si>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</si>
  <si>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</si>
  <si>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</si>
  <si>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</si>
  <si>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</si>
  <si>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</si>
  <si>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</si>
  <si>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</si>
  <si>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</si>
  <si>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</si>
  <si>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</si>
  <si>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</si>
  <si>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</si>
  <si>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</si>
  <si>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</si>
  <si>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</si>
  <si>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</si>
  <si>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</si>
  <si>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</si>
  <si>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</si>
  <si>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</si>
  <si>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</si>
  <si>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</si>
  <si>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</si>
  <si>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</si>
  <si>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</si>
  <si>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</si>
  <si>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</si>
  <si>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</si>
  <si>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</si>
  <si>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</si>
  <si>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</si>
  <si>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</si>
  <si>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</si>
  <si>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</si>
  <si>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</si>
  <si>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</si>
  <si>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</si>
  <si>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</si>
  <si>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</si>
  <si>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</si>
  <si>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</si>
  <si>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</si>
  <si>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</si>
  <si>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</si>
  <si>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</si>
  <si>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</si>
  <si>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</si>
  <si>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</si>
  <si>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</si>
  <si>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</si>
  <si>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</si>
  <si>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</si>
  <si>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</si>
  <si>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</si>
  <si>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</si>
  <si>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</si>
  <si>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</si>
  <si>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</si>
  <si>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</si>
  <si>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</si>
  <si>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</si>
  <si>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</si>
  <si>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</si>
  <si>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</si>
  <si>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</si>
  <si>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</si>
  <si>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</si>
  <si>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</si>
  <si>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</si>
  <si>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</si>
  <si>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</si>
  <si>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</si>
  <si>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</si>
  <si>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</si>
  <si>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</si>
  <si>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</si>
  <si>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</si>
  <si>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</si>
  <si>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</si>
  <si>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</si>
  <si>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</si>
  <si>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</si>
  <si>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</si>
  <si>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</si>
  <si>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</si>
  <si>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</si>
  <si>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</si>
  <si>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</si>
  <si>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</si>
  <si>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</si>
  <si>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</si>
  <si>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</si>
  <si>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</si>
  <si>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</si>
  <si>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</si>
  <si>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</si>
  <si>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</si>
  <si>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</si>
  <si>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</si>
  <si>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</si>
  <si>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</si>
  <si>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</si>
  <si>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</si>
  <si>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</si>
  <si>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</si>
  <si>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</si>
  <si>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</si>
  <si>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</si>
  <si>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</si>
  <si>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</si>
  <si>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</si>
  <si>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</si>
  <si>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</si>
  <si>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</si>
  <si>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</si>
  <si>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</si>
  <si>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</si>
  <si>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</si>
  <si>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</si>
  <si>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</si>
  <si>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</si>
  <si>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</si>
  <si>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</si>
  <si>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</si>
  <si>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</si>
  <si>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</si>
  <si>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</si>
  <si>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</si>
  <si>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</si>
  <si>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</si>
  <si>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</si>
  <si>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</si>
  <si>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</si>
  <si>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</si>
  <si>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</si>
  <si>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</si>
  <si>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</si>
  <si>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</si>
  <si>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</si>
  <si>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</si>
  <si>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</si>
  <si>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</si>
  <si>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</si>
  <si>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</si>
  <si>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</si>
  <si>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</si>
  <si>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</si>
  <si>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</si>
  <si>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</si>
  <si>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</si>
  <si>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</si>
  <si>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</si>
  <si>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</si>
  <si>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</si>
  <si>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</si>
  <si>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</si>
  <si>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</si>
  <si>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</si>
  <si>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</si>
  <si>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</si>
  <si>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</si>
  <si>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</si>
  <si>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</si>
  <si>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</si>
  <si>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</si>
  <si>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</si>
  <si>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</si>
  <si>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</si>
  <si>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</si>
  <si>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</si>
  <si>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</si>
  <si>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</si>
  <si>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</si>
  <si>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</si>
  <si>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</si>
  <si>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</si>
  <si>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</si>
  <si>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</si>
  <si>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</si>
  <si>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</si>
  <si>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</si>
  <si>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</si>
  <si>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</si>
  <si>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</si>
  <si>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</si>
  <si>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</si>
  <si>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</si>
  <si>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</si>
  <si>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</si>
  <si>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</si>
  <si>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</si>
  <si>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</si>
  <si>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</si>
  <si>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</si>
  <si>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</si>
  <si>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</si>
  <si>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</si>
  <si>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</si>
  <si>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</si>
  <si>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</si>
  <si>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</si>
  <si>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</si>
  <si>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</si>
  <si>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</si>
  <si>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</si>
  <si>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</si>
  <si>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</si>
  <si>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</si>
  <si>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</si>
  <si>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</si>
  <si>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</si>
  <si>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</si>
  <si>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</si>
  <si>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</si>
  <si>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</si>
  <si>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</si>
  <si>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</si>
  <si>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</si>
  <si>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</si>
  <si>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</si>
  <si>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</si>
  <si>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</si>
  <si>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</si>
  <si>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</si>
  <si>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</si>
  <si>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</si>
  <si>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</si>
  <si>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</si>
  <si>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</si>
  <si>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</si>
  <si>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</si>
  <si>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</si>
  <si>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</si>
  <si>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</si>
  <si>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</si>
  <si>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</si>
  <si>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</si>
  <si>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</si>
  <si>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</si>
  <si>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</si>
  <si>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</si>
  <si>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</si>
  <si>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</si>
  <si>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</si>
  <si>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</si>
  <si>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</si>
  <si>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</si>
  <si>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</si>
  <si>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</si>
  <si>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</si>
  <si>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</si>
  <si>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</si>
  <si>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</si>
  <si>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</si>
  <si>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</si>
  <si>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</si>
  <si>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</si>
  <si>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</si>
  <si>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</si>
  <si>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</si>
  <si>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</si>
  <si>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</si>
  <si>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</si>
  <si>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</si>
  <si>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</si>
  <si>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</si>
  <si>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</si>
  <si>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</si>
  <si>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</si>
  <si>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</si>
  <si>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</si>
  <si>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</si>
  <si>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</si>
  <si>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</si>
  <si>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</si>
  <si>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</si>
  <si>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</si>
  <si>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</si>
  <si>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</si>
  <si>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</si>
  <si>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</si>
  <si>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</si>
  <si>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</si>
  <si>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</si>
  <si>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</si>
  <si>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</si>
  <si>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</si>
  <si>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</si>
  <si>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</si>
  <si>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</si>
  <si>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</si>
  <si>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</si>
  <si>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</si>
  <si>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</si>
  <si>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</si>
  <si>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</si>
  <si>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</si>
  <si>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</si>
  <si>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</si>
  <si>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</si>
  <si>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</si>
  <si>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</si>
  <si>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</si>
  <si>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</si>
  <si>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</si>
  <si>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</si>
  <si>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</si>
  <si>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</si>
  <si>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</si>
  <si>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</si>
  <si>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</si>
  <si>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</si>
  <si>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</si>
  <si>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</si>
  <si>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</si>
  <si>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</si>
  <si>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</si>
  <si>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</si>
  <si>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</si>
  <si>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</si>
  <si>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</si>
  <si>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</si>
  <si>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</si>
  <si>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</si>
  <si>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</si>
  <si>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</si>
  <si>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</si>
  <si>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</si>
  <si>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</si>
  <si>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</si>
  <si>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</si>
  <si>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</si>
  <si>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</si>
  <si>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</si>
  <si>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</si>
  <si>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</si>
  <si>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</si>
  <si>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</si>
  <si>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</si>
  <si>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</si>
  <si>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</si>
  <si>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</si>
  <si>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</si>
  <si>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</si>
  <si>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</si>
  <si>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</si>
  <si>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</si>
  <si>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</si>
  <si>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</si>
  <si>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</si>
  <si>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</si>
  <si>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</si>
  <si>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</si>
  <si>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</si>
  <si>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</si>
  <si>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</si>
  <si>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</si>
  <si>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</si>
  <si>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</si>
  <si>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</si>
  <si>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</si>
  <si>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</si>
  <si>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</si>
  <si>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</si>
  <si>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</si>
  <si>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</si>
  <si>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</si>
  <si>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</si>
  <si>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</si>
  <si>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</si>
  <si>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</si>
  <si>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</si>
  <si>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</si>
  <si>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</si>
  <si>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</si>
  <si>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</si>
  <si>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</si>
  <si>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</si>
  <si>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</si>
  <si>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</si>
  <si>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</si>
  <si>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</si>
  <si>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</si>
  <si>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</si>
  <si>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</si>
  <si>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</si>
  <si>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</si>
  <si>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</si>
  <si>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</si>
  <si>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</si>
  <si>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</si>
  <si>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</si>
  <si>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</si>
  <si>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</si>
  <si>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</si>
  <si>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</si>
  <si>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</si>
  <si>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</si>
  <si>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</si>
  <si>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</si>
  <si>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</si>
  <si>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</si>
  <si>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</si>
  <si>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</si>
  <si>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</si>
  <si>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</si>
  <si>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</si>
  <si>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</si>
  <si>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</si>
  <si>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</si>
  <si>
    <t>Linear</t>
  </si>
  <si>
    <t>Logarithmisch</t>
  </si>
  <si>
    <r>
      <t>Kreisfrequenz ω  [s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]  = </t>
    </r>
  </si>
  <si>
    <t xml:space="preserve">Frequenz f [HZ] = </t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</si>
  <si>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[Ω]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</si>
  <si>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 xml:space="preserve">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</si>
  <si>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</si>
  <si>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[Ω] = </t>
    </r>
  </si>
  <si>
    <r>
      <t>Tiefpass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</si>
  <si>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</si>
  <si>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Grenzfrequenz (R =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) :</t>
    </r>
  </si>
  <si>
    <t>f = 1/(2 π R C)</t>
  </si>
  <si>
    <t>Grenzfrequenz (R= XL):</t>
  </si>
  <si>
    <t>f = R / (2 π L)</t>
  </si>
  <si>
    <r>
      <t>Tiefpass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</si>
  <si>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</si>
  <si>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t xml:space="preserve">Bandsperrfilter: Uout / Uin (Frequenzgang) </t>
  </si>
  <si>
    <r>
      <t>Resonanz-Frequenz (X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):</t>
    </r>
  </si>
  <si>
    <t>f = 1 / (2 π sqrt(LC))</t>
  </si>
  <si>
    <t>Resonanzferequnz</t>
  </si>
  <si>
    <t>Dämpfung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</si>
</sst>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4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2" xfId="0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7" fontId="0" fillId="3" borderId="2" xfId="0" applyNumberFormat="1" applyFill="1" applyBorder="1"/>
    <xf numFmtId="0" fontId="0" fillId="2" borderId="0" xfId="0" applyFill="1" applyAlignment="1">
      <alignment horizontal="right"/>
    </xf>
    <xf numFmtId="0" fontId="17" fillId="0" borderId="0" xfId="0" applyFont="1"/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3950179737308843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Wechselspannung'!$AH$70:$AI$70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Wechselspannung'!$AK$70:$AL$70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Wechselspannung'!$AH$69:$AI$69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Wechselspannung'!$AK$69:$AL$69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Wechselspannung'!$AH$63:$AI$63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Wechselspannung'!$AK$63:$AL$63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Wechselspannung'!$AG$65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Wechselspannung'!$AG$68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Wechselspannung'!$AH$68:$AI$68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Wechselspannung'!$AK$68:$AL$68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Tiefpass</a:t>
            </a:r>
            <a:r>
              <a:rPr lang="de-CH" baseline="0"/>
              <a:t> mit C: UOut / Uin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7028278946360363E-2"/>
          <c:y val="0.13570559484431327"/>
          <c:w val="0.92864163143128908"/>
          <c:h val="0.776619260439125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Wechselspannung'!$C$48</c:f>
              <c:strCache>
                <c:ptCount val="1"/>
                <c:pt idx="0">
                  <c:v>Tiefpass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Wechselspannung'!$D$48:$X$48</c:f>
              <c:numCache>
                <c:formatCode>General</c:formatCode>
                <c:ptCount val="21"/>
                <c:pt idx="0">
                  <c:v>0.99905840963193793</c:v>
                </c:pt>
                <c:pt idx="1">
                  <c:v>0.99849430605924783</c:v>
                </c:pt>
                <c:pt idx="2">
                  <c:v>0.99759306416002258</c:v>
                </c:pt>
                <c:pt idx="3">
                  <c:v>0.99615445624229293</c:v>
                </c:pt>
                <c:pt idx="4">
                  <c:v>0.99386129398522594</c:v>
                </c:pt>
                <c:pt idx="5">
                  <c:v>0.99021411398277381</c:v>
                </c:pt>
                <c:pt idx="6">
                  <c:v>0.98443397875820648</c:v>
                </c:pt>
                <c:pt idx="7">
                  <c:v>0.97532482261432862</c:v>
                </c:pt>
                <c:pt idx="8">
                  <c:v>0.96109569850716658</c:v>
                </c:pt>
                <c:pt idx="9">
                  <c:v>0.93917297730926952</c:v>
                </c:pt>
                <c:pt idx="10">
                  <c:v>0.90610362582436643</c:v>
                </c:pt>
                <c:pt idx="11">
                  <c:v>0.8577782644947326</c:v>
                </c:pt>
                <c:pt idx="12">
                  <c:v>0.79033645144056186</c:v>
                </c:pt>
                <c:pt idx="13">
                  <c:v>0.70202324110037972</c:v>
                </c:pt>
                <c:pt idx="14">
                  <c:v>0.59554762963159513</c:v>
                </c:pt>
                <c:pt idx="15">
                  <c:v>0.47924786792567015</c:v>
                </c:pt>
                <c:pt idx="16">
                  <c:v>0.36515478746114588</c:v>
                </c:pt>
                <c:pt idx="17">
                  <c:v>0.26443109763366857</c:v>
                </c:pt>
                <c:pt idx="18">
                  <c:v>0.18346181437714795</c:v>
                </c:pt>
                <c:pt idx="19">
                  <c:v>0.12313510516325696</c:v>
                </c:pt>
                <c:pt idx="20">
                  <c:v>8.0685130225312457E-2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Wechselspannung'!$C$60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Wechselspannung'!$D$60:$E$60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Wechselspannung'!$D$61:$E$61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9-4F20-8083-C7117626B5B3}"/>
            </c:ext>
          </c:extLst>
        </c:ser>
        <c:ser>
          <c:idx val="2"/>
          <c:order val="2"/>
          <c:tx>
            <c:strRef>
              <c:f>'LCR-Glieder an Wechselspannung'!$C$60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Wechselspannung'!$D$62:$E$62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Wechselspannung'!$D$63:$E$63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3D9-4F20-8083-C7117626B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L: UOut / Uin)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2668984532513152E-2"/>
          <c:y val="0.14381758812404033"/>
          <c:w val="0.9238087943224621"/>
          <c:h val="0.7649567040609439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Wechselspannung'!$C$49</c:f>
              <c:strCache>
                <c:ptCount val="1"/>
                <c:pt idx="0">
                  <c:v>Hochpass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Wechselspannung'!$D$49:$X$49</c:f>
              <c:numCache>
                <c:formatCode>General</c:formatCode>
                <c:ptCount val="21"/>
                <c:pt idx="0">
                  <c:v>3.3499095983481142E-4</c:v>
                </c:pt>
                <c:pt idx="1">
                  <c:v>5.3587782719908574E-4</c:v>
                </c:pt>
                <c:pt idx="2">
                  <c:v>8.5712893368416999E-4</c:v>
                </c:pt>
                <c:pt idx="3">
                  <c:v>1.3707013732108203E-3</c:v>
                </c:pt>
                <c:pt idx="4">
                  <c:v>2.1913200099292602E-3</c:v>
                </c:pt>
                <c:pt idx="5">
                  <c:v>3.5015082608166998E-3</c:v>
                </c:pt>
                <c:pt idx="6">
                  <c:v>5.5906677557086629E-3</c:v>
                </c:pt>
                <c:pt idx="7">
                  <c:v>8.9151633792690487E-3</c:v>
                </c:pt>
                <c:pt idx="8">
                  <c:v>1.4188366443871248E-2</c:v>
                </c:pt>
                <c:pt idx="9">
                  <c:v>2.2509760273796996E-2</c:v>
                </c:pt>
                <c:pt idx="10">
                  <c:v>3.5535676699866514E-2</c:v>
                </c:pt>
                <c:pt idx="11">
                  <c:v>5.5670117540528162E-2</c:v>
                </c:pt>
                <c:pt idx="12">
                  <c:v>8.6193158118652247E-2</c:v>
                </c:pt>
                <c:pt idx="13">
                  <c:v>0.13112766828225408</c:v>
                </c:pt>
                <c:pt idx="14">
                  <c:v>0.19450154852999127</c:v>
                </c:pt>
                <c:pt idx="15">
                  <c:v>0.27868023526566199</c:v>
                </c:pt>
                <c:pt idx="16">
                  <c:v>0.38201273680472675</c:v>
                </c:pt>
                <c:pt idx="17">
                  <c:v>0.49724746085362592</c:v>
                </c:pt>
                <c:pt idx="18">
                  <c:v>0.61277534634080233</c:v>
                </c:pt>
                <c:pt idx="19">
                  <c:v>0.71687175234879963</c:v>
                </c:pt>
                <c:pt idx="20">
                  <c:v>0.80202525414005554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Wechselspannung'!$M$59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Wechselspannung'!$N$59:$O$59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Wechselspannung'!$N$60:$O$60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C9F-AF95-64C084C60D14}"/>
            </c:ext>
          </c:extLst>
        </c:ser>
        <c:ser>
          <c:idx val="2"/>
          <c:order val="2"/>
          <c:tx>
            <c:strRef>
              <c:f>'LCR-Glieder an Wechselspannung'!$M$59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Wechselspannung'!$N$61:$O$61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Wechselspannung'!$N$62:$O$62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C9F-AF95-64C084C6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C: UOut / Uin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8100814400234342E-2"/>
          <c:y val="8.742856749477762E-2"/>
          <c:w val="0.92937302649804931"/>
          <c:h val="0.837453235660146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Wechselspannung'!$C$50</c:f>
              <c:strCache>
                <c:ptCount val="1"/>
                <c:pt idx="0">
                  <c:v>Hochpass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Wechselspannung'!$D$50:$X$50</c:f>
              <c:numCache>
                <c:formatCode>General</c:formatCode>
                <c:ptCount val="21"/>
                <c:pt idx="0">
                  <c:v>9.4159036806203958E-4</c:v>
                </c:pt>
                <c:pt idx="1">
                  <c:v>1.5056939407521463E-3</c:v>
                </c:pt>
                <c:pt idx="2">
                  <c:v>2.4069358399774143E-3</c:v>
                </c:pt>
                <c:pt idx="3">
                  <c:v>3.8455437577070875E-3</c:v>
                </c:pt>
                <c:pt idx="4">
                  <c:v>6.1387060147740334E-3</c:v>
                </c:pt>
                <c:pt idx="5">
                  <c:v>9.7858860172261482E-3</c:v>
                </c:pt>
                <c:pt idx="6">
                  <c:v>1.5566021241793491E-2</c:v>
                </c:pt>
                <c:pt idx="7">
                  <c:v>2.4675177385671362E-2</c:v>
                </c:pt>
                <c:pt idx="8">
                  <c:v>3.8904301492833387E-2</c:v>
                </c:pt>
                <c:pt idx="9">
                  <c:v>6.0827022690730467E-2</c:v>
                </c:pt>
                <c:pt idx="10">
                  <c:v>9.389637417563361E-2</c:v>
                </c:pt>
                <c:pt idx="11">
                  <c:v>0.14222173550526743</c:v>
                </c:pt>
                <c:pt idx="12">
                  <c:v>0.20966354855943817</c:v>
                </c:pt>
                <c:pt idx="13">
                  <c:v>0.29797675889962033</c:v>
                </c:pt>
                <c:pt idx="14">
                  <c:v>0.40445237036840487</c:v>
                </c:pt>
                <c:pt idx="15">
                  <c:v>0.5207521320743298</c:v>
                </c:pt>
                <c:pt idx="16">
                  <c:v>0.63484521253885429</c:v>
                </c:pt>
                <c:pt idx="17">
                  <c:v>0.73556890236633155</c:v>
                </c:pt>
                <c:pt idx="18">
                  <c:v>0.81653818562285208</c:v>
                </c:pt>
                <c:pt idx="19">
                  <c:v>0.87686489483674301</c:v>
                </c:pt>
                <c:pt idx="20">
                  <c:v>0.91931486977468757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A1-4926-9A92-B0A5D1CC89A5}"/>
            </c:ext>
          </c:extLst>
        </c:ser>
        <c:ser>
          <c:idx val="1"/>
          <c:order val="1"/>
          <c:tx>
            <c:strRef>
              <c:f>'LCR-Glieder an Wechselspannung'!$C$60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Wechselspannung'!$D$60:$E$60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Wechselspannung'!$D$61:$E$61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A1-4926-9A92-B0A5D1CC89A5}"/>
            </c:ext>
          </c:extLst>
        </c:ser>
        <c:ser>
          <c:idx val="2"/>
          <c:order val="2"/>
          <c:tx>
            <c:strRef>
              <c:f>'LCR-Glieder an Wechselspannung'!$C$60</c:f>
              <c:strCache>
                <c:ptCount val="1"/>
                <c:pt idx="0">
                  <c:v>Grenzfrequenz (R = XC)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Wechselspannung'!$D$62:$E$62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Wechselspannung'!$D$63:$E$63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3A1-4926-9A92-B0A5D1CC8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33727"/>
        <c:axId val="333311791"/>
      </c:scatterChart>
      <c:valAx>
        <c:axId val="42583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311791"/>
        <c:crosses val="autoZero"/>
        <c:crossBetween val="midCat"/>
      </c:valAx>
      <c:valAx>
        <c:axId val="33331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3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9366692688551291E-2"/>
          <c:y val="0.12119461420316281"/>
          <c:w val="0.90478447351647751"/>
          <c:h val="0.802818761307994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Wechselspannung'!$C$51</c:f>
              <c:strCache>
                <c:ptCount val="1"/>
                <c:pt idx="0">
                  <c:v>Tiefpass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Wechselspannung'!$D$51:$X$51</c:f>
              <c:numCache>
                <c:formatCode>General</c:formatCode>
                <c:ptCount val="21"/>
                <c:pt idx="0">
                  <c:v>0.9996650090401652</c:v>
                </c:pt>
                <c:pt idx="1">
                  <c:v>0.9994641221728009</c:v>
                </c:pt>
                <c:pt idx="2">
                  <c:v>0.99914287106631583</c:v>
                </c:pt>
                <c:pt idx="3">
                  <c:v>0.99862929862678929</c:v>
                </c:pt>
                <c:pt idx="4">
                  <c:v>0.99780867999007072</c:v>
                </c:pt>
                <c:pt idx="5">
                  <c:v>0.99649849173918326</c:v>
                </c:pt>
                <c:pt idx="6">
                  <c:v>0.99440933224429129</c:v>
                </c:pt>
                <c:pt idx="7">
                  <c:v>0.99108483662073088</c:v>
                </c:pt>
                <c:pt idx="8">
                  <c:v>0.98581163355612877</c:v>
                </c:pt>
                <c:pt idx="9">
                  <c:v>0.97749023972620297</c:v>
                </c:pt>
                <c:pt idx="10">
                  <c:v>0.96446432330013343</c:v>
                </c:pt>
                <c:pt idx="11">
                  <c:v>0.94432988245947191</c:v>
                </c:pt>
                <c:pt idx="12">
                  <c:v>0.91380684188134775</c:v>
                </c:pt>
                <c:pt idx="13">
                  <c:v>0.86887233171774592</c:v>
                </c:pt>
                <c:pt idx="14">
                  <c:v>0.80549845147000876</c:v>
                </c:pt>
                <c:pt idx="15">
                  <c:v>0.72131976473433812</c:v>
                </c:pt>
                <c:pt idx="16">
                  <c:v>0.6179872631952732</c:v>
                </c:pt>
                <c:pt idx="17">
                  <c:v>0.50275253914637408</c:v>
                </c:pt>
                <c:pt idx="18">
                  <c:v>0.38722465365919762</c:v>
                </c:pt>
                <c:pt idx="19">
                  <c:v>0.28312824765120043</c:v>
                </c:pt>
                <c:pt idx="20">
                  <c:v>0.1979747458599444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63-4840-8D8A-C2112F03C589}"/>
            </c:ext>
          </c:extLst>
        </c:ser>
        <c:ser>
          <c:idx val="1"/>
          <c:order val="1"/>
          <c:tx>
            <c:strRef>
              <c:f>'LCR-Glieder an Wechselspannung'!$M$59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Wechselspannung'!$N$59:$O$59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Wechselspannung'!$N$60:$O$60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63-4840-8D8A-C2112F03C589}"/>
            </c:ext>
          </c:extLst>
        </c:ser>
        <c:ser>
          <c:idx val="2"/>
          <c:order val="2"/>
          <c:tx>
            <c:strRef>
              <c:f>'LCR-Glieder an Wechselspannung'!$M$59</c:f>
              <c:strCache>
                <c:ptCount val="1"/>
                <c:pt idx="0">
                  <c:v>Grenzfrequenz (R= XL):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Wechselspannung'!$N$61:$O$61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Wechselspannung'!$N$62:$O$62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63-4840-8D8A-C2112F03C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00783"/>
        <c:axId val="333279631"/>
      </c:scatterChart>
      <c:valAx>
        <c:axId val="42580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279631"/>
        <c:crosses val="autoZero"/>
        <c:crossBetween val="midCat"/>
      </c:valAx>
      <c:valAx>
        <c:axId val="3332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Uout / Uin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00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5153015282824795"/>
          <c:y val="3.3441357049546906E-2"/>
          <c:w val="0.28207714783845178"/>
          <c:h val="5.5274957540618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'LCR-Glieder an Wechselspannung'!$C$52</c:f>
              <c:strCache>
                <c:ptCount val="1"/>
                <c:pt idx="0">
                  <c:v>Bandsperrfilter: Uout / Uin (Frequenzgang)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Wechselspannung'!$D$52:$X$52</c:f>
              <c:numCache>
                <c:formatCode>General</c:formatCode>
                <c:ptCount val="21"/>
                <c:pt idx="0">
                  <c:v>0.99906017977981343</c:v>
                </c:pt>
                <c:pt idx="1">
                  <c:v>0.99849882788266719</c:v>
                </c:pt>
                <c:pt idx="2">
                  <c:v>0.9976046002531056</c:v>
                </c:pt>
                <c:pt idx="3">
                  <c:v>0.99618382690653862</c:v>
                </c:pt>
                <c:pt idx="4">
                  <c:v>0.99393582807614966</c:v>
                </c:pt>
                <c:pt idx="5">
                  <c:v>0.99040228823414733</c:v>
                </c:pt>
                <c:pt idx="6">
                  <c:v>0.98490523075492953</c:v>
                </c:pt>
                <c:pt idx="7">
                  <c:v>0.97649025513551335</c:v>
                </c:pt>
                <c:pt idx="8">
                  <c:v>0.96392300016753873</c:v>
                </c:pt>
                <c:pt idx="9">
                  <c:v>0.94583788438049676</c:v>
                </c:pt>
                <c:pt idx="10">
                  <c:v>0.92117843590927373</c:v>
                </c:pt>
                <c:pt idx="11">
                  <c:v>0.88999173451008862</c:v>
                </c:pt>
                <c:pt idx="12">
                  <c:v>0.85430958354486675</c:v>
                </c:pt>
                <c:pt idx="13">
                  <c:v>0.81840908755390318</c:v>
                </c:pt>
                <c:pt idx="14">
                  <c:v>0.78786351624568773</c:v>
                </c:pt>
                <c:pt idx="15">
                  <c:v>0.76780080216223523</c:v>
                </c:pt>
                <c:pt idx="16">
                  <c:v>0.76152680710192466</c:v>
                </c:pt>
                <c:pt idx="17">
                  <c:v>0.77003786934027552</c:v>
                </c:pt>
                <c:pt idx="18">
                  <c:v>0.7919770830085795</c:v>
                </c:pt>
                <c:pt idx="19">
                  <c:v>0.82370761820359106</c:v>
                </c:pt>
                <c:pt idx="20">
                  <c:v>0.85992270887687761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89-4712-B381-B7ECA9EAEAAA}"/>
            </c:ext>
          </c:extLst>
        </c:ser>
        <c:ser>
          <c:idx val="1"/>
          <c:order val="1"/>
          <c:tx>
            <c:strRef>
              <c:f>'LCR-Glieder an Wechselspannung'!$G$101</c:f>
              <c:strCache>
                <c:ptCount val="1"/>
                <c:pt idx="0">
                  <c:v>Resonanzferequnz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Wechselspannung'!$G$102:$H$102</c:f>
              <c:numCache>
                <c:formatCode>General</c:formatCode>
                <c:ptCount val="2"/>
                <c:pt idx="0">
                  <c:v>1779.4063585429426</c:v>
                </c:pt>
                <c:pt idx="1">
                  <c:v>1779.4063585429426</c:v>
                </c:pt>
              </c:numCache>
            </c:numRef>
          </c:xVal>
          <c:yVal>
            <c:numRef>
              <c:f>'LCR-Glieder an Wechselspannung'!$G$103:$H$103</c:f>
              <c:numCache>
                <c:formatCode>General</c:formatCode>
                <c:ptCount val="2"/>
                <c:pt idx="0">
                  <c:v>0</c:v>
                </c:pt>
                <c:pt idx="1">
                  <c:v>0.54391413368447616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389-4712-B381-B7ECA9EAEAAA}"/>
            </c:ext>
          </c:extLst>
        </c:ser>
        <c:ser>
          <c:idx val="2"/>
          <c:order val="2"/>
          <c:tx>
            <c:strRef>
              <c:f>'LCR-Glieder an Wechselspannung'!$G$106</c:f>
              <c:strCache>
                <c:ptCount val="1"/>
                <c:pt idx="0">
                  <c:v>Dämpfung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Wechselspannung'!$G$107:$H$107</c:f>
              <c:numCache>
                <c:formatCode>General</c:formatCode>
                <c:ptCount val="2"/>
                <c:pt idx="0">
                  <c:v>0</c:v>
                </c:pt>
                <c:pt idx="1">
                  <c:v>1779.4063585429426</c:v>
                </c:pt>
              </c:numCache>
            </c:numRef>
          </c:xVal>
          <c:yVal>
            <c:numRef>
              <c:f>'LCR-Glieder an Wechselspannung'!$G$108:$H$108</c:f>
              <c:numCache>
                <c:formatCode>General</c:formatCode>
                <c:ptCount val="2"/>
                <c:pt idx="0">
                  <c:v>0.54391413368447616</c:v>
                </c:pt>
                <c:pt idx="1">
                  <c:v>0.54391413368447616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389-4712-B381-B7ECA9EAE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93071"/>
        <c:axId val="16902383"/>
      </c:scatterChart>
      <c:valAx>
        <c:axId val="18362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902383"/>
        <c:crosses val="autoZero"/>
        <c:crossBetween val="midCat"/>
      </c:valAx>
      <c:valAx>
        <c:axId val="169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36293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3.4641016151377548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3.4641016151377548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59" Type="http://schemas.openxmlformats.org/officeDocument/2006/relationships/image" Target="../media/image8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160" Type="http://schemas.openxmlformats.org/officeDocument/2006/relationships/image" Target="../media/image82.png"/><Relationship Id="rId22" Type="http://schemas.openxmlformats.org/officeDocument/2006/relationships/image" Target="../media/image13.png"/><Relationship Id="rId43" Type="http://schemas.openxmlformats.org/officeDocument/2006/relationships/customXml" Target="../ink/ink21.xml"/><Relationship Id="rId64" Type="http://schemas.openxmlformats.org/officeDocument/2006/relationships/image" Target="../media/image34.png"/><Relationship Id="rId118" Type="http://schemas.openxmlformats.org/officeDocument/2006/relationships/image" Target="../media/image61.png"/><Relationship Id="rId139" Type="http://schemas.openxmlformats.org/officeDocument/2006/relationships/customXml" Target="../ink/ink69.xml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61" Type="http://schemas.openxmlformats.org/officeDocument/2006/relationships/chart" Target="../charts/chart9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56" Type="http://schemas.openxmlformats.org/officeDocument/2006/relationships/chart" Target="../charts/chart8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157" Type="http://schemas.openxmlformats.org/officeDocument/2006/relationships/image" Target="../media/image79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158" Type="http://schemas.openxmlformats.org/officeDocument/2006/relationships/image" Target="../media/image80.png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3" Type="http://schemas.openxmlformats.org/officeDocument/2006/relationships/chart" Target="../charts/chart5.xml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54" Type="http://schemas.openxmlformats.org/officeDocument/2006/relationships/chart" Target="../charts/chart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Relationship Id="rId27" Type="http://schemas.openxmlformats.org/officeDocument/2006/relationships/customXml" Target="../ink/ink13.xml"/><Relationship Id="rId48" Type="http://schemas.openxmlformats.org/officeDocument/2006/relationships/image" Target="../media/image26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34" Type="http://schemas.openxmlformats.org/officeDocument/2006/relationships/image" Target="../media/image69.png"/><Relationship Id="rId80" Type="http://schemas.openxmlformats.org/officeDocument/2006/relationships/image" Target="../media/image42.png"/><Relationship Id="rId155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hyperlink" Target="#TOC!A1"/><Relationship Id="rId4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Relationship Id="rId4" Type="http://schemas.openxmlformats.org/officeDocument/2006/relationships/chart" Target="../charts/chart19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3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4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5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4.png"/><Relationship Id="rId2" Type="http://schemas.openxmlformats.org/officeDocument/2006/relationships/chart" Target="../charts/chart36.xml"/><Relationship Id="rId1" Type="http://schemas.openxmlformats.org/officeDocument/2006/relationships/hyperlink" Target="#TOC!A1"/><Relationship Id="rId5" Type="http://schemas.openxmlformats.org/officeDocument/2006/relationships/image" Target="../media/image86.png"/><Relationship Id="rId4" Type="http://schemas.openxmlformats.org/officeDocument/2006/relationships/image" Target="../media/image85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hyperlink" Target="#TOC!A1"/><Relationship Id="rId5" Type="http://schemas.openxmlformats.org/officeDocument/2006/relationships/chart" Target="../charts/chart39.xml"/><Relationship Id="rId4" Type="http://schemas.openxmlformats.org/officeDocument/2006/relationships/image" Target="../media/image87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4.png"/><Relationship Id="rId3" Type="http://schemas.openxmlformats.org/officeDocument/2006/relationships/image" Target="../media/image89.png"/><Relationship Id="rId7" Type="http://schemas.openxmlformats.org/officeDocument/2006/relationships/image" Target="../media/image93.png"/><Relationship Id="rId2" Type="http://schemas.openxmlformats.org/officeDocument/2006/relationships/image" Target="../media/image88.png"/><Relationship Id="rId1" Type="http://schemas.openxmlformats.org/officeDocument/2006/relationships/hyperlink" Target="#TOC!A1"/><Relationship Id="rId6" Type="http://schemas.openxmlformats.org/officeDocument/2006/relationships/image" Target="../media/image92.png"/><Relationship Id="rId5" Type="http://schemas.openxmlformats.org/officeDocument/2006/relationships/image" Target="../media/image91.png"/><Relationship Id="rId4" Type="http://schemas.openxmlformats.org/officeDocument/2006/relationships/image" Target="../media/image90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6.png"/><Relationship Id="rId2" Type="http://schemas.openxmlformats.org/officeDocument/2006/relationships/image" Target="../media/image95.png"/><Relationship Id="rId1" Type="http://schemas.openxmlformats.org/officeDocument/2006/relationships/hyperlink" Target="#TOC!A1"/><Relationship Id="rId4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951793"/>
          <a:ext cx="452591" cy="516438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425613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775574"/>
          <a:ext cx="455766" cy="7315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789890"/>
          <a:ext cx="474363" cy="238147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790346"/>
          <a:ext cx="461663" cy="229483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58237"/>
          <a:ext cx="2933880" cy="3465140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55064" y="2845028"/>
          <a:ext cx="877455" cy="1687519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15005" y="2762994"/>
          <a:ext cx="877455" cy="1770416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031396" y="2667000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334609" y="3046412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661508" y="3059112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031396" y="2105025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333836" y="2111375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78745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381461" y="2667000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684673" y="3046413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008398" y="3055937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502926" y="3019424"/>
          <a:ext cx="40957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7923844" y="3279469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369287" y="5491370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9672500" y="5870782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8999399" y="5883482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9911670" y="6100664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272466" y="7288005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003242" y="7275305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316305" y="105382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309653" y="11775110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6093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291957" y="11764066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19606591" y="100219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19909803" y="104013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19233528" y="104108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4695004" y="100219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4998217" y="104013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325116" y="104140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105430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71803"/>
          <a:ext cx="1696152" cy="1226783"/>
          <a:chOff x="1092200" y="1225261"/>
          <a:chExt cx="1696152" cy="1174687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203223"/>
          <a:ext cx="1581439" cy="1571073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20662"/>
          <a:ext cx="2645276" cy="74277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85096"/>
          <a:ext cx="7663217" cy="2720861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652694"/>
          <a:ext cx="4151095" cy="25576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4559" y="6426903"/>
            <a:ext cx="4094302" cy="2356090"/>
            <a:chOff x="734559" y="6426903"/>
            <a:chExt cx="4094302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893858"/>
          <a:ext cx="5125354" cy="160276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2136149"/>
          <a:ext cx="3891695" cy="2680038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545205"/>
          <a:ext cx="968608" cy="25388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5264388"/>
          <a:ext cx="5564837" cy="520067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  <xdr:twoCellAnchor>
    <xdr:from>
      <xdr:col>9</xdr:col>
      <xdr:colOff>19174</xdr:colOff>
      <xdr:row>29</xdr:row>
      <xdr:rowOff>38331</xdr:rowOff>
    </xdr:from>
    <xdr:to>
      <xdr:col>14</xdr:col>
      <xdr:colOff>594229</xdr:colOff>
      <xdr:row>38</xdr:row>
      <xdr:rowOff>96559</xdr:rowOff>
    </xdr:to>
    <xdr:grpSp>
      <xdr:nvGrpSpPr>
        <xdr:cNvPr id="324" name="Gruppieren 323">
          <a:extLst>
            <a:ext uri="{FF2B5EF4-FFF2-40B4-BE49-F238E27FC236}">
              <a16:creationId xmlns:a16="http://schemas.microsoft.com/office/drawing/2014/main" id="{09D397F9-604D-DB37-EB5D-DF6F2AF2E729}"/>
            </a:ext>
          </a:extLst>
        </xdr:cNvPr>
        <xdr:cNvGrpSpPr/>
      </xdr:nvGrpSpPr>
      <xdr:grpSpPr>
        <a:xfrm>
          <a:off x="6877174" y="5669987"/>
          <a:ext cx="3456368" cy="1772728"/>
          <a:chOff x="6877174" y="5669987"/>
          <a:chExt cx="3456368" cy="1772728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137075" y="5817697"/>
            <a:ext cx="0" cy="72607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137075" y="6668268"/>
            <a:ext cx="0" cy="72312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8854925" y="6556068"/>
            <a:ext cx="587817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8851879" y="6662947"/>
            <a:ext cx="593908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E72693D6-1D9A-303F-9527-E3F9FF8F5B11}"/>
              </a:ext>
            </a:extLst>
          </xdr:cNvPr>
          <xdr:cNvCxnSpPr>
            <a:cxnSpLocks/>
            <a:stCxn id="175" idx="1"/>
          </xdr:cNvCxnSpPr>
        </xdr:nvCxnSpPr>
        <xdr:spPr>
          <a:xfrm>
            <a:off x="8854147" y="5813033"/>
            <a:ext cx="1302799" cy="179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4D731092-C295-D852-F752-EB495A3F4497}"/>
              </a:ext>
            </a:extLst>
          </xdr:cNvPr>
          <xdr:cNvSpPr txBox="1"/>
        </xdr:nvSpPr>
        <xdr:spPr>
          <a:xfrm rot="10800000" flipV="1">
            <a:off x="8131872" y="5669987"/>
            <a:ext cx="722274" cy="28609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176" name="Gerader Verbinder 175">
            <a:extLst>
              <a:ext uri="{FF2B5EF4-FFF2-40B4-BE49-F238E27FC236}">
                <a16:creationId xmlns:a16="http://schemas.microsoft.com/office/drawing/2014/main" id="{3ED23057-FE06-C47B-4B4D-38B33300C90C}"/>
              </a:ext>
            </a:extLst>
          </xdr:cNvPr>
          <xdr:cNvCxnSpPr>
            <a:cxnSpLocks/>
            <a:endCxn id="175" idx="3"/>
          </xdr:cNvCxnSpPr>
        </xdr:nvCxnSpPr>
        <xdr:spPr>
          <a:xfrm>
            <a:off x="6877174" y="5817965"/>
            <a:ext cx="1254697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3" name="Gerader Verbinder 182">
            <a:extLst>
              <a:ext uri="{FF2B5EF4-FFF2-40B4-BE49-F238E27FC236}">
                <a16:creationId xmlns:a16="http://schemas.microsoft.com/office/drawing/2014/main" id="{441B6C49-FFBC-E994-AFB0-48D544742EA7}"/>
              </a:ext>
            </a:extLst>
          </xdr:cNvPr>
          <xdr:cNvCxnSpPr>
            <a:cxnSpLocks/>
          </xdr:cNvCxnSpPr>
        </xdr:nvCxnSpPr>
        <xdr:spPr>
          <a:xfrm>
            <a:off x="6891828" y="7349292"/>
            <a:ext cx="3279772" cy="1151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1" name="Textfeld 180">
            <a:extLst>
              <a:ext uri="{FF2B5EF4-FFF2-40B4-BE49-F238E27FC236}">
                <a16:creationId xmlns:a16="http://schemas.microsoft.com/office/drawing/2014/main" id="{55EB0920-25DE-DD18-F6EB-8256E1795080}"/>
              </a:ext>
            </a:extLst>
          </xdr:cNvPr>
          <xdr:cNvSpPr txBox="1"/>
        </xdr:nvSpPr>
        <xdr:spPr>
          <a:xfrm>
            <a:off x="9224596" y="6283752"/>
            <a:ext cx="2598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/>
              <a:t>C</a:t>
            </a:r>
          </a:p>
        </xdr:txBody>
      </xdr:sp>
      <xdr:sp macro="" textlink="">
        <xdr:nvSpPr>
          <xdr:cNvPr id="185" name="Ellipse 184">
            <a:extLst>
              <a:ext uri="{FF2B5EF4-FFF2-40B4-BE49-F238E27FC236}">
                <a16:creationId xmlns:a16="http://schemas.microsoft.com/office/drawing/2014/main" id="{C7FEA1EA-1FAA-B4F8-5333-DB66A68A2D30}"/>
              </a:ext>
            </a:extLst>
          </xdr:cNvPr>
          <xdr:cNvSpPr/>
        </xdr:nvSpPr>
        <xdr:spPr>
          <a:xfrm>
            <a:off x="9081528" y="5746829"/>
            <a:ext cx="129949" cy="149905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86" name="Ellipse 185">
            <a:extLst>
              <a:ext uri="{FF2B5EF4-FFF2-40B4-BE49-F238E27FC236}">
                <a16:creationId xmlns:a16="http://schemas.microsoft.com/office/drawing/2014/main" id="{9CC89697-B0DD-B471-B5D8-0148F9520E65}"/>
              </a:ext>
            </a:extLst>
          </xdr:cNvPr>
          <xdr:cNvSpPr/>
        </xdr:nvSpPr>
        <xdr:spPr>
          <a:xfrm>
            <a:off x="9074201" y="7292810"/>
            <a:ext cx="129949" cy="149905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2" name="Gerade Verbindung mit Pfeil 191">
            <a:extLst>
              <a:ext uri="{FF2B5EF4-FFF2-40B4-BE49-F238E27FC236}">
                <a16:creationId xmlns:a16="http://schemas.microsoft.com/office/drawing/2014/main" id="{37A8D616-71B4-967D-C79D-612801AB6C3D}"/>
              </a:ext>
            </a:extLst>
          </xdr:cNvPr>
          <xdr:cNvCxnSpPr/>
        </xdr:nvCxnSpPr>
        <xdr:spPr>
          <a:xfrm>
            <a:off x="7436827" y="6063945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3" name="Textfeld 192">
            <a:extLst>
              <a:ext uri="{FF2B5EF4-FFF2-40B4-BE49-F238E27FC236}">
                <a16:creationId xmlns:a16="http://schemas.microsoft.com/office/drawing/2014/main" id="{74B2227F-BE7B-48FA-B1FC-95D301808F0C}"/>
              </a:ext>
            </a:extLst>
          </xdr:cNvPr>
          <xdr:cNvSpPr txBox="1"/>
        </xdr:nvSpPr>
        <xdr:spPr>
          <a:xfrm>
            <a:off x="7077808" y="6393656"/>
            <a:ext cx="359650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</a:p>
        </xdr:txBody>
      </xdr:sp>
      <xdr:cxnSp macro="">
        <xdr:nvCxnSpPr>
          <xdr:cNvPr id="194" name="Gerade Verbindung mit Pfeil 193">
            <a:extLst>
              <a:ext uri="{FF2B5EF4-FFF2-40B4-BE49-F238E27FC236}">
                <a16:creationId xmlns:a16="http://schemas.microsoft.com/office/drawing/2014/main" id="{631A0C8D-5D27-9E70-F3DC-75B9075B0899}"/>
              </a:ext>
            </a:extLst>
          </xdr:cNvPr>
          <xdr:cNvCxnSpPr/>
        </xdr:nvCxnSpPr>
        <xdr:spPr>
          <a:xfrm>
            <a:off x="9944466" y="6056618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5" name="Textfeld 194">
            <a:extLst>
              <a:ext uri="{FF2B5EF4-FFF2-40B4-BE49-F238E27FC236}">
                <a16:creationId xmlns:a16="http://schemas.microsoft.com/office/drawing/2014/main" id="{94A3BFE0-CFB7-7F79-06FC-60A911E07189}"/>
              </a:ext>
            </a:extLst>
          </xdr:cNvPr>
          <xdr:cNvSpPr txBox="1"/>
        </xdr:nvSpPr>
        <xdr:spPr>
          <a:xfrm>
            <a:off x="9915158" y="6364348"/>
            <a:ext cx="418384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Out</a:t>
            </a:r>
          </a:p>
        </xdr:txBody>
      </xdr:sp>
    </xdr:grpSp>
    <xdr:clientData/>
  </xdr:twoCellAnchor>
  <xdr:twoCellAnchor>
    <xdr:from>
      <xdr:col>8</xdr:col>
      <xdr:colOff>744539</xdr:colOff>
      <xdr:row>40</xdr:row>
      <xdr:rowOff>60312</xdr:rowOff>
    </xdr:from>
    <xdr:to>
      <xdr:col>14</xdr:col>
      <xdr:colOff>395652</xdr:colOff>
      <xdr:row>49</xdr:row>
      <xdr:rowOff>36635</xdr:rowOff>
    </xdr:to>
    <xdr:grpSp>
      <xdr:nvGrpSpPr>
        <xdr:cNvPr id="196" name="Gruppieren 195">
          <a:extLst>
            <a:ext uri="{FF2B5EF4-FFF2-40B4-BE49-F238E27FC236}">
              <a16:creationId xmlns:a16="http://schemas.microsoft.com/office/drawing/2014/main" id="{387EB337-7CF0-E947-A912-6F98416BEBAB}"/>
            </a:ext>
          </a:extLst>
        </xdr:cNvPr>
        <xdr:cNvGrpSpPr/>
      </xdr:nvGrpSpPr>
      <xdr:grpSpPr>
        <a:xfrm>
          <a:off x="6840539" y="7787468"/>
          <a:ext cx="3294426" cy="1690823"/>
          <a:chOff x="5334000" y="1755032"/>
          <a:chExt cx="3291251" cy="1634062"/>
        </a:xfrm>
      </xdr:grpSpPr>
      <xdr:cxnSp macro="">
        <xdr:nvCxnSpPr>
          <xdr:cNvPr id="197" name="Gerader Verbinder 196">
            <a:extLst>
              <a:ext uri="{FF2B5EF4-FFF2-40B4-BE49-F238E27FC236}">
                <a16:creationId xmlns:a16="http://schemas.microsoft.com/office/drawing/2014/main" id="{7CD05DC3-1EFF-E103-FAEB-90D6D770FD41}"/>
              </a:ext>
            </a:extLst>
          </xdr:cNvPr>
          <xdr:cNvCxnSpPr>
            <a:cxnSpLocks/>
            <a:stCxn id="202" idx="1"/>
          </xdr:cNvCxnSpPr>
        </xdr:nvCxnSpPr>
        <xdr:spPr>
          <a:xfrm>
            <a:off x="7314574" y="1893276"/>
            <a:ext cx="1295996" cy="173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2" name="Textfeld 201">
            <a:extLst>
              <a:ext uri="{FF2B5EF4-FFF2-40B4-BE49-F238E27FC236}">
                <a16:creationId xmlns:a16="http://schemas.microsoft.com/office/drawing/2014/main" id="{50FE944B-1F96-E3C1-171A-06A814B9A339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203" name="Gerader Verbinder 202">
            <a:extLst>
              <a:ext uri="{FF2B5EF4-FFF2-40B4-BE49-F238E27FC236}">
                <a16:creationId xmlns:a16="http://schemas.microsoft.com/office/drawing/2014/main" id="{20FF33ED-2A62-3A2E-2085-710C80CAF002}"/>
              </a:ext>
            </a:extLst>
          </xdr:cNvPr>
          <xdr:cNvCxnSpPr>
            <a:cxnSpLocks/>
            <a:endCxn id="202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4" name="Gerader Verbinder 203">
            <a:extLst>
              <a:ext uri="{FF2B5EF4-FFF2-40B4-BE49-F238E27FC236}">
                <a16:creationId xmlns:a16="http://schemas.microsoft.com/office/drawing/2014/main" id="{A27109C2-3DC7-05D3-0635-29C8D302AD11}"/>
              </a:ext>
            </a:extLst>
          </xdr:cNvPr>
          <xdr:cNvCxnSpPr>
            <a:cxnSpLocks/>
          </xdr:cNvCxnSpPr>
        </xdr:nvCxnSpPr>
        <xdr:spPr>
          <a:xfrm>
            <a:off x="5348681" y="3377963"/>
            <a:ext cx="3276570" cy="11131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</xdr:col>
      <xdr:colOff>699528</xdr:colOff>
      <xdr:row>40</xdr:row>
      <xdr:rowOff>129827</xdr:rowOff>
    </xdr:from>
    <xdr:to>
      <xdr:col>12</xdr:col>
      <xdr:colOff>67477</xdr:colOff>
      <xdr:row>41</xdr:row>
      <xdr:rowOff>89232</xdr:rowOff>
    </xdr:to>
    <xdr:sp macro="" textlink="">
      <xdr:nvSpPr>
        <xdr:cNvPr id="179" name="Ellipse 178">
          <a:extLst>
            <a:ext uri="{FF2B5EF4-FFF2-40B4-BE49-F238E27FC236}">
              <a16:creationId xmlns:a16="http://schemas.microsoft.com/office/drawing/2014/main" id="{100F6359-70C1-2268-8391-1DFD9767C729}"/>
            </a:ext>
          </a:extLst>
        </xdr:cNvPr>
        <xdr:cNvSpPr/>
      </xdr:nvSpPr>
      <xdr:spPr>
        <a:xfrm>
          <a:off x="9081528" y="785240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699528</xdr:colOff>
      <xdr:row>48</xdr:row>
      <xdr:rowOff>151807</xdr:rowOff>
    </xdr:from>
    <xdr:to>
      <xdr:col>12</xdr:col>
      <xdr:colOff>67477</xdr:colOff>
      <xdr:row>49</xdr:row>
      <xdr:rowOff>111212</xdr:rowOff>
    </xdr:to>
    <xdr:sp macro="" textlink="">
      <xdr:nvSpPr>
        <xdr:cNvPr id="180" name="Ellipse 179">
          <a:extLst>
            <a:ext uri="{FF2B5EF4-FFF2-40B4-BE49-F238E27FC236}">
              <a16:creationId xmlns:a16="http://schemas.microsoft.com/office/drawing/2014/main" id="{91B5AF61-0743-CFF5-3511-122F092889D0}"/>
            </a:ext>
          </a:extLst>
        </xdr:cNvPr>
        <xdr:cNvSpPr/>
      </xdr:nvSpPr>
      <xdr:spPr>
        <a:xfrm>
          <a:off x="9081528" y="939838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751865</xdr:colOff>
      <xdr:row>40</xdr:row>
      <xdr:rowOff>60312</xdr:rowOff>
    </xdr:from>
    <xdr:to>
      <xdr:col>14</xdr:col>
      <xdr:colOff>542940</xdr:colOff>
      <xdr:row>49</xdr:row>
      <xdr:rowOff>52564</xdr:rowOff>
    </xdr:to>
    <xdr:grpSp>
      <xdr:nvGrpSpPr>
        <xdr:cNvPr id="190" name="Gruppieren 189">
          <a:extLst>
            <a:ext uri="{FF2B5EF4-FFF2-40B4-BE49-F238E27FC236}">
              <a16:creationId xmlns:a16="http://schemas.microsoft.com/office/drawing/2014/main" id="{27E340D0-DAAC-19F5-E628-CD7B489FE647}"/>
            </a:ext>
          </a:extLst>
        </xdr:cNvPr>
        <xdr:cNvGrpSpPr/>
      </xdr:nvGrpSpPr>
      <xdr:grpSpPr>
        <a:xfrm>
          <a:off x="6847865" y="7787468"/>
          <a:ext cx="3434388" cy="1706752"/>
          <a:chOff x="6847865" y="7782889"/>
          <a:chExt cx="3425229" cy="1706752"/>
        </a:xfrm>
      </xdr:grpSpPr>
      <xdr:pic>
        <xdr:nvPicPr>
          <xdr:cNvPr id="171" name="Grafik 170">
            <a:extLst>
              <a:ext uri="{FF2B5EF4-FFF2-40B4-BE49-F238E27FC236}">
                <a16:creationId xmlns:a16="http://schemas.microsoft.com/office/drawing/2014/main" id="{4DEC3567-96EB-0B1D-036F-7C83FBCFB7C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 rot="5400000">
            <a:off x="8633345" y="8442686"/>
            <a:ext cx="1161105" cy="61650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207" name="Gerade Verbindung mit Pfeil 206">
            <a:extLst>
              <a:ext uri="{FF2B5EF4-FFF2-40B4-BE49-F238E27FC236}">
                <a16:creationId xmlns:a16="http://schemas.microsoft.com/office/drawing/2014/main" id="{E59EF28E-8282-30A5-E8A7-77B4EA802F33}"/>
              </a:ext>
            </a:extLst>
          </xdr:cNvPr>
          <xdr:cNvCxnSpPr/>
        </xdr:nvCxnSpPr>
        <xdr:spPr>
          <a:xfrm>
            <a:off x="7385538" y="8198828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99ACF55A-F110-AEDB-827F-1148FD76E2D9}"/>
              </a:ext>
            </a:extLst>
          </xdr:cNvPr>
          <xdr:cNvSpPr txBox="1"/>
        </xdr:nvSpPr>
        <xdr:spPr>
          <a:xfrm>
            <a:off x="7026519" y="8528539"/>
            <a:ext cx="359650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</a:p>
        </xdr:txBody>
      </xdr:sp>
      <xdr:cxnSp macro="">
        <xdr:nvCxnSpPr>
          <xdr:cNvPr id="213" name="Gerade Verbindung mit Pfeil 212">
            <a:extLst>
              <a:ext uri="{FF2B5EF4-FFF2-40B4-BE49-F238E27FC236}">
                <a16:creationId xmlns:a16="http://schemas.microsoft.com/office/drawing/2014/main" id="{27F04086-5F4A-C11B-ECB4-CDAA077949DC}"/>
              </a:ext>
            </a:extLst>
          </xdr:cNvPr>
          <xdr:cNvCxnSpPr/>
        </xdr:nvCxnSpPr>
        <xdr:spPr>
          <a:xfrm>
            <a:off x="9884018" y="8191501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4" name="Textfeld 213">
            <a:extLst>
              <a:ext uri="{FF2B5EF4-FFF2-40B4-BE49-F238E27FC236}">
                <a16:creationId xmlns:a16="http://schemas.microsoft.com/office/drawing/2014/main" id="{036E9897-AC1A-C139-1173-2AE8FE92CF7A}"/>
              </a:ext>
            </a:extLst>
          </xdr:cNvPr>
          <xdr:cNvSpPr txBox="1"/>
        </xdr:nvSpPr>
        <xdr:spPr>
          <a:xfrm>
            <a:off x="9854710" y="8499231"/>
            <a:ext cx="418384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Out</a:t>
            </a:r>
          </a:p>
        </xdr:txBody>
      </xdr:sp>
      <xdr:cxnSp macro="">
        <xdr:nvCxnSpPr>
          <xdr:cNvPr id="172" name="Gerader Verbinder 171">
            <a:extLst>
              <a:ext uri="{FF2B5EF4-FFF2-40B4-BE49-F238E27FC236}">
                <a16:creationId xmlns:a16="http://schemas.microsoft.com/office/drawing/2014/main" id="{3E656172-A29D-D387-54E4-171AEA309E96}"/>
              </a:ext>
            </a:extLst>
          </xdr:cNvPr>
          <xdr:cNvCxnSpPr>
            <a:cxnSpLocks/>
          </xdr:cNvCxnSpPr>
        </xdr:nvCxnSpPr>
        <xdr:spPr>
          <a:xfrm flipV="1">
            <a:off x="9144402" y="7920404"/>
            <a:ext cx="6925" cy="27969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2633F814-5D9C-36B9-1188-0A56DBFA110F}"/>
              </a:ext>
            </a:extLst>
          </xdr:cNvPr>
          <xdr:cNvCxnSpPr>
            <a:cxnSpLocks/>
          </xdr:cNvCxnSpPr>
        </xdr:nvCxnSpPr>
        <xdr:spPr>
          <a:xfrm flipV="1">
            <a:off x="9137075" y="9209943"/>
            <a:ext cx="6925" cy="27969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82" name="Gruppieren 181">
            <a:extLst>
              <a:ext uri="{FF2B5EF4-FFF2-40B4-BE49-F238E27FC236}">
                <a16:creationId xmlns:a16="http://schemas.microsoft.com/office/drawing/2014/main" id="{974CFA47-BC98-B668-F4F8-5F4572A61457}"/>
              </a:ext>
            </a:extLst>
          </xdr:cNvPr>
          <xdr:cNvGrpSpPr/>
        </xdr:nvGrpSpPr>
        <xdr:grpSpPr>
          <a:xfrm>
            <a:off x="6847865" y="7782889"/>
            <a:ext cx="3285267" cy="1690823"/>
            <a:chOff x="5334000" y="1755032"/>
            <a:chExt cx="3291251" cy="1634062"/>
          </a:xfrm>
        </xdr:grpSpPr>
        <xdr:cxnSp macro="">
          <xdr:nvCxnSpPr>
            <xdr:cNvPr id="184" name="Gerader Verbinder 183">
              <a:extLst>
                <a:ext uri="{FF2B5EF4-FFF2-40B4-BE49-F238E27FC236}">
                  <a16:creationId xmlns:a16="http://schemas.microsoft.com/office/drawing/2014/main" id="{63C0E017-8486-8F37-E4C8-758C74907E18}"/>
                </a:ext>
              </a:extLst>
            </xdr:cNvPr>
            <xdr:cNvCxnSpPr>
              <a:cxnSpLocks/>
              <a:stCxn id="187" idx="1"/>
            </xdr:cNvCxnSpPr>
          </xdr:nvCxnSpPr>
          <xdr:spPr>
            <a:xfrm>
              <a:off x="7314574" y="1893276"/>
              <a:ext cx="1295996" cy="173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7" name="Textfeld 186">
              <a:extLst>
                <a:ext uri="{FF2B5EF4-FFF2-40B4-BE49-F238E27FC236}">
                  <a16:creationId xmlns:a16="http://schemas.microsoft.com/office/drawing/2014/main" id="{1408D94F-4734-F7F9-6FA8-BF335BDB82DE}"/>
                </a:ext>
              </a:extLst>
            </xdr:cNvPr>
            <xdr:cNvSpPr txBox="1"/>
          </xdr:nvSpPr>
          <xdr:spPr>
            <a:xfrm rot="10800000" flipV="1">
              <a:off x="6590983" y="1755032"/>
              <a:ext cx="723590" cy="276488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1100"/>
                <a:t>R</a:t>
              </a:r>
              <a:endParaRPr lang="de-CH" sz="1100" baseline="-25000"/>
            </a:p>
          </xdr:txBody>
        </xdr:sp>
        <xdr:cxnSp macro="">
          <xdr:nvCxnSpPr>
            <xdr:cNvPr id="188" name="Gerader Verbinder 187">
              <a:extLst>
                <a:ext uri="{FF2B5EF4-FFF2-40B4-BE49-F238E27FC236}">
                  <a16:creationId xmlns:a16="http://schemas.microsoft.com/office/drawing/2014/main" id="{7BC3F156-BDB5-F73A-1EBB-E8D338CBEC3D}"/>
                </a:ext>
              </a:extLst>
            </xdr:cNvPr>
            <xdr:cNvCxnSpPr>
              <a:cxnSpLocks/>
              <a:endCxn id="187" idx="3"/>
            </xdr:cNvCxnSpPr>
          </xdr:nvCxnSpPr>
          <xdr:spPr>
            <a:xfrm>
              <a:off x="5334000" y="1898042"/>
              <a:ext cx="1256982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9" name="Gerader Verbinder 188">
              <a:extLst>
                <a:ext uri="{FF2B5EF4-FFF2-40B4-BE49-F238E27FC236}">
                  <a16:creationId xmlns:a16="http://schemas.microsoft.com/office/drawing/2014/main" id="{EFDC3AD9-0BF5-5202-507A-8730DAF6E451}"/>
                </a:ext>
              </a:extLst>
            </xdr:cNvPr>
            <xdr:cNvCxnSpPr>
              <a:cxnSpLocks/>
            </xdr:cNvCxnSpPr>
          </xdr:nvCxnSpPr>
          <xdr:spPr>
            <a:xfrm>
              <a:off x="5348681" y="3377963"/>
              <a:ext cx="3276570" cy="1113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104808</xdr:colOff>
      <xdr:row>49</xdr:row>
      <xdr:rowOff>141283</xdr:rowOff>
    </xdr:from>
    <xdr:to>
      <xdr:col>11</xdr:col>
      <xdr:colOff>503913</xdr:colOff>
      <xdr:row>52</xdr:row>
      <xdr:rowOff>186287</xdr:rowOff>
    </xdr:to>
    <xdr:pic>
      <xdr:nvPicPr>
        <xdr:cNvPr id="216" name="Grafik 215">
          <a:extLst>
            <a:ext uri="{FF2B5EF4-FFF2-40B4-BE49-F238E27FC236}">
              <a16:creationId xmlns:a16="http://schemas.microsoft.com/office/drawing/2014/main" id="{DA75940F-474F-2A3A-E521-07E5D9778F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808" y="9578360"/>
          <a:ext cx="1161105" cy="616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534865</xdr:colOff>
      <xdr:row>53</xdr:row>
      <xdr:rowOff>36636</xdr:rowOff>
    </xdr:from>
    <xdr:to>
      <xdr:col>9</xdr:col>
      <xdr:colOff>534865</xdr:colOff>
      <xdr:row>58</xdr:row>
      <xdr:rowOff>109905</xdr:rowOff>
    </xdr:to>
    <xdr:cxnSp macro="">
      <xdr:nvCxnSpPr>
        <xdr:cNvPr id="229" name="Gerade Verbindung mit Pfeil 228">
          <a:extLst>
            <a:ext uri="{FF2B5EF4-FFF2-40B4-BE49-F238E27FC236}">
              <a16:creationId xmlns:a16="http://schemas.microsoft.com/office/drawing/2014/main" id="{7F2E907D-665E-55E8-49DC-35CE6ED24B6C}"/>
            </a:ext>
          </a:extLst>
        </xdr:cNvPr>
        <xdr:cNvCxnSpPr/>
      </xdr:nvCxnSpPr>
      <xdr:spPr>
        <a:xfrm>
          <a:off x="7392865" y="10235713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175846</xdr:colOff>
      <xdr:row>54</xdr:row>
      <xdr:rowOff>175847</xdr:rowOff>
    </xdr:from>
    <xdr:to>
      <xdr:col>9</xdr:col>
      <xdr:colOff>535496</xdr:colOff>
      <xdr:row>56</xdr:row>
      <xdr:rowOff>59407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4BA4EB99-5AF6-AF75-1048-97277807EF0E}"/>
            </a:ext>
          </a:extLst>
        </xdr:cNvPr>
        <xdr:cNvSpPr txBox="1"/>
      </xdr:nvSpPr>
      <xdr:spPr>
        <a:xfrm>
          <a:off x="7033846" y="10565424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161191</xdr:colOff>
      <xdr:row>53</xdr:row>
      <xdr:rowOff>29309</xdr:rowOff>
    </xdr:from>
    <xdr:to>
      <xdr:col>14</xdr:col>
      <xdr:colOff>161191</xdr:colOff>
      <xdr:row>58</xdr:row>
      <xdr:rowOff>102578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A320B1B0-E4F6-8C65-45A7-C3D6D1BCFF22}"/>
            </a:ext>
          </a:extLst>
        </xdr:cNvPr>
        <xdr:cNvCxnSpPr/>
      </xdr:nvCxnSpPr>
      <xdr:spPr>
        <a:xfrm>
          <a:off x="9891345" y="10228386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131883</xdr:colOff>
      <xdr:row>54</xdr:row>
      <xdr:rowOff>146539</xdr:rowOff>
    </xdr:from>
    <xdr:to>
      <xdr:col>14</xdr:col>
      <xdr:colOff>550267</xdr:colOff>
      <xdr:row>56</xdr:row>
      <xdr:rowOff>30099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C1A9E027-FF04-1D36-1560-A7BCD093B3DE}"/>
            </a:ext>
          </a:extLst>
        </xdr:cNvPr>
        <xdr:cNvSpPr txBox="1"/>
      </xdr:nvSpPr>
      <xdr:spPr>
        <a:xfrm>
          <a:off x="9862037" y="10536116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12</xdr:col>
      <xdr:colOff>2118</xdr:colOff>
      <xdr:row>51</xdr:row>
      <xdr:rowOff>146538</xdr:rowOff>
    </xdr:from>
    <xdr:to>
      <xdr:col>12</xdr:col>
      <xdr:colOff>7327</xdr:colOff>
      <xdr:row>53</xdr:row>
      <xdr:rowOff>126274</xdr:rowOff>
    </xdr:to>
    <xdr:cxnSp macro="">
      <xdr:nvCxnSpPr>
        <xdr:cNvPr id="273" name="Gerader Verbinder 272">
          <a:extLst>
            <a:ext uri="{FF2B5EF4-FFF2-40B4-BE49-F238E27FC236}">
              <a16:creationId xmlns:a16="http://schemas.microsoft.com/office/drawing/2014/main" id="{83DF353F-293A-93BD-157A-8A890A6ACEF2}"/>
            </a:ext>
          </a:extLst>
        </xdr:cNvPr>
        <xdr:cNvCxnSpPr>
          <a:cxnSpLocks/>
          <a:stCxn id="288" idx="3"/>
        </xdr:cNvCxnSpPr>
      </xdr:nvCxnSpPr>
      <xdr:spPr>
        <a:xfrm flipV="1">
          <a:off x="9146118" y="9964615"/>
          <a:ext cx="5209" cy="36073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754673</xdr:colOff>
      <xdr:row>57</xdr:row>
      <xdr:rowOff>86548</xdr:rowOff>
    </xdr:from>
    <xdr:to>
      <xdr:col>12</xdr:col>
      <xdr:colOff>2118</xdr:colOff>
      <xdr:row>59</xdr:row>
      <xdr:rowOff>161192</xdr:rowOff>
    </xdr:to>
    <xdr:cxnSp macro="">
      <xdr:nvCxnSpPr>
        <xdr:cNvPr id="274" name="Gerader Verbinder 273">
          <a:extLst>
            <a:ext uri="{FF2B5EF4-FFF2-40B4-BE49-F238E27FC236}">
              <a16:creationId xmlns:a16="http://schemas.microsoft.com/office/drawing/2014/main" id="{2C1E0E87-F849-1ED9-C270-E301A6A810BE}"/>
            </a:ext>
          </a:extLst>
        </xdr:cNvPr>
        <xdr:cNvCxnSpPr>
          <a:cxnSpLocks/>
          <a:endCxn id="288" idx="1"/>
        </xdr:cNvCxnSpPr>
      </xdr:nvCxnSpPr>
      <xdr:spPr>
        <a:xfrm flipV="1">
          <a:off x="9136673" y="11047625"/>
          <a:ext cx="9445" cy="45564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413530</xdr:colOff>
      <xdr:row>51</xdr:row>
      <xdr:rowOff>130089</xdr:rowOff>
    </xdr:from>
    <xdr:to>
      <xdr:col>14</xdr:col>
      <xdr:colOff>359016</xdr:colOff>
      <xdr:row>51</xdr:row>
      <xdr:rowOff>131885</xdr:rowOff>
    </xdr:to>
    <xdr:cxnSp macro="">
      <xdr:nvCxnSpPr>
        <xdr:cNvPr id="278" name="Gerader Verbinder 277">
          <a:extLst>
            <a:ext uri="{FF2B5EF4-FFF2-40B4-BE49-F238E27FC236}">
              <a16:creationId xmlns:a16="http://schemas.microsoft.com/office/drawing/2014/main" id="{0F331059-AA59-59C0-B8C9-5BA87D5EC932}"/>
            </a:ext>
          </a:extLst>
        </xdr:cNvPr>
        <xdr:cNvCxnSpPr>
          <a:cxnSpLocks/>
        </xdr:cNvCxnSpPr>
      </xdr:nvCxnSpPr>
      <xdr:spPr>
        <a:xfrm>
          <a:off x="8795530" y="9948166"/>
          <a:ext cx="1293640" cy="179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5953</xdr:colOff>
      <xdr:row>51</xdr:row>
      <xdr:rowOff>130969</xdr:rowOff>
    </xdr:from>
    <xdr:to>
      <xdr:col>10</xdr:col>
      <xdr:colOff>205154</xdr:colOff>
      <xdr:row>51</xdr:row>
      <xdr:rowOff>133422</xdr:rowOff>
    </xdr:to>
    <xdr:cxnSp macro="">
      <xdr:nvCxnSpPr>
        <xdr:cNvPr id="286" name="Gerader Verbinder 285">
          <a:extLst>
            <a:ext uri="{FF2B5EF4-FFF2-40B4-BE49-F238E27FC236}">
              <a16:creationId xmlns:a16="http://schemas.microsoft.com/office/drawing/2014/main" id="{D913578A-0A9E-8C7A-4522-1A91BC3F62B9}"/>
            </a:ext>
          </a:extLst>
        </xdr:cNvPr>
        <xdr:cNvCxnSpPr>
          <a:cxnSpLocks/>
        </xdr:cNvCxnSpPr>
      </xdr:nvCxnSpPr>
      <xdr:spPr>
        <a:xfrm>
          <a:off x="6863953" y="9953625"/>
          <a:ext cx="961201" cy="2453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11846</xdr:colOff>
      <xdr:row>59</xdr:row>
      <xdr:rowOff>157002</xdr:rowOff>
    </xdr:from>
    <xdr:to>
      <xdr:col>14</xdr:col>
      <xdr:colOff>410305</xdr:colOff>
      <xdr:row>59</xdr:row>
      <xdr:rowOff>168520</xdr:rowOff>
    </xdr:to>
    <xdr:cxnSp macro="">
      <xdr:nvCxnSpPr>
        <xdr:cNvPr id="287" name="Gerader Verbinder 286">
          <a:extLst>
            <a:ext uri="{FF2B5EF4-FFF2-40B4-BE49-F238E27FC236}">
              <a16:creationId xmlns:a16="http://schemas.microsoft.com/office/drawing/2014/main" id="{37DE7F33-D04C-EC34-7CA3-E151D992859C}"/>
            </a:ext>
          </a:extLst>
        </xdr:cNvPr>
        <xdr:cNvCxnSpPr>
          <a:cxnSpLocks/>
        </xdr:cNvCxnSpPr>
      </xdr:nvCxnSpPr>
      <xdr:spPr>
        <a:xfrm>
          <a:off x="6869846" y="11499079"/>
          <a:ext cx="3270613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621072</xdr:colOff>
      <xdr:row>53</xdr:row>
      <xdr:rowOff>126274</xdr:rowOff>
    </xdr:from>
    <xdr:to>
      <xdr:col>12</xdr:col>
      <xdr:colOff>145164</xdr:colOff>
      <xdr:row>57</xdr:row>
      <xdr:rowOff>86548</xdr:rowOff>
    </xdr:to>
    <xdr:sp macro="" textlink="">
      <xdr:nvSpPr>
        <xdr:cNvPr id="288" name="Textfeld 287">
          <a:extLst>
            <a:ext uri="{FF2B5EF4-FFF2-40B4-BE49-F238E27FC236}">
              <a16:creationId xmlns:a16="http://schemas.microsoft.com/office/drawing/2014/main" id="{D89EC88D-B2D0-478C-B56F-547AA2EF935B}"/>
            </a:ext>
          </a:extLst>
        </xdr:cNvPr>
        <xdr:cNvSpPr txBox="1"/>
      </xdr:nvSpPr>
      <xdr:spPr>
        <a:xfrm rot="16200000" flipV="1">
          <a:off x="8784981" y="10543442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710712</xdr:colOff>
      <xdr:row>51</xdr:row>
      <xdr:rowOff>73269</xdr:rowOff>
    </xdr:from>
    <xdr:to>
      <xdr:col>12</xdr:col>
      <xdr:colOff>78661</xdr:colOff>
      <xdr:row>52</xdr:row>
      <xdr:rowOff>32674</xdr:rowOff>
    </xdr:to>
    <xdr:sp macro="" textlink="">
      <xdr:nvSpPr>
        <xdr:cNvPr id="298" name="Ellipse 297">
          <a:extLst>
            <a:ext uri="{FF2B5EF4-FFF2-40B4-BE49-F238E27FC236}">
              <a16:creationId xmlns:a16="http://schemas.microsoft.com/office/drawing/2014/main" id="{EF85976D-0C2C-460E-A00C-150E1ABDFE25}"/>
            </a:ext>
          </a:extLst>
        </xdr:cNvPr>
        <xdr:cNvSpPr/>
      </xdr:nvSpPr>
      <xdr:spPr>
        <a:xfrm>
          <a:off x="9092712" y="989134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688731</xdr:colOff>
      <xdr:row>59</xdr:row>
      <xdr:rowOff>73269</xdr:rowOff>
    </xdr:from>
    <xdr:to>
      <xdr:col>12</xdr:col>
      <xdr:colOff>56680</xdr:colOff>
      <xdr:row>60</xdr:row>
      <xdr:rowOff>32674</xdr:rowOff>
    </xdr:to>
    <xdr:sp macro="" textlink="">
      <xdr:nvSpPr>
        <xdr:cNvPr id="299" name="Ellipse 298">
          <a:extLst>
            <a:ext uri="{FF2B5EF4-FFF2-40B4-BE49-F238E27FC236}">
              <a16:creationId xmlns:a16="http://schemas.microsoft.com/office/drawing/2014/main" id="{968BA650-C8F9-2FEE-4233-3ED904F0E0B4}"/>
            </a:ext>
          </a:extLst>
        </xdr:cNvPr>
        <xdr:cNvSpPr/>
      </xdr:nvSpPr>
      <xdr:spPr>
        <a:xfrm>
          <a:off x="9070731" y="1141534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540818</xdr:colOff>
      <xdr:row>65</xdr:row>
      <xdr:rowOff>131886</xdr:rowOff>
    </xdr:from>
    <xdr:to>
      <xdr:col>9</xdr:col>
      <xdr:colOff>540818</xdr:colOff>
      <xdr:row>71</xdr:row>
      <xdr:rowOff>14655</xdr:rowOff>
    </xdr:to>
    <xdr:cxnSp macro="">
      <xdr:nvCxnSpPr>
        <xdr:cNvPr id="301" name="Gerade Verbindung mit Pfeil 300">
          <a:extLst>
            <a:ext uri="{FF2B5EF4-FFF2-40B4-BE49-F238E27FC236}">
              <a16:creationId xmlns:a16="http://schemas.microsoft.com/office/drawing/2014/main" id="{9428F1FB-008E-571A-AD62-3B7309EA3E44}"/>
            </a:ext>
          </a:extLst>
        </xdr:cNvPr>
        <xdr:cNvCxnSpPr/>
      </xdr:nvCxnSpPr>
      <xdr:spPr>
        <a:xfrm>
          <a:off x="7398818" y="12621542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181799</xdr:colOff>
      <xdr:row>67</xdr:row>
      <xdr:rowOff>80597</xdr:rowOff>
    </xdr:from>
    <xdr:to>
      <xdr:col>9</xdr:col>
      <xdr:colOff>541449</xdr:colOff>
      <xdr:row>68</xdr:row>
      <xdr:rowOff>154657</xdr:rowOff>
    </xdr:to>
    <xdr:sp macro="" textlink="">
      <xdr:nvSpPr>
        <xdr:cNvPr id="302" name="Textfeld 301">
          <a:extLst>
            <a:ext uri="{FF2B5EF4-FFF2-40B4-BE49-F238E27FC236}">
              <a16:creationId xmlns:a16="http://schemas.microsoft.com/office/drawing/2014/main" id="{D4F481FF-5FD6-872B-D6B9-1A7CC6C27AE8}"/>
            </a:ext>
          </a:extLst>
        </xdr:cNvPr>
        <xdr:cNvSpPr txBox="1"/>
      </xdr:nvSpPr>
      <xdr:spPr>
        <a:xfrm>
          <a:off x="7039799" y="12951253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167144</xdr:colOff>
      <xdr:row>65</xdr:row>
      <xdr:rowOff>124559</xdr:rowOff>
    </xdr:from>
    <xdr:to>
      <xdr:col>14</xdr:col>
      <xdr:colOff>167144</xdr:colOff>
      <xdr:row>71</xdr:row>
      <xdr:rowOff>7328</xdr:rowOff>
    </xdr:to>
    <xdr:cxnSp macro="">
      <xdr:nvCxnSpPr>
        <xdr:cNvPr id="303" name="Gerade Verbindung mit Pfeil 302">
          <a:extLst>
            <a:ext uri="{FF2B5EF4-FFF2-40B4-BE49-F238E27FC236}">
              <a16:creationId xmlns:a16="http://schemas.microsoft.com/office/drawing/2014/main" id="{F90CE532-8B34-F009-4EB1-88C3CE9CF4DC}"/>
            </a:ext>
          </a:extLst>
        </xdr:cNvPr>
        <xdr:cNvCxnSpPr/>
      </xdr:nvCxnSpPr>
      <xdr:spPr>
        <a:xfrm>
          <a:off x="9906457" y="12614215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137836</xdr:colOff>
      <xdr:row>67</xdr:row>
      <xdr:rowOff>51289</xdr:rowOff>
    </xdr:from>
    <xdr:to>
      <xdr:col>14</xdr:col>
      <xdr:colOff>556220</xdr:colOff>
      <xdr:row>68</xdr:row>
      <xdr:rowOff>125349</xdr:rowOff>
    </xdr:to>
    <xdr:sp macro="" textlink="">
      <xdr:nvSpPr>
        <xdr:cNvPr id="304" name="Textfeld 303">
          <a:extLst>
            <a:ext uri="{FF2B5EF4-FFF2-40B4-BE49-F238E27FC236}">
              <a16:creationId xmlns:a16="http://schemas.microsoft.com/office/drawing/2014/main" id="{BD954BB1-1EF0-74FF-C917-C9FDD2BF8833}"/>
            </a:ext>
          </a:extLst>
        </xdr:cNvPr>
        <xdr:cNvSpPr txBox="1"/>
      </xdr:nvSpPr>
      <xdr:spPr>
        <a:xfrm>
          <a:off x="9877149" y="12921945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11</xdr:col>
      <xdr:colOff>760626</xdr:colOff>
      <xdr:row>69</xdr:row>
      <xdr:rowOff>181798</xdr:rowOff>
    </xdr:from>
    <xdr:to>
      <xdr:col>12</xdr:col>
      <xdr:colOff>8071</xdr:colOff>
      <xdr:row>72</xdr:row>
      <xdr:rowOff>65942</xdr:rowOff>
    </xdr:to>
    <xdr:cxnSp macro="">
      <xdr:nvCxnSpPr>
        <xdr:cNvPr id="305" name="Gerader Verbinder 304">
          <a:extLst>
            <a:ext uri="{FF2B5EF4-FFF2-40B4-BE49-F238E27FC236}">
              <a16:creationId xmlns:a16="http://schemas.microsoft.com/office/drawing/2014/main" id="{F4CEE040-BF9E-D3F3-B350-2E8D10E7EB86}"/>
            </a:ext>
          </a:extLst>
        </xdr:cNvPr>
        <xdr:cNvCxnSpPr>
          <a:cxnSpLocks/>
          <a:endCxn id="309" idx="1"/>
        </xdr:cNvCxnSpPr>
      </xdr:nvCxnSpPr>
      <xdr:spPr>
        <a:xfrm flipV="1">
          <a:off x="9142626" y="13433454"/>
          <a:ext cx="9445" cy="45564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65484</xdr:colOff>
      <xdr:row>64</xdr:row>
      <xdr:rowOff>5953</xdr:rowOff>
    </xdr:from>
    <xdr:to>
      <xdr:col>14</xdr:col>
      <xdr:colOff>364969</xdr:colOff>
      <xdr:row>64</xdr:row>
      <xdr:rowOff>6869</xdr:rowOff>
    </xdr:to>
    <xdr:cxnSp macro="">
      <xdr:nvCxnSpPr>
        <xdr:cNvPr id="306" name="Gerader Verbinder 305">
          <a:extLst>
            <a:ext uri="{FF2B5EF4-FFF2-40B4-BE49-F238E27FC236}">
              <a16:creationId xmlns:a16="http://schemas.microsoft.com/office/drawing/2014/main" id="{0E4D92A9-94D1-76CD-A1C4-E253135C2BA6}"/>
            </a:ext>
          </a:extLst>
        </xdr:cNvPr>
        <xdr:cNvCxnSpPr>
          <a:cxnSpLocks/>
        </xdr:cNvCxnSpPr>
      </xdr:nvCxnSpPr>
      <xdr:spPr>
        <a:xfrm>
          <a:off x="8447484" y="12305109"/>
          <a:ext cx="1656798" cy="91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17859</xdr:colOff>
      <xdr:row>64</xdr:row>
      <xdr:rowOff>0</xdr:rowOff>
    </xdr:from>
    <xdr:to>
      <xdr:col>11</xdr:col>
      <xdr:colOff>0</xdr:colOff>
      <xdr:row>64</xdr:row>
      <xdr:rowOff>5953</xdr:rowOff>
    </xdr:to>
    <xdr:cxnSp macro="">
      <xdr:nvCxnSpPr>
        <xdr:cNvPr id="307" name="Gerader Verbinder 306">
          <a:extLst>
            <a:ext uri="{FF2B5EF4-FFF2-40B4-BE49-F238E27FC236}">
              <a16:creationId xmlns:a16="http://schemas.microsoft.com/office/drawing/2014/main" id="{DB3176C1-A6B4-E297-2714-6894C20C084A}"/>
            </a:ext>
          </a:extLst>
        </xdr:cNvPr>
        <xdr:cNvCxnSpPr>
          <a:cxnSpLocks/>
        </xdr:cNvCxnSpPr>
      </xdr:nvCxnSpPr>
      <xdr:spPr>
        <a:xfrm>
          <a:off x="6875859" y="12299156"/>
          <a:ext cx="1506141" cy="5953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17799</xdr:colOff>
      <xdr:row>72</xdr:row>
      <xdr:rowOff>61752</xdr:rowOff>
    </xdr:from>
    <xdr:to>
      <xdr:col>14</xdr:col>
      <xdr:colOff>416258</xdr:colOff>
      <xdr:row>72</xdr:row>
      <xdr:rowOff>73270</xdr:rowOff>
    </xdr:to>
    <xdr:cxnSp macro="">
      <xdr:nvCxnSpPr>
        <xdr:cNvPr id="308" name="Gerader Verbinder 307">
          <a:extLst>
            <a:ext uri="{FF2B5EF4-FFF2-40B4-BE49-F238E27FC236}">
              <a16:creationId xmlns:a16="http://schemas.microsoft.com/office/drawing/2014/main" id="{50780150-AE74-6EA6-B82E-3F6299B3FA90}"/>
            </a:ext>
          </a:extLst>
        </xdr:cNvPr>
        <xdr:cNvCxnSpPr>
          <a:cxnSpLocks/>
        </xdr:cNvCxnSpPr>
      </xdr:nvCxnSpPr>
      <xdr:spPr>
        <a:xfrm>
          <a:off x="6875799" y="13884908"/>
          <a:ext cx="3279772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627025</xdr:colOff>
      <xdr:row>66</xdr:row>
      <xdr:rowOff>31024</xdr:rowOff>
    </xdr:from>
    <xdr:to>
      <xdr:col>12</xdr:col>
      <xdr:colOff>151117</xdr:colOff>
      <xdr:row>69</xdr:row>
      <xdr:rowOff>181798</xdr:rowOff>
    </xdr:to>
    <xdr:sp macro="" textlink="">
      <xdr:nvSpPr>
        <xdr:cNvPr id="309" name="Textfeld 308">
          <a:extLst>
            <a:ext uri="{FF2B5EF4-FFF2-40B4-BE49-F238E27FC236}">
              <a16:creationId xmlns:a16="http://schemas.microsoft.com/office/drawing/2014/main" id="{210E44AA-614B-BE9C-A06F-9D235375EB9C}"/>
            </a:ext>
          </a:extLst>
        </xdr:cNvPr>
        <xdr:cNvSpPr txBox="1"/>
      </xdr:nvSpPr>
      <xdr:spPr>
        <a:xfrm rot="16200000" flipV="1">
          <a:off x="8790934" y="12929271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710712</xdr:colOff>
      <xdr:row>63</xdr:row>
      <xdr:rowOff>126847</xdr:rowOff>
    </xdr:from>
    <xdr:to>
      <xdr:col>12</xdr:col>
      <xdr:colOff>78661</xdr:colOff>
      <xdr:row>64</xdr:row>
      <xdr:rowOff>86252</xdr:rowOff>
    </xdr:to>
    <xdr:sp macro="" textlink="">
      <xdr:nvSpPr>
        <xdr:cNvPr id="310" name="Ellipse 309">
          <a:extLst>
            <a:ext uri="{FF2B5EF4-FFF2-40B4-BE49-F238E27FC236}">
              <a16:creationId xmlns:a16="http://schemas.microsoft.com/office/drawing/2014/main" id="{A54C68C2-3532-252C-DC34-934B0D965A81}"/>
            </a:ext>
          </a:extLst>
        </xdr:cNvPr>
        <xdr:cNvSpPr/>
      </xdr:nvSpPr>
      <xdr:spPr>
        <a:xfrm>
          <a:off x="9092712" y="12235503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694684</xdr:colOff>
      <xdr:row>71</xdr:row>
      <xdr:rowOff>168519</xdr:rowOff>
    </xdr:from>
    <xdr:to>
      <xdr:col>12</xdr:col>
      <xdr:colOff>62633</xdr:colOff>
      <xdr:row>72</xdr:row>
      <xdr:rowOff>127924</xdr:rowOff>
    </xdr:to>
    <xdr:sp macro="" textlink="">
      <xdr:nvSpPr>
        <xdr:cNvPr id="311" name="Ellipse 310">
          <a:extLst>
            <a:ext uri="{FF2B5EF4-FFF2-40B4-BE49-F238E27FC236}">
              <a16:creationId xmlns:a16="http://schemas.microsoft.com/office/drawing/2014/main" id="{A808EBF6-6EB8-0C87-C5E4-2E59CD8B84F4}"/>
            </a:ext>
          </a:extLst>
        </xdr:cNvPr>
        <xdr:cNvSpPr/>
      </xdr:nvSpPr>
      <xdr:spPr>
        <a:xfrm>
          <a:off x="9076684" y="13801175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756047</xdr:colOff>
      <xdr:row>63</xdr:row>
      <xdr:rowOff>5953</xdr:rowOff>
    </xdr:from>
    <xdr:to>
      <xdr:col>11</xdr:col>
      <xdr:colOff>0</xdr:colOff>
      <xdr:row>64</xdr:row>
      <xdr:rowOff>178594</xdr:rowOff>
    </xdr:to>
    <xdr:cxnSp macro="">
      <xdr:nvCxnSpPr>
        <xdr:cNvPr id="312" name="Gerader Verbinder 311">
          <a:extLst>
            <a:ext uri="{FF2B5EF4-FFF2-40B4-BE49-F238E27FC236}">
              <a16:creationId xmlns:a16="http://schemas.microsoft.com/office/drawing/2014/main" id="{0AB33559-6C5C-4F23-81C7-04FA92EB7D11}"/>
            </a:ext>
          </a:extLst>
        </xdr:cNvPr>
        <xdr:cNvCxnSpPr>
          <a:cxnSpLocks/>
        </xdr:cNvCxnSpPr>
      </xdr:nvCxnSpPr>
      <xdr:spPr>
        <a:xfrm flipV="1">
          <a:off x="8376047" y="12114609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47626</xdr:colOff>
      <xdr:row>63</xdr:row>
      <xdr:rowOff>5953</xdr:rowOff>
    </xdr:from>
    <xdr:to>
      <xdr:col>11</xdr:col>
      <xdr:colOff>53579</xdr:colOff>
      <xdr:row>64</xdr:row>
      <xdr:rowOff>178594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5F751C9F-F890-4580-BC5D-6EE3755D063A}"/>
            </a:ext>
          </a:extLst>
        </xdr:cNvPr>
        <xdr:cNvCxnSpPr>
          <a:cxnSpLocks/>
        </xdr:cNvCxnSpPr>
      </xdr:nvCxnSpPr>
      <xdr:spPr>
        <a:xfrm flipV="1">
          <a:off x="8429626" y="12114609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51249</xdr:colOff>
      <xdr:row>62</xdr:row>
      <xdr:rowOff>130969</xdr:rowOff>
    </xdr:from>
    <xdr:ext cx="259879" cy="264560"/>
    <xdr:sp macro="" textlink="">
      <xdr:nvSpPr>
        <xdr:cNvPr id="314" name="Textfeld 313">
          <a:extLst>
            <a:ext uri="{FF2B5EF4-FFF2-40B4-BE49-F238E27FC236}">
              <a16:creationId xmlns:a16="http://schemas.microsoft.com/office/drawing/2014/main" id="{4C8343EC-A52F-4120-8091-53216BB96112}"/>
            </a:ext>
          </a:extLst>
        </xdr:cNvPr>
        <xdr:cNvSpPr txBox="1"/>
      </xdr:nvSpPr>
      <xdr:spPr>
        <a:xfrm>
          <a:off x="8433249" y="12049125"/>
          <a:ext cx="2598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C</a:t>
          </a:r>
        </a:p>
      </xdr:txBody>
    </xdr:sp>
    <xdr:clientData/>
  </xdr:oneCellAnchor>
  <xdr:twoCellAnchor>
    <xdr:from>
      <xdr:col>12</xdr:col>
      <xdr:colOff>8071</xdr:colOff>
      <xdr:row>64</xdr:row>
      <xdr:rowOff>86252</xdr:rowOff>
    </xdr:from>
    <xdr:to>
      <xdr:col>12</xdr:col>
      <xdr:colOff>13687</xdr:colOff>
      <xdr:row>66</xdr:row>
      <xdr:rowOff>31024</xdr:rowOff>
    </xdr:to>
    <xdr:cxnSp macro="">
      <xdr:nvCxnSpPr>
        <xdr:cNvPr id="321" name="Gerader Verbinder 320">
          <a:extLst>
            <a:ext uri="{FF2B5EF4-FFF2-40B4-BE49-F238E27FC236}">
              <a16:creationId xmlns:a16="http://schemas.microsoft.com/office/drawing/2014/main" id="{29529733-5587-27B6-2574-16D3F487AE32}"/>
            </a:ext>
          </a:extLst>
        </xdr:cNvPr>
        <xdr:cNvCxnSpPr>
          <a:cxnSpLocks/>
          <a:stCxn id="309" idx="3"/>
          <a:endCxn id="310" idx="4"/>
        </xdr:cNvCxnSpPr>
      </xdr:nvCxnSpPr>
      <xdr:spPr>
        <a:xfrm flipV="1">
          <a:off x="9152071" y="12385408"/>
          <a:ext cx="5616" cy="325772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160735</xdr:colOff>
      <xdr:row>32</xdr:row>
      <xdr:rowOff>89296</xdr:rowOff>
    </xdr:from>
    <xdr:ext cx="651012" cy="264560"/>
    <xdr:sp macro="" textlink="">
      <xdr:nvSpPr>
        <xdr:cNvPr id="325" name="Textfeld 324">
          <a:extLst>
            <a:ext uri="{FF2B5EF4-FFF2-40B4-BE49-F238E27FC236}">
              <a16:creationId xmlns:a16="http://schemas.microsoft.com/office/drawing/2014/main" id="{03EB6833-FF62-C298-5BD7-90924519C13A}"/>
            </a:ext>
          </a:extLst>
        </xdr:cNvPr>
        <xdr:cNvSpPr txBox="1"/>
      </xdr:nvSpPr>
      <xdr:spPr>
        <a:xfrm>
          <a:off x="7780735" y="6292452"/>
          <a:ext cx="6510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Tiefpass</a:t>
          </a:r>
        </a:p>
      </xdr:txBody>
    </xdr:sp>
    <xdr:clientData/>
  </xdr:oneCellAnchor>
  <xdr:oneCellAnchor>
    <xdr:from>
      <xdr:col>10</xdr:col>
      <xdr:colOff>17859</xdr:colOff>
      <xdr:row>53</xdr:row>
      <xdr:rowOff>136922</xdr:rowOff>
    </xdr:from>
    <xdr:ext cx="651012" cy="264560"/>
    <xdr:sp macro="" textlink="">
      <xdr:nvSpPr>
        <xdr:cNvPr id="326" name="Textfeld 325">
          <a:extLst>
            <a:ext uri="{FF2B5EF4-FFF2-40B4-BE49-F238E27FC236}">
              <a16:creationId xmlns:a16="http://schemas.microsoft.com/office/drawing/2014/main" id="{8F6F8F93-8F3C-45AB-9A9C-1338531AE026}"/>
            </a:ext>
          </a:extLst>
        </xdr:cNvPr>
        <xdr:cNvSpPr txBox="1"/>
      </xdr:nvSpPr>
      <xdr:spPr>
        <a:xfrm>
          <a:off x="7637859" y="10340578"/>
          <a:ext cx="6510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Tiefpass</a:t>
          </a:r>
        </a:p>
      </xdr:txBody>
    </xdr:sp>
    <xdr:clientData/>
  </xdr:oneCellAnchor>
  <xdr:oneCellAnchor>
    <xdr:from>
      <xdr:col>10</xdr:col>
      <xdr:colOff>172641</xdr:colOff>
      <xdr:row>43</xdr:row>
      <xdr:rowOff>47624</xdr:rowOff>
    </xdr:from>
    <xdr:ext cx="732701" cy="264560"/>
    <xdr:sp macro="" textlink="">
      <xdr:nvSpPr>
        <xdr:cNvPr id="327" name="Textfeld 326">
          <a:extLst>
            <a:ext uri="{FF2B5EF4-FFF2-40B4-BE49-F238E27FC236}">
              <a16:creationId xmlns:a16="http://schemas.microsoft.com/office/drawing/2014/main" id="{2544B245-7E7F-6DD4-4581-6784A4B1525F}"/>
            </a:ext>
          </a:extLst>
        </xdr:cNvPr>
        <xdr:cNvSpPr txBox="1"/>
      </xdr:nvSpPr>
      <xdr:spPr>
        <a:xfrm>
          <a:off x="7792641" y="8346280"/>
          <a:ext cx="73270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Hochpass</a:t>
          </a:r>
        </a:p>
      </xdr:txBody>
    </xdr:sp>
    <xdr:clientData/>
  </xdr:oneCellAnchor>
  <xdr:oneCellAnchor>
    <xdr:from>
      <xdr:col>10</xdr:col>
      <xdr:colOff>0</xdr:colOff>
      <xdr:row>66</xdr:row>
      <xdr:rowOff>17859</xdr:rowOff>
    </xdr:from>
    <xdr:ext cx="732701" cy="264560"/>
    <xdr:sp macro="" textlink="">
      <xdr:nvSpPr>
        <xdr:cNvPr id="328" name="Textfeld 327">
          <a:extLst>
            <a:ext uri="{FF2B5EF4-FFF2-40B4-BE49-F238E27FC236}">
              <a16:creationId xmlns:a16="http://schemas.microsoft.com/office/drawing/2014/main" id="{DC9BA035-F623-45EC-8E40-CFB3667732D0}"/>
            </a:ext>
          </a:extLst>
        </xdr:cNvPr>
        <xdr:cNvSpPr txBox="1"/>
      </xdr:nvSpPr>
      <xdr:spPr>
        <a:xfrm>
          <a:off x="7620000" y="12698015"/>
          <a:ext cx="73270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Hochpass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3</xdr:col>
      <xdr:colOff>550769</xdr:colOff>
      <xdr:row>157</xdr:row>
      <xdr:rowOff>114859</xdr:rowOff>
    </xdr:from>
    <xdr:to>
      <xdr:col>12</xdr:col>
      <xdr:colOff>2258732</xdr:colOff>
      <xdr:row>200</xdr:row>
      <xdr:rowOff>106879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20210" y="32096447"/>
          <a:ext cx="10627846" cy="8183520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52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60</xdr:row>
      <xdr:rowOff>133349</xdr:rowOff>
    </xdr:from>
    <xdr:to>
      <xdr:col>26</xdr:col>
      <xdr:colOff>665694</xdr:colOff>
      <xdr:row>68</xdr:row>
      <xdr:rowOff>202573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57</xdr:row>
      <xdr:rowOff>153679</xdr:rowOff>
    </xdr:from>
    <xdr:to>
      <xdr:col>40</xdr:col>
      <xdr:colOff>449007</xdr:colOff>
      <xdr:row>79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486440</xdr:colOff>
      <xdr:row>37</xdr:row>
      <xdr:rowOff>11229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620710</xdr:colOff>
      <xdr:row>39</xdr:row>
      <xdr:rowOff>45013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619278</xdr:colOff>
      <xdr:row>44</xdr:row>
      <xdr:rowOff>152685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733768</xdr:colOff>
      <xdr:row>44</xdr:row>
      <xdr:rowOff>54467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411200</xdr:colOff>
      <xdr:row>38</xdr:row>
      <xdr:rowOff>140051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220750</xdr:colOff>
      <xdr:row>38</xdr:row>
      <xdr:rowOff>218531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48592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53</xdr:row>
      <xdr:rowOff>8657</xdr:rowOff>
    </xdr:from>
    <xdr:to>
      <xdr:col>62</xdr:col>
      <xdr:colOff>10040</xdr:colOff>
      <xdr:row>56</xdr:row>
      <xdr:rowOff>12516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201680</xdr:colOff>
      <xdr:row>49</xdr:row>
      <xdr:rowOff>192762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52</xdr:row>
      <xdr:rowOff>726</xdr:rowOff>
    </xdr:from>
    <xdr:to>
      <xdr:col>66</xdr:col>
      <xdr:colOff>344488</xdr:colOff>
      <xdr:row>55</xdr:row>
      <xdr:rowOff>161478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51</xdr:row>
      <xdr:rowOff>77743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60</xdr:row>
      <xdr:rowOff>112563</xdr:rowOff>
    </xdr:from>
    <xdr:to>
      <xdr:col>58</xdr:col>
      <xdr:colOff>447065</xdr:colOff>
      <xdr:row>63</xdr:row>
      <xdr:rowOff>29309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60</xdr:row>
      <xdr:rowOff>27603</xdr:rowOff>
    </xdr:from>
    <xdr:to>
      <xdr:col>60</xdr:col>
      <xdr:colOff>256505</xdr:colOff>
      <xdr:row>62</xdr:row>
      <xdr:rowOff>140379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55</xdr:row>
      <xdr:rowOff>63606</xdr:rowOff>
    </xdr:from>
    <xdr:to>
      <xdr:col>66</xdr:col>
      <xdr:colOff>140715</xdr:colOff>
      <xdr:row>64</xdr:row>
      <xdr:rowOff>138655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58</xdr:row>
      <xdr:rowOff>4654</xdr:rowOff>
    </xdr:from>
    <xdr:to>
      <xdr:col>60</xdr:col>
      <xdr:colOff>620105</xdr:colOff>
      <xdr:row>64</xdr:row>
      <xdr:rowOff>64572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65</xdr:row>
      <xdr:rowOff>138885</xdr:rowOff>
    </xdr:from>
    <xdr:to>
      <xdr:col>61</xdr:col>
      <xdr:colOff>296945</xdr:colOff>
      <xdr:row>69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66</xdr:row>
      <xdr:rowOff>192685</xdr:rowOff>
    </xdr:from>
    <xdr:to>
      <xdr:col>62</xdr:col>
      <xdr:colOff>113465</xdr:colOff>
      <xdr:row>67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65</xdr:row>
      <xdr:rowOff>186405</xdr:rowOff>
    </xdr:from>
    <xdr:to>
      <xdr:col>63</xdr:col>
      <xdr:colOff>202638</xdr:colOff>
      <xdr:row>67</xdr:row>
      <xdr:rowOff>235167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65</xdr:row>
      <xdr:rowOff>63645</xdr:rowOff>
    </xdr:from>
    <xdr:to>
      <xdr:col>65</xdr:col>
      <xdr:colOff>11358</xdr:colOff>
      <xdr:row>68</xdr:row>
      <xdr:rowOff>149733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62</xdr:row>
      <xdr:rowOff>49200</xdr:rowOff>
    </xdr:from>
    <xdr:to>
      <xdr:col>72</xdr:col>
      <xdr:colOff>486558</xdr:colOff>
      <xdr:row>69</xdr:row>
      <xdr:rowOff>49751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90</xdr:row>
      <xdr:rowOff>25802</xdr:rowOff>
    </xdr:from>
    <xdr:to>
      <xdr:col>62</xdr:col>
      <xdr:colOff>88776</xdr:colOff>
      <xdr:row>91</xdr:row>
      <xdr:rowOff>9181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89</xdr:row>
      <xdr:rowOff>2751</xdr:rowOff>
    </xdr:from>
    <xdr:to>
      <xdr:col>61</xdr:col>
      <xdr:colOff>388076</xdr:colOff>
      <xdr:row>92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87</xdr:row>
      <xdr:rowOff>136359</xdr:rowOff>
    </xdr:from>
    <xdr:to>
      <xdr:col>65</xdr:col>
      <xdr:colOff>75586</xdr:colOff>
      <xdr:row>91</xdr:row>
      <xdr:rowOff>121415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90</xdr:row>
      <xdr:rowOff>170594</xdr:rowOff>
    </xdr:from>
    <xdr:to>
      <xdr:col>65</xdr:col>
      <xdr:colOff>714226</xdr:colOff>
      <xdr:row>91</xdr:row>
      <xdr:rowOff>141805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58</xdr:row>
      <xdr:rowOff>105807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601931</xdr:colOff>
      <xdr:row>48</xdr:row>
      <xdr:rowOff>105799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45</xdr:row>
      <xdr:rowOff>140180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373201</xdr:colOff>
      <xdr:row>45</xdr:row>
      <xdr:rowOff>47017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63</xdr:row>
      <xdr:rowOff>47246</xdr:rowOff>
    </xdr:from>
    <xdr:to>
      <xdr:col>51</xdr:col>
      <xdr:colOff>393601</xdr:colOff>
      <xdr:row>64</xdr:row>
      <xdr:rowOff>132654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352801</xdr:colOff>
      <xdr:row>46</xdr:row>
      <xdr:rowOff>197628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11281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431411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53</xdr:row>
      <xdr:rowOff>140015</xdr:rowOff>
    </xdr:from>
    <xdr:to>
      <xdr:col>54</xdr:col>
      <xdr:colOff>332531</xdr:colOff>
      <xdr:row>55</xdr:row>
      <xdr:rowOff>99365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52</xdr:row>
      <xdr:rowOff>122506</xdr:rowOff>
    </xdr:from>
    <xdr:to>
      <xdr:col>57</xdr:col>
      <xdr:colOff>274571</xdr:colOff>
      <xdr:row>56</xdr:row>
      <xdr:rowOff>173976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88</xdr:row>
      <xdr:rowOff>169112</xdr:rowOff>
    </xdr:from>
    <xdr:to>
      <xdr:col>66</xdr:col>
      <xdr:colOff>761608</xdr:colOff>
      <xdr:row>91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86</xdr:row>
      <xdr:rowOff>171609</xdr:rowOff>
    </xdr:from>
    <xdr:to>
      <xdr:col>69</xdr:col>
      <xdr:colOff>297798</xdr:colOff>
      <xdr:row>92</xdr:row>
      <xdr:rowOff>29996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90</xdr:row>
      <xdr:rowOff>163735</xdr:rowOff>
    </xdr:from>
    <xdr:to>
      <xdr:col>65</xdr:col>
      <xdr:colOff>629728</xdr:colOff>
      <xdr:row>91</xdr:row>
      <xdr:rowOff>6715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89</xdr:row>
      <xdr:rowOff>107492</xdr:rowOff>
    </xdr:from>
    <xdr:to>
      <xdr:col>69</xdr:col>
      <xdr:colOff>733560</xdr:colOff>
      <xdr:row>90</xdr:row>
      <xdr:rowOff>143935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87</xdr:row>
      <xdr:rowOff>107537</xdr:rowOff>
    </xdr:from>
    <xdr:to>
      <xdr:col>73</xdr:col>
      <xdr:colOff>330970</xdr:colOff>
      <xdr:row>91</xdr:row>
      <xdr:rowOff>45303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87</xdr:row>
      <xdr:rowOff>187134</xdr:rowOff>
    </xdr:from>
    <xdr:to>
      <xdr:col>74</xdr:col>
      <xdr:colOff>238648</xdr:colOff>
      <xdr:row>90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87</xdr:row>
      <xdr:rowOff>82886</xdr:rowOff>
    </xdr:from>
    <xdr:to>
      <xdr:col>75</xdr:col>
      <xdr:colOff>616418</xdr:colOff>
      <xdr:row>91</xdr:row>
      <xdr:rowOff>10082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88</xdr:row>
      <xdr:rowOff>32857</xdr:rowOff>
    </xdr:from>
    <xdr:to>
      <xdr:col>76</xdr:col>
      <xdr:colOff>446258</xdr:colOff>
      <xdr:row>90</xdr:row>
      <xdr:rowOff>47411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87</xdr:row>
      <xdr:rowOff>133357</xdr:rowOff>
    </xdr:from>
    <xdr:to>
      <xdr:col>77</xdr:col>
      <xdr:colOff>332610</xdr:colOff>
      <xdr:row>90</xdr:row>
      <xdr:rowOff>9710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91</xdr:row>
      <xdr:rowOff>22812</xdr:rowOff>
    </xdr:from>
    <xdr:to>
      <xdr:col>77</xdr:col>
      <xdr:colOff>349890</xdr:colOff>
      <xdr:row>92</xdr:row>
      <xdr:rowOff>48383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58</xdr:row>
      <xdr:rowOff>63097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95</xdr:row>
      <xdr:rowOff>84089</xdr:rowOff>
    </xdr:from>
    <xdr:to>
      <xdr:col>62</xdr:col>
      <xdr:colOff>254380</xdr:colOff>
      <xdr:row>96</xdr:row>
      <xdr:rowOff>107011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93</xdr:row>
      <xdr:rowOff>185369</xdr:rowOff>
    </xdr:from>
    <xdr:to>
      <xdr:col>61</xdr:col>
      <xdr:colOff>380260</xdr:colOff>
      <xdr:row>97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94</xdr:row>
      <xdr:rowOff>53189</xdr:rowOff>
    </xdr:from>
    <xdr:to>
      <xdr:col>63</xdr:col>
      <xdr:colOff>597580</xdr:colOff>
      <xdr:row>97</xdr:row>
      <xdr:rowOff>67062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94</xdr:row>
      <xdr:rowOff>33389</xdr:rowOff>
    </xdr:from>
    <xdr:to>
      <xdr:col>65</xdr:col>
      <xdr:colOff>230620</xdr:colOff>
      <xdr:row>97</xdr:row>
      <xdr:rowOff>45232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95</xdr:row>
      <xdr:rowOff>53489</xdr:rowOff>
    </xdr:from>
    <xdr:to>
      <xdr:col>65</xdr:col>
      <xdr:colOff>694430</xdr:colOff>
      <xdr:row>96</xdr:row>
      <xdr:rowOff>6758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92</xdr:row>
      <xdr:rowOff>34806</xdr:rowOff>
    </xdr:from>
    <xdr:to>
      <xdr:col>73</xdr:col>
      <xdr:colOff>607574</xdr:colOff>
      <xdr:row>97</xdr:row>
      <xdr:rowOff>84472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92</xdr:row>
      <xdr:rowOff>38406</xdr:rowOff>
    </xdr:from>
    <xdr:to>
      <xdr:col>79</xdr:col>
      <xdr:colOff>313778</xdr:colOff>
      <xdr:row>97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100</xdr:row>
      <xdr:rowOff>24283</xdr:rowOff>
    </xdr:from>
    <xdr:to>
      <xdr:col>75</xdr:col>
      <xdr:colOff>391638</xdr:colOff>
      <xdr:row>106</xdr:row>
      <xdr:rowOff>45936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100</xdr:row>
      <xdr:rowOff>183186</xdr:rowOff>
    </xdr:from>
    <xdr:to>
      <xdr:col>75</xdr:col>
      <xdr:colOff>20248</xdr:colOff>
      <xdr:row>107</xdr:row>
      <xdr:rowOff>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102</xdr:row>
      <xdr:rowOff>110849</xdr:rowOff>
    </xdr:from>
    <xdr:to>
      <xdr:col>71</xdr:col>
      <xdr:colOff>27328</xdr:colOff>
      <xdr:row>104</xdr:row>
      <xdr:rowOff>30233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100</xdr:row>
      <xdr:rowOff>79146</xdr:rowOff>
    </xdr:from>
    <xdr:to>
      <xdr:col>71</xdr:col>
      <xdr:colOff>485608</xdr:colOff>
      <xdr:row>106</xdr:row>
      <xdr:rowOff>144676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102</xdr:row>
      <xdr:rowOff>150449</xdr:rowOff>
    </xdr:from>
    <xdr:to>
      <xdr:col>71</xdr:col>
      <xdr:colOff>27688</xdr:colOff>
      <xdr:row>106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101</xdr:row>
      <xdr:rowOff>36966</xdr:rowOff>
    </xdr:from>
    <xdr:to>
      <xdr:col>72</xdr:col>
      <xdr:colOff>209968</xdr:colOff>
      <xdr:row>103</xdr:row>
      <xdr:rowOff>162412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80</xdr:row>
      <xdr:rowOff>100877</xdr:rowOff>
    </xdr:from>
    <xdr:to>
      <xdr:col>80</xdr:col>
      <xdr:colOff>639198</xdr:colOff>
      <xdr:row>85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82</xdr:row>
      <xdr:rowOff>157420</xdr:rowOff>
    </xdr:from>
    <xdr:to>
      <xdr:col>81</xdr:col>
      <xdr:colOff>84098</xdr:colOff>
      <xdr:row>84</xdr:row>
      <xdr:rowOff>10362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80</xdr:row>
      <xdr:rowOff>176117</xdr:rowOff>
    </xdr:from>
    <xdr:to>
      <xdr:col>79</xdr:col>
      <xdr:colOff>648928</xdr:colOff>
      <xdr:row>86</xdr:row>
      <xdr:rowOff>64644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80</xdr:row>
      <xdr:rowOff>148757</xdr:rowOff>
    </xdr:from>
    <xdr:to>
      <xdr:col>77</xdr:col>
      <xdr:colOff>549328</xdr:colOff>
      <xdr:row>85</xdr:row>
      <xdr:rowOff>122664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85</xdr:row>
      <xdr:rowOff>184814</xdr:rowOff>
    </xdr:from>
    <xdr:to>
      <xdr:col>81</xdr:col>
      <xdr:colOff>521858</xdr:colOff>
      <xdr:row>90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85</xdr:row>
      <xdr:rowOff>41103</xdr:rowOff>
    </xdr:from>
    <xdr:to>
      <xdr:col>82</xdr:col>
      <xdr:colOff>10998</xdr:colOff>
      <xdr:row>90</xdr:row>
      <xdr:rowOff>102490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106</xdr:row>
      <xdr:rowOff>48909</xdr:rowOff>
    </xdr:from>
    <xdr:to>
      <xdr:col>61</xdr:col>
      <xdr:colOff>600544</xdr:colOff>
      <xdr:row>110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104</xdr:row>
      <xdr:rowOff>166317</xdr:rowOff>
    </xdr:from>
    <xdr:to>
      <xdr:col>65</xdr:col>
      <xdr:colOff>380474</xdr:colOff>
      <xdr:row>109</xdr:row>
      <xdr:rowOff>125492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105</xdr:row>
      <xdr:rowOff>176477</xdr:rowOff>
    </xdr:from>
    <xdr:to>
      <xdr:col>67</xdr:col>
      <xdr:colOff>102965</xdr:colOff>
      <xdr:row>108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103</xdr:row>
      <xdr:rowOff>175663</xdr:rowOff>
    </xdr:from>
    <xdr:to>
      <xdr:col>71</xdr:col>
      <xdr:colOff>330245</xdr:colOff>
      <xdr:row>110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106</xdr:row>
      <xdr:rowOff>175303</xdr:rowOff>
    </xdr:from>
    <xdr:to>
      <xdr:col>73</xdr:col>
      <xdr:colOff>302765</xdr:colOff>
      <xdr:row>109</xdr:row>
      <xdr:rowOff>83306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110</xdr:row>
      <xdr:rowOff>109109</xdr:rowOff>
    </xdr:from>
    <xdr:to>
      <xdr:col>74</xdr:col>
      <xdr:colOff>438245</xdr:colOff>
      <xdr:row>112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106</xdr:row>
      <xdr:rowOff>122023</xdr:rowOff>
    </xdr:from>
    <xdr:to>
      <xdr:col>74</xdr:col>
      <xdr:colOff>257395</xdr:colOff>
      <xdr:row>109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599514</xdr:colOff>
      <xdr:row>57</xdr:row>
      <xdr:rowOff>11207</xdr:rowOff>
    </xdr:from>
    <xdr:to>
      <xdr:col>10</xdr:col>
      <xdr:colOff>1086972</xdr:colOff>
      <xdr:row>74</xdr:row>
      <xdr:rowOff>145677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78AD1C4D-E336-CEDD-B6D8-5855E2F4A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>
    <xdr:from>
      <xdr:col>11</xdr:col>
      <xdr:colOff>521071</xdr:colOff>
      <xdr:row>57</xdr:row>
      <xdr:rowOff>11206</xdr:rowOff>
    </xdr:from>
    <xdr:to>
      <xdr:col>19</xdr:col>
      <xdr:colOff>762000</xdr:colOff>
      <xdr:row>74</xdr:row>
      <xdr:rowOff>78441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94198174-0402-23EB-34CE-947962EA4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>
    <xdr:from>
      <xdr:col>1</xdr:col>
      <xdr:colOff>543484</xdr:colOff>
      <xdr:row>76</xdr:row>
      <xdr:rowOff>67235</xdr:rowOff>
    </xdr:from>
    <xdr:to>
      <xdr:col>10</xdr:col>
      <xdr:colOff>1120587</xdr:colOff>
      <xdr:row>96</xdr:row>
      <xdr:rowOff>168088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697D110B-D341-B45C-821C-3A79FA4E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>
    <xdr:from>
      <xdr:col>11</xdr:col>
      <xdr:colOff>448236</xdr:colOff>
      <xdr:row>76</xdr:row>
      <xdr:rowOff>78441</xdr:rowOff>
    </xdr:from>
    <xdr:to>
      <xdr:col>19</xdr:col>
      <xdr:colOff>762001</xdr:colOff>
      <xdr:row>96</xdr:row>
      <xdr:rowOff>134470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30ED13DB-177D-4AC3-3229-2ADCE9D04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  <xdr:twoCellAnchor editAs="oneCell">
    <xdr:from>
      <xdr:col>7</xdr:col>
      <xdr:colOff>0</xdr:colOff>
      <xdr:row>60</xdr:row>
      <xdr:rowOff>162323</xdr:rowOff>
    </xdr:from>
    <xdr:to>
      <xdr:col>10</xdr:col>
      <xdr:colOff>280148</xdr:colOff>
      <xdr:row>68</xdr:row>
      <xdr:rowOff>11206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E8F8E45A-B091-7884-132F-BDDA9E4A8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6096000" y="13329235"/>
          <a:ext cx="3115236" cy="1608207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64</xdr:row>
      <xdr:rowOff>0</xdr:rowOff>
    </xdr:from>
    <xdr:to>
      <xdr:col>19</xdr:col>
      <xdr:colOff>45500</xdr:colOff>
      <xdr:row>71</xdr:row>
      <xdr:rowOff>44823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3D695B78-311C-05AD-CE16-D719B028B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15004677" y="13973735"/>
          <a:ext cx="3216764" cy="1658470"/>
        </a:xfrm>
        <a:prstGeom prst="rect">
          <a:avLst/>
        </a:prstGeom>
      </xdr:spPr>
    </xdr:pic>
    <xdr:clientData/>
  </xdr:twoCellAnchor>
  <xdr:twoCellAnchor editAs="oneCell">
    <xdr:from>
      <xdr:col>13</xdr:col>
      <xdr:colOff>280147</xdr:colOff>
      <xdr:row>79</xdr:row>
      <xdr:rowOff>104365</xdr:rowOff>
    </xdr:from>
    <xdr:to>
      <xdr:col>19</xdr:col>
      <xdr:colOff>246529</xdr:colOff>
      <xdr:row>89</xdr:row>
      <xdr:rowOff>15568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9EE6E24E-AC1D-CC46-90BF-E552B084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15240000" y="17226953"/>
          <a:ext cx="3182470" cy="1816203"/>
        </a:xfrm>
        <a:prstGeom prst="rect">
          <a:avLst/>
        </a:prstGeom>
      </xdr:spPr>
    </xdr:pic>
    <xdr:clientData/>
  </xdr:twoCellAnchor>
  <xdr:twoCellAnchor editAs="oneCell">
    <xdr:from>
      <xdr:col>7</xdr:col>
      <xdr:colOff>201706</xdr:colOff>
      <xdr:row>85</xdr:row>
      <xdr:rowOff>1693</xdr:rowOff>
    </xdr:from>
    <xdr:to>
      <xdr:col>10</xdr:col>
      <xdr:colOff>691074</xdr:colOff>
      <xdr:row>94</xdr:row>
      <xdr:rowOff>189273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F4D41095-E7FA-53D7-EE2A-E7EF9D88E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6297706" y="18267281"/>
          <a:ext cx="3324456" cy="1902080"/>
        </a:xfrm>
        <a:prstGeom prst="rect">
          <a:avLst/>
        </a:prstGeom>
      </xdr:spPr>
    </xdr:pic>
    <xdr:clientData/>
  </xdr:twoCellAnchor>
  <xdr:twoCellAnchor>
    <xdr:from>
      <xdr:col>9</xdr:col>
      <xdr:colOff>145677</xdr:colOff>
      <xdr:row>99</xdr:row>
      <xdr:rowOff>145675</xdr:rowOff>
    </xdr:from>
    <xdr:to>
      <xdr:col>19</xdr:col>
      <xdr:colOff>874058</xdr:colOff>
      <xdr:row>120</xdr:row>
      <xdr:rowOff>78441</xdr:rowOff>
    </xdr:to>
    <xdr:graphicFrame macro="">
      <xdr:nvGraphicFramePr>
        <xdr:cNvPr id="21" name="Diagramm 20">
          <a:extLst>
            <a:ext uri="{FF2B5EF4-FFF2-40B4-BE49-F238E27FC236}">
              <a16:creationId xmlns:a16="http://schemas.microsoft.com/office/drawing/2014/main" id="{EE7ECD0E-77BB-6ACF-28DA-CBDE95EBF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10983" y="3457762"/>
          <a:ext cx="4043557" cy="1963507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80382"/>
          <a:ext cx="5573940" cy="2017940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49416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4163675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775574"/>
          <a:ext cx="455766" cy="7321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618440"/>
          <a:ext cx="474363" cy="25529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669696"/>
          <a:ext cx="461663" cy="241548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103 16 16639,'-29'9'0,"29"-9"1,0 0 0,-1 0-1,1 0 1,0 0-1,0 0 1,0 0-1,-1 0 1,1 0 0,0 1-1,0-1 1,-1 0-1,1 0 1,0 0-1,0 0 1,-1 0-1,1 0 1,0 0 0,0 0-1,-1 0 1,1 0-1,0 0 1,-1 0-1,1 0 1,0 0 0,0 0-1,-1 0 1,1 0-1,0 0 1,0 0-1,-1 0 1,1 0-1,0 0 1,0 0 0,-1 0-1,1-1 1,0 1-1,0 0 1,-2 0-1,2 0 1,0 0 0,0 0-1,0 0 1,-1 0-1,1 0 1,0 0-1,0 0 1,0 0-1,0 0 1,0 0 0,-1 0-1,1 0 1,0 0-1,0-1 1,0 1-1,0 0 1,0 0 0,0 0-1,0 0 1,0 0-1,0 0 1,0 0-1,0 0 1,0 0-1,0-1 1,1 1 0,-1-6 68,0 6-69,1-2-19,-1 1 88,2 0-1,-2 0 1,1 0-1,-1 1 0,0-2 1,-1 1-1,1 1 1,0-2-1,-2 2 0,1-1 1,0 0-1,0 0 0,-2-1 1,3 1 59,-2 2 11,0 0-1,-1-1 1,1 1 0,0-1 0,0 1 0,0 0-1,-5 0 1,-13 3 415,18-3-403,0 1 0,1-1-1,-1 0 1,0 0 0,0 0 0,1 0 0,0 1 0,1-1 0,-1 0 0,1 0 0,0 1 0,0-1 0,1 1-1,-1 1 532,0-3 86,2 0-986,2 0-1,-1 1 0,-1-1 1,1 0-1,1 0 0,-1 0 1,3 0-1,3-3-10320,-4-1 4164,-3-1 2798,-7-2 2906,2 5 671,-1-1 0,-2 1 0,-6-3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278 18175,'0'0'640,"-1"4"-512,-16 62 0,3-2 0,3 2 0,-4 76 0,3 624 768,20-660-682,5-1-1,27 107 0,-28-161-79,32 89 0,-36-118-102,2-1 0,1 1 0,0-2-1,1 0 1,2-1 0,20 24 0,-30-38-28,1 0 0,0 0 0,0 0 0,0-1 0,1-1 0,0 1 0,-1-1 0,1 0-1,0 0 1,1 0 0,-1-1 0,0 0 0,1 0 0,-1 0 0,1-1 0,0 1 0,-1-2 0,1 1 0,0-1 0,0 0 0,-1-1 0,10-2 0,-4 0 1,-1-1-1,1 0 1,0 0 0,-1-1 0,0 0 0,0-1 0,0 0 0,-1-2 0,0 1 0,-1-1-1,11-10 1,-4 1-5,0-1 0,-1-1 0,20-32 0,31-68 0,-22 39 0,234-463 256,-214 397-256,14-30 0,-10 29 0,63-200 0,-34 59 0,-94 280 0,-1 3 0,0 0 0,-1 0 0,0-1 0,1 1 0,-2 0 0,1 0 0,0-1 0,-1-8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22 8,1 1-1,2-1 1,0 3-1,-6 29 1,-11 103 61,2 187 174,18-226-187,1 367 200,41-162-32,-20-207-107,-8-57-97,-3-25-19,-2 0-1,-1 0 0,-2 57 0,-11 35-576,10-125 412,-1 0 0,1 0 0,0 0 0,0 0-1,0 1 1,0-1 0,0 0 0,0 0 0,0 0-1,0 0 1,1 0 0,-1 0 0,0 0 0,1 1-1,-1-1 1,1 0 0,-1 0 0,1 0 0,-1 0-1,1 0 1,0 0 0,-1 0 0,1-1 0,0 1-1,0 0 1,0 0 0,-1-1 0,1 1 0,0 0-1,0-1 1,0 1 0,2 0 0</inkml:trace>
  <inkml:trace contextRef="#ctx0" brushRef="#br0" timeOffset="449.29">6947 1166 23551,'0'0'0,"25"-29"-3200,-6 14 1408,4-3 1024,-6 5 128</inkml:trace>
  <inkml:trace contextRef="#ctx0" brushRef="#br0" timeOffset="1149.74">7958 278 21119,'-25'12'0,"25"-12"0,-1 0 0,1 0 0,0 1 0,0-1 0,0 0 0,0 0 0,-1 0 0,1 0 0,0 0 0,0 0 0,0 0 0,-1 0 0,1 0 0,0 0 0,0 0 0,0 0 0,-1 1 0,1-1 0,0-1 0,0 1 0,0 0 0,-1 0 0,1 0 0,0 0 0,0 0 0,0 0 0,-1 0 0,1 0 0,0 0 0,0 0 0,0 0 0,-1 0 0,1-1 0,0 1 0,0 0 0,0 0 0,0 0 0,2-8 0,10-9 0,-11 16 0,-3 7 0,1-2 0,1 1 0,-1-1 0,1 1 0,0 6 0,-1 6 0,-9 60 11,2 119 0,31 307 479,-21-452-445,6 596 550,-10-547-501,0-14 51,-17 129 0,14-198-187,1-14-24,-3-10-39,3-3-295,-1 1-1,1-2 1,1 1-1,0 0 1,0 0 0,1-1-1,-1-16 1,1-79-3124,2 70 1803,0-29-7665</inkml:trace>
  <inkml:trace contextRef="#ctx0" brushRef="#br0" timeOffset="1749.08">7254 148 19199,'46'37'0,"-41"-34"22,-6-5 4,1 1 0,0-1-1,-1 0 1,1 1 0,0 0 0,0-1 0,0 1 0,0-1 0,1 1 0,-1 0 0,0-1 0,0 1-1,2-2 1,-1-2-4,1 0-1,0 1 0,1-1 0,-1 2 0,1-2 0,0 0 0,0 1 0,0 0 0,1 1 0,-1-1 1,1 1-1,0-1 0,4-2 0,8-6 34,35-15 0,-26 15 22,1 1 0,0 2 0,0 1 0,1 0 0,0 2 0,0 1 0,0 2 0,42-1 0,16 6 75,122 20 0,-158-17-125,474 80 335,-291-41-24,-170-37-133,107 1-1,-156-8-163,0-1-1,0-1 1,14-3 0,-23 4-39,0 0 0,0 0 0,-1 0 0,1-1 0,0 1 0,-1-1 0,1 0 0,-1 0 1,0-1-1,1 1 0,-1 0 0,0 0 0,3-5 0,-5 5-75,0 1 1,-1 0-1,1-1 0,0 1 0,-1 0 1,1-1-1,-1 1 0,1-1 0,-1 1 1,0 0-1,1-1 0,-1 1 1,0-1-1,0 1 0,0-1 0,0 1 1,-1-3-1,-5-16-3930</inkml:trace>
  <inkml:trace contextRef="#ctx0" brushRef="#br0" timeOffset="2416.91">7213 2286 19711,'0'0'128,"5"1"0,21 3 16,1-1-1,-1-1 0,0-2 0,0 0 1,1-2-1,30-5 0,369-122 826,-234 64-765,-89 34-76,2 2 0,1 6 0,108-10 0,-40 22-426,223 15-1,-349-3-3605</inkml:trace>
  <inkml:trace contextRef="#ctx0" brushRef="#br0" timeOffset="184034.15">1243 3558 6400,'4'3'22,"9"15"83,-14-10-6,-12-4 59,-33 0 336,-75-2 1,77-3-320,0 1 0,-57 10 0,90-8-169,-12 1-22,0 0 0,1 1 0,-1 2 0,1 1 0,0 1 0,-21 12 0,-8 15-35,1 2-1,2 3 1,2 0 0,-42 49 0,33-27 102,2 4 0,4 2 0,2 1 1,-43 87-1,73-122 4,1 0-1,2 1 1,1-1 0,2 2 0,1 0 0,-8 69 0,-7 319 1678,27-337-1365,4 0 0,31 160 0,87 211 997,-97-382-1284,3 2 0,3-4 0,4-1 1,66 102-1,-67-119 9,37 57-62,-61-97-52,1-1 1,0 0-1,0-2 0,27 22 1,-32-30 18,1 0 0,0-1 0,0 1 0,0 0 0,1-2 0,-1 0 0,1 0 0,0-1 0,0 0 0,0 0 0,0-1 1,15-1-1,6-1-17,1-1 1,49-11 0,-52 5 21,0 1 0,0-2 0,-1-2 0,0-2 0,0 0 0,-3 1 0,1-5 0,38-28 0,13-18 0,86-93 0,-106 99 0,8-10 112,78-100 0,-113 124-55,-1 1 1,-3-1-1,-1-3 1,21-55 0,-21 33 146,-4-2 1,-3 0 0,14-105 0,-5-220 490,-31 189-172,-37-247 0,35 397-499,-39-266 196,33 261-185,-3-1 0,-2 2 0,-28-63 0,33 94-42,-2 4 1,0-2-1,-2 1 1,-1 1 0,-1 0-1,0 1 1,-2 2-1,-1 1 1,-29-25-1,44 43-53,0-1 0,0 1 0,0 0 0,-1 0 0,1 0 0,-1 1 0,1 0 0,-1 0 0,0 1 0,0 0 0,0 0 0,0 1 0,0 0 0,-9 0 0,4 1-395,0 1-1,-1 0 1,1 1-1,1 0 1,-1 0-1,0 1 1,-13 6 0,14-4-330,0 2 0,1-2 0,0 2-1,0-1 1,1 1 0,0 2 0,0-3 0,0 2 0,2 1 0,-1 0 0,1 1 0,0-1 0,1 0 0,-5 15 0,-7 23 785</inkml:trace>
  <inkml:trace contextRef="#ctx0" brushRef="#br0" timeOffset="185185.59">1972 4063 10368,'0'0'-86,"5"4"150,0 0-54,1-1 0,0 1 0,0 0 0,1 0 0,-1-1-1,1 1 1,0-1 0,0-1 0,0 0 0,0 0 0,0-1-1,11 1 1,3 0 66,-1-2 0,0 0 0,0-2 0,0 0 0,0-1-1,0-1 1,0-2 0,28-10 0,-4 1 121,-22 6-64,1 0 1,37-20-1,270-185 785,41-30-1,-300 193-618,114-60-1,-89 59 33,104-73 0,-165 97-137,53-51 0,-8 9 58,-38 35-106,72-54 127,-91 72-218,1 2 0,1 0 1,27-10-1,-37 19 12,0-2 1,0 0-1,-1 1 1,0-2-1,21-18 1,-21 18 21,-10 6-60,0 1 1,-1 0-1,1-1 1,0 0-1,-1-1 1,0 0-1,1 0 1,-1 1-1,4-9 1,-6 10-23,0 0 0,-1 0 0,1 0 0,0 0 0,0 0 0,0 0 1,1 0-1,-1 0 0,0-1 0,1 1 0,-1 1 0,1 0 0,-1 0 0,4-3 0,1-1-23,0-1 0,-1 0 0,1 1 0,-2-2 0,1 0 0,0 0 0,-1 1 0,-1 0 0,1-1 0,-1-1 0,3-9 0,-2 9-242,1 0 0,-1 0 0,1 0 0,1 0 1,0 0-1,0 1 0,0 0 0,14-11 0,18-22-2519,-18 16-5116</inkml:trace>
  <inkml:trace contextRef="#ctx0" brushRef="#br0" timeOffset="186102.31">4678 2189 15232,'-12'60'-128,"12"-59"119,-1 0 0,1 0 1,-1 0-1,1 0 1,-1 0-1,0-1 1,1 1-1,-1 0 1,0 0-1,0 0 1,1-1-1,-1 2 1,0-1-1,0-1 1,0 1-1,0 0 1,0-1-1,0 1 0,0-1 1,0 0-1,0 1 1,0-1-1,0 0 1,0 0-1,-2 1 1,-35 0-294,11-1 186,20 2 96,1 1 1,-1-1 0,0 1 0,1 0 0,-1 1-1,1 0 1,0 0 0,0 0 0,-5 6 0,-8 6-77,-18 24 0,-206 205 96,158-154 0,56-59 0,0-1 0,-42 32 0,53-48 2,10-8-7,0 0 1,0-1-1,-1 0 0,-12 6 0,37-16-162,2-1 0,-1 1 0,0 2 0,29-1 0,18-3-128,-37 2 303,13-2 102,47-1-1,-72 7-76,-1 1 0,0 0 0,0 1 0,0 0-1,0 1 1,0 1 0,14 6 0,17 12 226,-32-14 53,1-1 0,15 5 0,-29-12-289,1 0-1,-1 0 1,1 0 0,-1 0 0,1 0 0,-1 0-1,1 0 1,-1 0 0,1 0 0,-1-1-1,1 1 1,-1 0 0,1 0 0,-1 0 0,1-1-1,-1 1 1,1 0 0,-1-1 0,0 1-1,1 0 1,-1-1 0,1 1 0,-1 0 0,0-1-1,0 1 1,1-1 0,-1 1 0,0-1-1,0 1 1,1-1 0,-1 1 0,0-1 0,0 1-1,0-1 1,0 1 0,0-1 0,0 1-1,0-2 1,3-24 305,-2 23-285,2-47 264,1-7-154,-2-3 1,-9-92-1,6 144-425,2 7 133,-1 0 0,0 0 0,0 0 0,0 1 1,0-1-1,0 0 0,0 1 0,-1-1 0,1 0 0,0 0 0,0 0 0,-1 1 1,1-1-1,0 0 0,-1 0 0,1 0 0,-1 1 0,1-1 0,-1 0 0,1 0 0,-2 0 1</inkml:trace>
  <inkml:trace contextRef="#ctx0" brushRef="#br0" timeOffset="188088.37">10520 1249 18431,'19'-4'51,"0"-1"0,0 2-1,1 0 1,-1 2 0,1 1-1,-1 0 1,28 4 0,-27-1-43,71 10 41,113 28 0,-139-26-1201,1-2 0,0-2 1,1-4-1,78-2 0,-115-5-7680</inkml:trace>
  <inkml:trace contextRef="#ctx0" brushRef="#br0" timeOffset="188478.11">10335 723 18431,'0'0'0,"47"11"0,-16-5 0,3 2 0,4 4 0,4 3 0,2-3 0,6 2 0,10-2 0,7 1-128,4-6 128,5-6-768,4 3 128,3-4-383,-19-4 127,0 3-9728</inkml:trace>
  <inkml:trace contextRef="#ctx0" brushRef="#br0" timeOffset="206144.92">9029 5079 19071,'41'22'117,"0"0"-1,2-2 1,0-2-1,1-2 1,46 12-1,-26-15 67,0-2-1,-1-2 1,73 0 0,-44-9-432,0-3 0,176-31 0,-245 30-960,-1-1 0,34-15 1,-12 1-9800</inkml:trace>
  <inkml:trace contextRef="#ctx0" brushRef="#br0" timeOffset="206631.29">9035 4654 18815,'32'17'-128,"-32"-17"128,1 0 0,-1 0 0,0 0 0,1 0 0,-1 0 0,1 0 0,-1 0 0,1 0 0,-1 0 0,1 0 0,-1 0 0,1 0 0,-1-1 0,1 1 0,-1 0 0,1 0 0,-1 0 0,0-1 0,1 1 0,-1 0 0,1-1 0,-1 1 0,0 0 0,1-1 0,-1 1 0,0 0 0,1-1 0,-1 1 0,0 0 0,0-1 0,0 1 0,1-1 0,-1 1 0,0-3 0,6-4 0,4 4 0,0 0 0,0 1 0,0 0 0,0 1 0,0 0 0,16 0 0,69 8 0,-47-3 0,315 16 0,-231-13-448,0-6 0,1-5 0,190-32 0,-289 29-2026,-1 0-7339</inkml:trace>
  <inkml:trace contextRef="#ctx0" brushRef="#br0" timeOffset="207843.33">10634 4269 17919,'10'31'0,"-2"1"0,9 60 0,-10-56 19,14 41 1,5 21 69,-20-50-15,-1 2 0,-3-1 0,-7 96 0,0-55-7,4-52-51,-2 55 168,-17 114 0,16-197-163,-1-12-42,-4-20-64,4-4-37,1-1 1,1 0 0,1 0 0,2 0-1,3-35 1,0-17-303,-22-290-200,5 179 458,13 95 248,-2-24 156,1 105-202,0-1 0,-1-1-1,-1 1 1,0 1-1,-11-25 1,9 23 100,-11-20 146,16 35-231,0-1 0,0 0 0,0 0 0,0 1-1,-1-1 1,1 0 0,-1 1 0,1 1 0,-1-2 0,0 1 0,1 0 0,-1-1 0,-3 0-1,6 2-17,0 1-1,1 0 0,-1-1 0,0 1 0,1 0 0,-1 0 0,0 0 0,0 0 0,0 0 0,0-1 1,2 3-1,11 9 94,8 2-23,0-2-1,1-1 0,1 0 0,37 8 0,-15-3 6,49 13 105,1-3 1,147 17-1,-175-31-128,129 45 1,-83-25 46,-72-20-55,-2 0 0,62 27-1,-100-38-73,0 0 0,0 0-1,0 0 1,0 0 0,0 1-1,0-1 1,-1 1 0,1 0-1,0-1 1,-1 1 0,1 0-1,-1 0 1,0 0 0,0 0-1,0 1 1,0-1 0,0 0-1,1 4 1,-1-2 7,-1 0 1,1 0-1,-1-1 1,0 0-1,0 1 1,-1 0-1,1 1 0,-1-2 1,0 1-1,-2 6 1,-2 3 22,-1 0-1,0-1 1,-1 0 0,-1-1 0,-11 15 0,-168 189 202,-17-13 145,-134 151-1102,311-319-866,-23 40-1,41-60 52,-11 16-9492</inkml:trace>
  <inkml:trace contextRef="#ctx0" brushRef="#br0" timeOffset="210748.02">12892 3957 16639,'-2'538'670,"-1"-343"-465,-10 533 456,7-634-532,1-7-2796,3-108 256,0-2-6463</inkml:trace>
  <inkml:trace contextRef="#ctx0" brushRef="#br0" timeOffset="211196.28">12246 3912 20607,'37'-37'50,"0"3"0,74-52 0,-77 64-7,2 1 0,0 1-1,1 2 1,1 3 0,0 1 0,43-12 0,19 4-12,124-15 0,-133 29-347,0 2-1,0 5 1,0 3 0,-1 5-1,103 20 1,-173-24-606,-1 2 1,0 0-1,0 2 0,22 8 1,1 6-8828</inkml:trace>
  <inkml:trace contextRef="#ctx0" brushRef="#br0" timeOffset="211633.26">12293 5623 20735,'0'0'0,"55"-24"128,-17 6 0,4-3-128,13 1 128,12 0 0,2 1 0,9 5 0,29 8 0,24 6-128,4 12 128,7 7-128,-15 4 0,-9 2-640,1-3 0,-2 0-768,120 20-11903</inkml:trace>
  <inkml:trace contextRef="#ctx0" brushRef="#br0" timeOffset="212595.09">14161 4734 21375,'0'0'256,"5"4"-128,6 5-83,0-2-1,0-1 1,1 0-1,0 0 1,14 5-1,71 21 68,-70-24-85,154 44 181,81 28-2784,-234-68-1755</inkml:trace>
  <inkml:trace contextRef="#ctx0" brushRef="#br0" timeOffset="212880.66">14102 4430 21759,'0'0'128,"47"10"-128,-5-7 128,11-3-128,8-3 0,13-2-256,3-11 128,7-4-896,77-16-13695</inkml:trace>
  <inkml:trace contextRef="#ctx0" brushRef="#br0" timeOffset="-205365.54">15641 3055 17023,'0'0'1302,"-2"5"-1089,-19 38 97,9-19-134,-12 34-1,6 3-7,4 0-1,2 1 0,3 1 0,2-1 0,4 118 0,4-159-133,1-1 0,0-1 0,1 1 1,12 37-1,-12-49-27,0 0 0,0 0 0,1-1 0,0 1 0,0-1 0,0 0 0,1 0 1,1 0-1,-1-1 0,1 2 0,0-2 0,0-2 0,1 2 0,7 4 0,-9-8-7,-1 1 0,1-2 0,0 1 0,0-1 0,-1 2 0,1-2 0,0-1 0,0 1 0,0-1 0,0 0 0,0 0 0,0 0 0,0-1 0,0 1 0,0-1 0,0-2 0,0 2 0,5-3 0,9-4 0,1 0 0,33-23 0,-49 29 0,10-7 0,0-1 0,-1-1 0,-1 1 0,0-2 0,0 0 0,11-16 0,55-87 0,-70 102 0,68-127-20,6-6-109,-50 94 104,96-141-176,-92 144 133,76-81-1,-105 124 69,-6 4 0,1 0 0,-1 1 0,1-1 0,-1 0 0,1 0 0,0 0 0,0 1 0,0-1 0,0 1 0,0 0 0,0-1 0,0 1 0,5-2 0,-7 4 0,0-1 0,1 0 0,-1 0 0,0 1 0,0-1 0,0 0 0,1 1 0,-1-1 0,0 0 0,0 1 0,0-1 0,0 0 0,0 1 0,0-1 0,1 0 0,-1 1 0,0-1 0,0 0 0,0 1 0,0-1 0,0 1 0,0-1 0,-1 0 0,1 1 0,0-1 0,0 0 0,0 1 0,0-1 0,0 0 0,0 1 0,-1-1 0,-5 15 0,6-15 0,-28 62 65,16-40-12,2 2 1,0-1-1,-6 27 0,-50 284 506,60-300-500,-5 37 37,2 0 0,4 2 0,6 122 0,2-95-416,-3-99 257,0 0 0,0 0-1,0 0 1,0 0 0,0 0-1,0 0 1,0-1 0,0 1-1,0 0 1,0 0 0,0 0-1,1 0 1,-1 1-1,0-1 1,1 0 0,-1 0-1,0-1 1,1 0 0,-1 1-1,1 0 1,0-1 0,-1 1-1,1 0 1,0-1 0,-1 1-1,1 0 1,0-1 0,0 1-1,-1-1 1,3 1 0,-2-1-93,0 0 0,0 0 1,0-1-1,0 1 1,0 0-1,0-1 0,0 1 1,0-1-1,-1 1 1,1-1-1,0 0 0,0 1 1,0-1-1,-1 0 1,1 1-1,0-1 0,0 1 1,-1-1-1,1 0 0,-1 0 1,1-1-1,-1 1 1,1 1-1,-1-1 0,0 0 1,1-2-1</inkml:trace>
  <inkml:trace contextRef="#ctx0" brushRef="#br0" timeOffset="-204825.61">15303 4584 18047,'8'1'34,"0"0"-1,1-1 0,-1 1 0,1-1 0,-1-1 0,0 0 0,1 0 1,-1 1-1,14-7 0,-11 4 18,0 0 1,0 1-1,0 0 1,0 1-1,17 1 0,53 10 232,153 40 0,-107-20-187,-92-23-54,0-2 1,1-2 0,-1-1-1,1-1 1,41-6-1,174-36-1352,-201 31 551,80-20-2931,-83 18-5547</inkml:trace>
  <inkml:trace contextRef="#ctx0" brushRef="#br0" timeOffset="-204244.59">15901 5004 19455,'-6'18'0,"0"1"0,2 0 0,0 1 0,1-2 0,1 2 0,1 26 0,14 118 0,-13-160 0,30 174 3,2 26 101,-12 44-17,3 27-25,-20-258-316,-1-22-361,2-22-798,-3-7-1403,-1-1-7061</inkml:trace>
  <inkml:trace contextRef="#ctx0" brushRef="#br0" timeOffset="-203614.72">15700 4978 16639,'0'0'1046,"8"-1"-833,50-8 71,-17 2-123,1 1 1,69 2-1,-100 5-143,0 1 0,0-1 0,0 2 0,-1 0 0,1 1 0,-1 0 0,17 8 0,67 49 110,-63-40-101,103 80 42,-112-82-60,0 3 1,-2-2-1,29 42 0,-43-55-18,-1 1-1,0 1 1,0 1-1,-1-2 0,0 1 1,-1 1-1,1 0 1,-2 0-1,3 13 0,-5-17 2,0-1 0,1 0 0,-2 1 0,1-1 0,-1 0 0,1 0 0,-2 0 0,1 0 0,0 0 0,-1 0 0,0 0 0,0-1 0,-1 0 0,1 1 0,-1-1 0,0 0 0,0 1 0,0-1 0,-6 6 0,-5 0-68,0 1 0,-1 0 1,0-1-1,-1-1 0,-30 12 0,20-9-80,-31 19-1,5 3-109,-53 46-1,104-80 264,0 1 1,0-1-1,0 1 0,0 0 1,1 0-1,-1 0 0,0 0 1,0 1-1,1-1 0,-1 0 0,1 0 1,-1 0-1,1 0 0,-1 1 1,1-1-1,0 0 0,-1 0 1,1 1-1,0-1 0,0 0 0,0 1 1,0-1-1,0 0 0,1 1 1,-1-1-1,0 0 0,0 0 1,1 1-1,-1-1 0,1 0 1,-1 0-1,1 0 0,0 0 0,-1 2 1,1-2-1,0 0 0,0 0 1,0 0-1,-1-1 0,1 1 1,0 0-1,2 1 0,5 5 5,1-2 0,-1 1 0,1-1 0,11 6-1,114 51 11,31 17 126,-139-64-57,0 1 1,0 2-1,-2 1 1,0 0-1,-2 3 1,0-1-1,-1 3 0,-1-2 1,-2 3-1,22 35 1,-7-1 81,18 26-3121,-24-41-7708</inkml:trace>
  <inkml:trace contextRef="#ctx0" brushRef="#br0" timeOffset="-201934.18">13513 2928 13824,'-4'-5'-107,"-1"-3"143,-1-1 0,0 1 1,-1 1-1,0 0 0,0 0 1,0 0-1,-1 1 0,0 1 0,-13-8 1,8 8 9,-1 1 0,0 0 1,-1 0-1,1 1 0,0 2 1,-1-1-1,0 2 0,-19 1 1,6 1 35,0 3 1,1 0-1,-40 11 0,19 0-3,1 2 1,1 2-1,0 3 0,2-1 0,0 5 1,-69 54-1,64-42-8,9-9 0,-47 48 0,13 0 75,-95 131 0,134-160-102,3 2 0,2 1 0,2 2 0,-25 70 0,-101 300 212,137-371-225,2 2 0,2 0 0,3 0 0,-5 76 0,13-53 10,2 2 0,18 120-1,53 298 88,-63-446-128,1 1 0,31 91 0,50 104 0,-83-225 1,73 195 4,-68-189-10,2-2 1,1 1-1,2-3 1,0 1 0,30 34-1,-21-33-50,2 0 0,0-1-1,2-3 1,1 1 0,0-4-1,48 26 1,-57-35-28,0-1-1,1-1 1,1 0 0,-1-2 0,1-2-1,1-1 1,-1-1 0,1-1-1,-1 0 1,1-1 0,26-4 0,-6-2-70,-1-3 0,0-3 1,0-1-1,41-18 0,-26 5-12,-1-3 0,70-44 0,-76 35 153,78-70 0,-78 62 15,-1 0 35,-2-3 1,-2-1 0,52-71-1,-68 75 12,-1-1 0,-3-1 1,-1-2-1,30-82 0,-32 60 207,28-150 0,-10-77 360,-29 152-169,-7 0-1,-5 0 1,-34-258 0,-22 67 105,37 259-438,-2 2-1,-43-101 0,33 108-74,-3 4 0,-4-1 0,-53-76 0,59 101-24,-2 0 0,-1 3 0,-3 2 0,0 0 0,-67-48 0,85 70-16,0 4 0,-1 0 0,0 0 0,-1 0 0,0 1 0,-43-9 0,31 12 0,0 1 0,0 1 0,-60 2 0,53 5-132,0 1 0,1 3 0,0 0 0,0 2 0,1 2 0,0 3-1,1 0 1,-61 32 0,20 0-1214,2 3 1,-117 100-1,118-87-7635</inkml:trace>
  <inkml:trace contextRef="#ctx0" brushRef="#br0" timeOffset="-200910.41">12116 3819 16384,'34'-7'0,"-38"7"38,0 0-1,-1 0 1,1 0 0,0-1 0,0 0 0,0 0 0,0 0 0,0-1 0,0 0 0,0 1 0,-5-4 0,-60-32 297,28 14-123,19 14-153,0-1 0,0 1-1,-1 2 1,-38-7 0,-100-7 74,110 16-99,-410-52 447,372 39-359,1-2 0,2-4-1,-100-43 1,125 41-3,-92-55-1,128 65-63,1-1-1,0 0 1,1-3-1,1 0 1,1 0 0,-19-25-1,24 21-8,-1 3 1,-1 1-1,-1 0 0,-1 0 0,-39-27 0,-6 5 55,-2 4 0,-107-46 0,-158-43 253,132 55 13,-97-50 764,171 74-610,83 33-402,33 10-86,-1-2 0,1 1 1,0-1-1,1 0 0,-1 0 0,1-1 0,1-2 0,-14-15 1,-11-23 189,28 39-212,-4-1 79,8 10-88,1-1 1,0 1 0,0 0-1,-1 0 1,1 0 0,0 0-1,0 0 1,-1 0 0,1 0-1,0 0 1,0-1-1,0 1 1,-1 0 0,1 0-1,0 0 1,0 0 0,0-1-1,-1 1 1,1 0 0,0 0-1,0 0 1,0 0-1,0 0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2-1,5 6-616,-1 0 0,10 19 0,-7-13-1354,10 15-8883</inkml:trace>
  <inkml:trace contextRef="#ctx0" brushRef="#br0" timeOffset="-199987.58">8611 2258 20351,'42'6'-128,"-46"21"128,-1 30 0,4 82 0,2-65 0,13 177 107,-12-224 21,-1-1 0,-1 0 0,-4 33 0,1-96 128,7-103-101,8-101-161,-9 212 6,0-3 0,1-3 0,2 3 0,1-1 0,11-31 0,-12 44 0,-5 16 0,1-1 0,-1 1 0,1-1 0,0 2 0,0-1 0,4-7 0,-5 10 0,0 0 0,0 1 0,0-1 0,0 0 0,1 0 0,-1 0 0,0 0 0,1 0 0,-1 0 0,1 1 0,-1-1 0,1 0 0,-1 1 0,1 0 0,-1-1 0,1 1 0,0 0 0,-1 0 0,1 0 0,-1 0 0,1 0 0,0 0 0,1 0 0,5 2 0,1-1 0,-1 1 0,0 0 0,0 1 0,0-1 0,0 1 0,0 1 0,12 8 0,0 3 0,31 27 0,-39-30 0,0 0 0,1-2 0,0-1 0,0 0 0,1 1 0,26 10 0,-40-19 9,1-1 0,0 0 0,-1 1 0,1-1 0,0 1 0,-1-1 0,1 1 0,0-1 0,-1 1 0,1-1 0,-1 1 0,1 0-1,-1-1 1,0 1 0,1 0 0,-1-1 0,1 1 0,-1 0 0,0-1 0,0 0 0,1 1 0,-1 0 0,0 1 0,0-2 0,0 1 0,0 0-1,0 0 1,0-1 0,0 1 0,0 0 0,0 0 0,0 0 0,-1-1 0,1 1 0,0 0 0,0 0 0,-1-1 0,1 1 0,0 0 0,-1-1-1,1 0 1,-2 2 0,0 2 46,-1 0 0,0 1 0,0-1 0,-1-1 0,1 1-1,-5 5 1,-29 21-145,1 3-1,2 1 0,-50 63 1,79-90-46,0 0 1,1 0-1,0 0 1,1 1-1,-1-2 1,1 3 0,1-1-1,-1 0 1,1 0-1,1 0 1,0 1-1,-1 8 1,3 3-716,1 0 0,1-1 0,0 0 0,10 28 0,14 64-9410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102 757 20735,'13'336'281,"-13"-215"-178,-3 151 356,-44 299 0,44-544-432,-1 5-29,-1-1 0,-10 38 0,7-53-621,8-16 588,0 0-1,0 1 1,0-1-1,0 0 1,0 0-1,-1 0 0,1 0 1,0 0-1,0 0 1,0 1-1,0-1 1,0 0-1,-1 0 1,1 0-1,0 0 1,0 0-1,0 0 1,-1 0-1,1 0 0,0 0 1,0 0-1,0 0 1,0 0-1,-1 0 1,1 0-1,0 0 1,0 0-1,0 0 1,-1 0-1,1 0 1,0 0-1,0 0 1,0 0-1,-1 0 0,1 0 1,0 0-1,0 0 1,0-1-1,-2 0-111,1-1 0,0 0 0,0 0-1,1 0 1,-1 1 0,0-1-1,0 0 1,1 0 0,0 0 0,-1 0-1,1-3 1,-6-44-2690,-3-20-7232</inkml:trace>
  <inkml:trace contextRef="#ctx0" brushRef="#br0" timeOffset="448.6">21 134 18943,'6'-15'0,"2"2"0,16-25 0,-20 34 0,0-1 0,1 1 0,-1-2 0,1 3 0,0-1 0,0 0 0,0 1 0,0 0 0,1-1 0,6-2 0,-2 2 2,0 0-1,1 0 1,-1 2-1,1 0 1,-1 0-1,1 1 0,0 0 1,-1 0-1,1 1 1,0 0-1,0 1 0,-1 1 1,1-1-1,17 6 1,-1 5 97,0 0 1,0 0-1,-2 4 1,1-1 0,-2 2-1,0 1 1,-2 1-1,0 0 1,-1 1-1,0 2 1,-2 0-1,-1 2 1,-1-1-1,27 50 1,-31-46-7,-1 2 0,0-1 1,-3 2-1,0-2 0,-2 3 0,-1-1 1,3 43-1,-8-53-18,-1-1 1,-1 0 0,-1 1-1,-1-1 1,-7 27 0,6-33-37,0 0 1,-1 0 0,-1-1 0,0 0-1,0 0 1,-2 0 0,1-1 0,-14 15-1,13-17-14,0-3 0,-1 2 0,0-1-1,0-1 1,0 1 0,-1-2 0,0 0-1,0-1 1,0 2 0,0-3 0,-1 0-1,0 0 1,0-1 0,1 0 0,-2 0-1,1-1 1,0-1 0,0 0 0,0 0-1,0-1 1,0 0 0,0-1 0,0-1-1,-15-3 1,1-4 52,-43-19 0,59 23-632,-1 0-1,1 1 1,0-2 0,0 0 0,1 0 0,0-2-1,-12-13 1,-14-17-11775</inkml:trace>
  <inkml:trace contextRef="#ctx0" brushRef="#br0" timeOffset="1132.08">1350 1397 20223,'43'-3'0,"1"3"0,81 10 0,82 28 0,-139-23 0,-47-11-49,0 0 0,-1-2 0,1 0 0,27-2 0,-42 0-196,0 0 0,-1-1-1,1 0 1,-1 0 0,1 0-1,-1-1 1,0 0 0,0 0-1,0 0 1,0-2 0,0 2-1,0 0 1,0-1 0,-1-1-1,0 1 1,0-1 0,0 0-1,0 0 1,0 0 0,5-9-1,7-12-9716</inkml:trace>
  <inkml:trace contextRef="#ctx0" brushRef="#br0" timeOffset="1395.16">1391 886 20479,'0'0'256,"31"-6"-256,-1 1 0,11-2 0,4 3 0,10 0-128,4 4 128,9 5-1664,-4 0 128,0 2 257,-6 0-1,0-2-9088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42 726 19711,'6'18'3,"0"0"-1,0-1 1,-2 0-1,0 1 0,-1 0 1,-1 0-1,-1 0 0,-2 37 1,4 407 741,5-205-592,16 132 189,-22-358-307,-2-25-381,1-21-833,16-102-4303,-9 65-3903</inkml:trace>
  <inkml:trace contextRef="#ctx0" brushRef="#br0" timeOffset="668.8">1 504 18431,'21'-30'2,"-13"19"-3,0 0 0,1 0 0,11-11 0,-16 20 3,0-3 0,1 2 0,-1 0 0,1 0 0,0 0 0,0 1 0,0 0 0,0-1 0,0 1 0,1 1 0,6-2 0,5 1 47,0 1-1,-1 0 1,1 1 0,0 1 0,0 0-1,0 2 1,16 5 0,15 3 119,52 22-1,-67-20-88,0 1 0,57 36 1,-75-41-50,-1 1 1,0 0-1,-1 2 1,0-1-1,-1 1 1,0 1-1,-1 0 1,10 17-1,-15-21-6,-2 3 1,1-3-1,-1 3 0,-1-2 0,0 2 1,0-2-1,-1 2 0,-1-1 0,0 0 1,-1 22-1,-1-6 69,-1-1 0,-2 3 1,-9 34-1,10-53-72,0 1-1,-1-2 1,0 2-1,0-3 1,-1 3-1,0-3 1,-1 2-1,0-3 1,-11 14-1,6-9 31,-1-2 1,0 1-1,0-3 0,-1 2 0,-25 13 0,36-23-45,-13 7 44,0 1-1,1 2 0,0-1 0,-25 23 0,36-30-48,0 1-1,1-1 1,-1 1 0,1 1 0,0-1 0,0 0 0,0 0 0,0 0-1,1 0 1,-1 2 0,1-2 0,0 1 0,0-1 0,0 0 0,0 1-1,1 1 1,0-2 0,-1 1 0,1-1 0,1 1 0,-1 0 0,0 0-1,1 0 1,0-2 0,0 2 0,0-1 0,0 2 0,1-2 0,2 5-1,5 7 0,0-1 0,1-2 0,16 19 0,1 0 0,253 327 0,-241-306 17,-25-31 6,2 0-1,0-1 1,24 22-1,-22-24 108,-18-17-232,0-1 1,1 0 0,-1 0-1,0 1 1,1-1 0,-1 0-1,0 0 1,1 1-1,-1-1 1,0 1 0,0-1-1,1 0 1,-1 1 0,0-1-1,0 0 1,0 1 0,0-1-1,1 1 1,-1-1-1,0 0 1,0 1 0,0-1-1,0 1 1,0-1 0,0 1-1,0-1 1,0 0 0,0 1-1,0-1 1,-1 1-1,1-1 1,0 0 0,0 0-1,0 0 1,0 1 0,-1-1-1,1 0 1,0 1-1,0-1 1,-1 0 0,1 2-1,0-2 1,-1 0 0,1 1-1,0-1 1,-1 0 0,1 1-1</inkml:trace>
  <inkml:trace contextRef="#ctx0" brushRef="#br0" timeOffset="1097.08">1542 1139 21631,'0'0'0,"25"-1"-2944,-3-3 1152,4 0 641,24-3-9473</inkml:trace>
  <inkml:trace contextRef="#ctx0" brushRef="#br0" timeOffset="1614.1">2357 587 21503,'-4'81'0,"4"0"0,15 121 0,0 4 0,-21 391 0,4-570-11,-8 96-285,8-105 198,-1-2 0,-1 0 0,0 0 0,-1-1 0,-10 21-1,15-35 53,0-1-1,0 0 0,0 1 1,0-1-1,0 0 0,0 1 1,-1-1-1,1 0 0,0 1 1,0-1-1,0 0 0,-1 0 1,1 0-1,0 0 1,0 0-1,-1 1 0,1-1 1,0 0-1,-1 0 0,1 2 1,0-2-1,-1 0 0,1 0 1,0 0-1,-1 0 0,1 1 1,0-1-1,-1 0 0,1 0 1,0 0-1,-1 0 0,-7-10-3515</inkml:trace>
  <inkml:trace contextRef="#ctx0" brushRef="#br0" timeOffset="1983.45">1715 399 19967,'35'36'150,"-36"-38"-140,1 2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0,15-6 126,20-3-89,2 2 1,-1 2-1,1 0 0,74 4 1,156 28 334,-38-4-212,92-27-2618,-272 1 758,3 0-10171</inkml:trace>
  <inkml:trace contextRef="#ctx0" brushRef="#br0" timeOffset="2447.84">1632 2157 20095,'4'2'24,"0"1"0,-1-1 0,1 0-1,0-1 1,0 2 0,0-2 0,0 1-1,0-1 1,1 0 0,5 1 0,-2-2 35,0 0 1,0 0-1,0-1 1,0 0-1,9-2 1,10-5 35,0-1 0,0-1 0,42-22 0,-41 18-51,0 1-1,1 2 1,35-9 0,202-24-16,-9 3-5709,-145 18-4559</inkml:trace>
  <inkml:trace contextRef="#ctx0" brushRef="#br0" timeOffset="3078.89">3136 1 21759,'79'2'0,"-35"-2"0,68 10 0,-84-6 16,0 2 0,0 0 0,33 14 0,-53-17-12,0 1 0,0 0 0,0 0 0,-1 1 0,0-1 0,0 2 0,0-1 0,0 1 0,-1 0 0,0 1 0,0-1 0,-1 1 0,0 1 0,0-1 0,4 9 0,-4-7-5,0 1 0,-1 0 0,0 0 0,-1 0 0,0 0 0,0 1-1,-1-1 1,0 1 0,-1-1 0,0 1 0,-1 0 0,-1 0 0,1-1 0,-1 1-1,-1 1 1,0-3 0,-1 1 0,-5 16 0,-13 19-24,-2-1 1,-2 0-1,-41 54 0,26-39 17,22-35 21,13-17-2,0-2-1,0 1 0,1 1 1,0-2-1,1 2 1,-1 1-1,1-3 1,-4 16-1,7-20-6,0 1 1,0-1-1,1 1 1,-1 0-1,0-1 1,1 1-1,-1 1 1,1-2-1,-1 1 0,1-1 1,0 1-1,0-2 1,0 2-1,-1-1 1,2 1-1,-1-1 1,0 0-1,0 0 1,0 1-1,0-1 0,1 0 1,-1 1-1,1-1 1,-1-1-1,0 1 1,1 0-1,0 0 1,-1-1-1,1 1 0,2 0 1,9 2 37,-1 0 0,26 5 0,-35-8-29,31 4-77,0-1 0,-1-3 0,1 0 0,0-1 0,-1-3 0,1-2 0,-1 0 0,0-1 0,-1-3 0,0 1 0,0-4 0,-1-1 0,41-22 0,-61 27-938,0 2-1,18-19 0,15-19-11476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1703 176 19711,'50'-9'0,"-29"8"18,-21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12 90,-10-6 143,33-9 53,7-4-190,12-6 95,24-16-1,-27 17-55,-1 1-1,25-11 1,4 3 51,1 4 0,1 1 0,0 2-1,1 2 1,95-6 0,-24 11-65,153 13 0,-199-1-62,1 5-1,0 0 1,-1 5 0,130 45 0,93 61 196,-281-118-242,0 1 1,1-2 0,-1 0-1,1-1 1,0-1 0,1 0-1,-1-1 1,33-1 0,-41-1-27,0 0 1,0-1-1,0 1 1,0-1-1,0-1 1,-1 0 0,0 0-1,1 0 1,-1-2-1,-1 2 1,1-3-1,-1 2 1,1-3-1,-2 2 1,1-1 0,-1 1-1,1-3 1,7-9-1,29-57-2589,-27 43-1134</inkml:trace>
  <inkml:trace contextRef="#ctx0" brushRef="#br0" timeOffset="2344.33">2146 614 4096,'0'0'18687,"0"4"-18559,-16 458 380,17-368-504,1 29 57,0-40 26,-16 168 0,13-245-78,-1 8 8,0-1 1,0 0-1,-1-1 1,-1 1 0,0 0-1,-1-2 1,-7 16-1,12-27-17,0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0-1,-3-16-27,-3-26-223,-1-79 0,13-48-651,-2 81 531,27-307-675,-21 281 931,-9 79 121,3-1 0,0 0 1,19-66-1,-22 100 7,0 1 0,0-2 0,1 1 0,-1 0 0,0-1 0,1 2 0,-1 0 0,1-1 0,0 1 0,0-1 0,0 1 1,0 0-1,-1-1 0,2 1 0,-1 1 0,0-1 0,0 0 0,0 0 0,0 1 0,1-1 0,-1 1 0,0-1 0,1 1 0,-1 0 0,3 0 1,6-1 35,0 1 1,0 0-1,0 1 1,11 3-1,12 0 52,-1 3-1,0 1 0,44 16 1,-46-11-27,40 15 43,-64-23-100,1-2 1,-2 1-1,1 1 1,0-1-1,-1 1 1,0 1-1,6 6 1,4 6 17,0 2 25,-1-3 0,-1 1 0,-1 2 0,13 22 0,-23-35-43,0-1 0,-1 1 0,0-1 0,0 0 0,-1 1 0,0 0 0,0 0 0,0 1 0,-1-2 0,0 1 0,-1 0 0,1-1 0,-1 1 0,0 0 0,0 2 0,-1-4 0,0 1 0,-4 9 0,-5 5 44,0-1 1,-15 20-1,4-8 7,16-23-37,0 0 1,0 0-1,-1 0 1,0-2-1,0 0 1,-1 1-1,0-1 1,0 1-1,-13 5 1,0-3 65,-1 1 0,-42 12-1,51-21-61,10-1-26,0 0 0,-1 2 0,1-2 1,0 1-1,0-1 0,0 1 1,0 0-1,-4 1 0,-8 1-10,12-1 0,2 2 0,4 0 0,3-3 0,-2-4 0,39 34 0,-5 1 0,-30-27 0,0 2 0,0 0 0,13 14 0,-4 0 27,35 30-1,-35-36-7,-1 2 0,-1-1 0,22 28-1,21 64-18,4 3 0,-55-102 30,-1 0 1,2-2-1,-1 0 0,1 2 0,0-2 1,1-1-1,0 1 0,0-2 0,0 2 0,1-2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1832 2760 14464,'-3'24'114,"-1"3"1,2-1-1,1 0 1,2 33 0,19 104 523,-6-62-335,-2-1-164,57 499 277,-57-475-368,61 782-203,-63-737-600,-2-45-2778,-5-81-4509</inkml:trace>
  <inkml:trace contextRef="#ctx0" brushRef="#br0" timeOffset="191719.59">1014 4029 20607,'33'2'0,"57"-4"0,-56-1 0,0 3 0,0 2 0,61 9 0,100 30 0,-82-14 0,494 60 0,-177-31 0,218 75 324,-526-106-285,112 23 115,1-10-1,3-12 1,-1-5-1,295-20 1,-162-43-88,12-31-5077,-371 71 4708,161-33-10683</inkml:trace>
  <inkml:trace contextRef="#ctx0" brushRef="#br0" timeOffset="193435.9">1914 4395 18559,'41'-19'22,"-41"19"-20,-1 0 1,0 0 0,1 2-1,-1-2 1,0 0 0,1 0-1,-1 0 1,0 0 0,0 0-1,1 0 1,-1 0 0,0 0-1,1 0 1,-1 0 0,0 0-1,0 0 1,1-2 0,-1 2-1,0 0 1,1 0 0,-1-1-1,1 1 1,-1 0 0,0-1-1,1 1 1,-1-1 0,0 0-1,0-1 9,0 1-1,0-1 0,0 1 0,1-1 1,-1 0-1,0 1 0,1-1 0,0 1 0,-1-1 1,1 1-1,0-3 0,0-6 31,0 1 1,0 1-1,3-14 0,5-11-41,2-1 0,1-1 0,2 4 0,20-38 0,-18 41 51,2-1 1,1 3-1,1-2 0,35-36 0,102-86 375,-90 91-318,117-129 525,-151 154-541,-12 14-51,1-1-1,1 4 1,0-2-1,2 2 1,33-18 0,-37 22-8,1 4 1,0 0-1,0 2 1,1 0-1,0 0 1,1 3-1,33-5 1,-30 7-30,0 1 1,1 1-1,-1 1 1,-1 1-1,29 5 1,-42-3-6,0-2 1,-1 1 0,1 1-1,-1-1 1,0 3-1,0-1 1,0 0 0,-1 1-1,1 0 1,-2 4 0,1-3-1,-1 0 1,12 14-1,16 25 21,-2 2-1,52 98 1,31 114 71,-15-27 15,-102-229-107,8 10 19,-1 2 0,-1-1 0,0 2 0,-2-1 0,6 24 0,17 115 3,-12-36-21,-13-90 0,0 1 0,2-1 0,1 1 0,2 0 0,15 38 0,-17-56 0,11 27 0,1-1 0,2-4 0,47 67 0,-61-96 0,0 2 0,1-1 0,0-1 0,0 1 0,0-1 0,1-2 0,-1 2 0,1-2 0,0 2 0,17 3 0,5 1 0,56 6 0,-64-12 0,-20-2 0,42 5 79,85 3 1,-117-9-55,0 0 1,0 0-1,1-2 1,-1 0-1,0 0 1,0-1 0,-1 0-1,1-1 1,-1-2-1,0 2 1,0-1-1,13-9 1,58-44 113,80-74-1,-145 112-138,0 2 0,-2-2 0,0-2 0,12-21 0,14-20 0,-15 26 0,-8 14 0,-2 0 0,14-28 0,1-10 79,-2 0-1,29-95 0,-41 61 65,-1 10 98,-14 65-241,38 19-5099,-5-2-6676</inkml:trace>
  <inkml:trace contextRef="#ctx0" brushRef="#br0" timeOffset="197748.73">1164 3334 18815,'29'-13'-21,"0"2"0,1 0-1,0 1 1,1 3 0,0 1-1,0 1 1,1 2 0,-1 0-1,1 2 1,35 3 0,163 21-95,25 5 82,-140-20-19,189-10 0,-71-20-800,173-9-2731,-243 27-5824</inkml:trace>
  <inkml:trace contextRef="#ctx0" brushRef="#br0" timeOffset="199456.48">37 2860 18175,'0'3'107,"-3"9"-41,0 1 0,-9 22 0,9-27-28,-1 1-1,1 0 0,1 1 0,-1-2 0,2 2 1,-1-1-1,1 0 0,1 19 0,2-15-37,1 2-1,0-1 0,1 0 1,0-2-1,1 2 0,1-1 1,9 16-1,-12-24 2,0-2 1,0 3-1,1-2 0,-1 0 0,1 0 0,0 0 1,0-1-1,1 0 0,-1 1 0,1-2 0,-1 1 1,1-1-1,0 1 0,0 0 0,0-2 0,1 1 1,-1 0-1,0-1 0,1 1 0,-1-1 1,11 0-1,-3 0 13,0-1-1,0-1 1,1 0 0,23-7 0,-30 5-11,1 1 1,-1-1-1,0 0 1,-1 0-1,1-1 0,0 0 1,-1 1-1,0-2 1,0 0-1,5-6 0,33-31 76,-2-4-1,44-60 0,-35 41 36,11-18 177,-51 70-34,-11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1-1,1-1 1,0 0 0,-1 0-1,0 0 1,1 0-1,-1 0 1,0-1-1,-2 4 1,-5 9 30,-4 6 46,-18 38 0,28-53-86,0 0 0,0 0 0,0 2 0,1-2 0,0 2 0,0-2 1,1 1-1,-1 0 0,1 0 0,1-1 0,-1 1 0,3 9 0,2 4-21,-1 1-1,-1 1 0,0-1 0,-2 2 0,-2 36 1,1-53-102,-1-1 1,1 1-1,1 0 1,-1-1-1,1 1 1,0 0-1,0 1 1,0-2-1,1 0 1,3 9-1,-1-6-851,1 0 0,-1-1 0,10 11 0</inkml:trace>
  <inkml:trace contextRef="#ctx0" brushRef="#br0" timeOffset="202377.42">3183 2987 12160,'0'0'-363,"0"4"64,-2 19-62,-1-1-1,-1 1 0,-1 0 0,-1-1 1,-2-1-1,-11 27 0,6-15-142,-18 71-1,26-81 450,2 0-1,1 0 1,1 0-1,2 24 1,25 135-378,-6-70-30,24 330-1626,-24-199 765,6 13-383</inkml:trace>
  <inkml:trace contextRef="#ctx0" brushRef="#br0" timeOffset="204453.94">72 2259 18303,'0'0'2048,"2"-5"-1941,-2 4-107,24-58 150,-21 54-126,0-1-1,0-1 0,0 3 1,1-1-1,0 1 1,0-1-1,1 1 0,-1 0 1,9-8-1,179-122 233,-163 112-251,1 3 1,1-1-1,57-23 0,-87 43-5,0-1 0,1 0 0,-1 1 0,0 0 0,1-2 0,-1 2 0,1 0 0,-1-1 0,1 1 0,-1 0 0,1 0 0,-1 0 0,1 1 0,-1-1 0,0 0 0,1 2 0,-1-2 0,1 0 0,-1 1 0,0 0 0,0-1 0,2 2 0,0 0 0,-1 0 0,1 0 0,0 0 0,-1 1 0,0 0 0,1-1 0,-1 0 0,0 1 0,1 5 0,2 0 0,-1 1 0,-1 0 0,0 0 0,0-1 0,-1 2 0,2 13 0,1 74 0,4 38 0,12 83 256,-21-215-297,0 0-1,0 0 0,0 0 0,1 0 1,0 0-1,-1 0 0,1-2 1,0 3-1,0-1 0,1-1 0,2 5 1,-3-6-21,1 0 1,-1 3 0,1-3 0,-1 0 0,1 0-1,-1-1 1,1 0 0,0 1 0,-1-1-1,1 1 1,0-1 0,0 1 0,-1-1 0,1 0-1,0 1 1,0-1 0,0 0 0,2-1-1,13 1-2754</inkml:trace>
  <inkml:trace contextRef="#ctx0" brushRef="#br0" timeOffset="-210932.31">5428 2788 16639,'-1'4'-106,"-46"130"82,32-85 26,1-4 130,3 0-1,1 1 0,3 0 0,1-1 0,3 1 0,4 75 0,0-111-70,1-1 0,0 1 1,0-1-1,0 1 0,2 0 1,-1-1-1,8 13 0,-10-21-50,-1 1 0,1-1 0,-1 0 0,1 0 0,-1 0 0,1-1 0,0 1 0,0 0 0,-1-1 0,1 1 0,0 0 0,0-1 0,0 1 0,0-1 0,0 0 0,0 0 0,0 0 0,0 1 0,0-1 0,0 0 0,0 1 0,0-1 0,0 0 0,0 0 0,0 0-1,0 0 1,0 0 0,0 0 0,0-1 0,0 1 0,0 0 0,0 0 0,0-1 0,0 1 0,0 0 0,0 0 0,-1 0 0,1-1 0,0 0 0,0 1 0,0-1 0,0 0 0,0 0 0,6-6 49,0 1 0,0 0 1,10-13-1,-11 12-16,81-91 209,-13 17-49,76-110 1,-121 147-118,-20 26-38,1 2 1,2 1-1,-1-2 1,2 3-1,23-24 1,-24 30-25,-6 8 1,-5 18 17,-2 2-31,2 55 127,-10 79 0,-1-79-38,-1 20 11,9-6-11,-4 71 75,6-155-178,-1-1 0,1 3-1,1-3 1,-1 1 0,1 0-1,0 0 1,0-1-1,3 12 1,-4-16-1,0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0,5-11-290,3-12-465,21-111-3679,-21 88-5611</inkml:trace>
  <inkml:trace contextRef="#ctx0" brushRef="#br0" timeOffset="-210237.9">5477 2552 17279,'0'0'256,"3"-5"-128,30-44 331,82-89 0,-95 114-313,-1 2 1,-1-3 0,-2 0-1,26-54 1,-22 41-6,-14 25-96,0 2 0,1-1-1,1 1 1,0 0-1,0 0 1,1 1 0,1 1-1,0-1 1,0 0-1,13-7 1,-22 15-41,-1 2 1,0 0-1,1 0 0,-1 0 0,0 0 1,1-1-1,-1 1 0,0 0 1,1 0-1,-1 0 0,0 0 0,1 0 1,-1 0-1,1 0 0,-1 0 1,0 0-1,1 0 0,-1 0 0,0 0 1,1 0-1,-1 0 0,0 1 1,1-1-1,-1 0 0,0 0 0,1 0 1,-1 0-1,0 2 0,1-2 1,-1 0-1,0 0 0,0 1 0,1-1 1,-1 0-1,0 1 0,0-1 1,1 0-1,-1 0 0,0 1 0,0-1 1,0 0-1,0 1 0,0-1 1,0 1-1,1-1 0,-1 0 0,0 1 1,0-1-1,0 0 0,0 1 1,0-1-1,0 0 0,0 1 0,-1-1 1,2 30 87,-1-20-36,1 40 71,-2 1 1,-15 90-1,8-84 13,-2 93-1,7-77-1013,4-72 758,-1 1 1,1-1 0,0 0-1,0 0 1,0 0 0,-1-1-1,1 1 1,0 1 0,0-2-1,0 1 1,0 0-1,0-1 1,0 0 0,0 0-1,0 0 1,0 1 0,1-1-1,-1 0 1,0 1 0,0-1-1,0 0 1,0 0 0,2 0-1,1 0-1424</inkml:trace>
  <inkml:trace contextRef="#ctx0" brushRef="#br0" timeOffset="-208405.46">6349 3285 17023,'28'-15'34,"-23"12"-18,0 0 1,1-1-1,-1 0 0,1 2 0,0-1 1,0 1-1,0 0 0,0 0 0,0 1 1,0 1-1,1-1 0,-1 0 0,0 1 1,9 0-1,-4 2 42,1-1 1,-1 2 0,0 1-1,0-1 1,0 2 0,-1 1-1,18 8 1,-22-11-65,1-1-1,0 0 1,0 0-1,-1-2 1,1 1-1,0 0 1,0 0-1,1-1 1,-1 0-1,0-1 1,8-1-1,5 2-256,-15 0-256,-1-1 0,1 1 0,-1-1-1,1 0 1,6-3 0</inkml:trace>
  <inkml:trace contextRef="#ctx0" brushRef="#br0" timeOffset="-208034.99">6364 3049 18175,'13'-3'-3,"0"0"0,0 2 0,0-2 0,0 2 0,0 1 0,21 1 0,187 7-3187,-179-8 748,-8 0-5856</inkml:trace>
  <inkml:trace contextRef="#ctx0" brushRef="#br0" timeOffset="-206901.12">7106 2687 18047,'8'-4'0,"0"0"0,0 1 0,0-1 0,14-2 0,-18 5 0,0 0 0,0 1 0,0 0 0,-1-1 0,1 1 0,0 1 0,0-1 0,0 0 0,0 1 0,0 0 0,-1 0 0,1 0 0,6 2 0,10 6 15,-10-6 23,0 2 0,16 11 0,-22-14-30,-1 0 1,0 1 0,0 0 0,0-1 0,0 1 0,-1 1 0,1 0 0,-1-2-1,0 2 1,0 0 0,2 3 0,0 5 12,-1-2 0,0 1 0,-1 0 1,0-1-1,-1 1 0,0 1 0,-1-2 0,0 0 0,-1 2 0,0-1 0,0-1 0,-2 1 0,1 0 1,-5 12-1,-8 14 65,-1 0 1,-32 53 0,22-43-24,-15 25 35,-24 49 188,61-112-274,1-2 0,0 1 0,1 1 0,0 1 0,0-2-1,1 0 1,0 1 0,0-1 0,1 0 0,1 1 0,-1 0 0,4 14 0,-2-15-5,0 0 1,0-2 0,1 1-1,0-1 1,0 1 0,0-1-1,1 0 1,0 0 0,0 0-1,1 1 1,0-2 0,0 0-1,0 0 1,1-1 0,9 8-1,-11-10-44,0 1 0,1-1-1,-1-2 1,0 3 0,1-2-1,-1 1 1,1-1 0,-1-1-1,1 1 1,-1-1 0,1 1-1,0-1 1,-1-1 0,1 1-1,-1-1 1,1 1 0,5-3-1,5-1-274,0-1 0,-1-2 0,25-10 0,-33 14-237,-1 0 0,0 0 0,0-2-1,0 2 1,0-3 0,0 2-1,3-5 1,12-12-8240</inkml:trace>
  <inkml:trace contextRef="#ctx0" brushRef="#br0" timeOffset="-206137.25">7421 2679 17919,'9'5'39,"1"3"-1,0-3 0,1 1 1,-1-2-1,1 1 0,0-1 1,1-1-1,-1 1 0,1-2 1,22 2-1,6 3 31,-36-6-62,1 0-1,-1-1 1,1 1-1,-1 1 0,0 0 1,0 0-1,0 0 1,0-1-1,0 2 1,0 1-1,0-1 1,-1 0-1,6 5 1,-4-1 1,0-1 1,-1 1-1,0-1 0,0 1 1,-1 1-1,5 13 0,-1-1 0,-3-9 11,0-2 0,-1 2 0,0-1 0,-1 0 0,1 14-1,-2-21-13,-2-1 0,1 1-1,0 0 1,0 0-1,-1-1 1,0 2-1,1-1 1,-1 0-1,0-2 1,-1 3-1,1-1 1,0 0 0,-1-2-1,1 2 1,-1-1-1,0 0 1,0 1-1,0-2 1,0 2-1,0-1 1,-1 0-1,1 0 1,-1-1 0,-3 2-1,-8 4-4,-1-2 0,0 2 0,0-2 0,-1-1 0,1 0 0,-21 1 0,36-5 0,-1 0-10,0 0 0,0 0 0,0 0-1,0 1 1,0-1 0,0 0 0,0 0 0,0 1 0,1-1-1,-1 1 1,0-1 0,0 1 0,0-1 0,1 1 0,-1-1-1,0 0 1,0 1 0,1-1 0,-1 1 0,1 0 0,-2 1-1,2-2-6,0 1-1,0 0 1,0 0 0,0 0-1,0-1 1,0 2-1,0-1 1,0-1-1,0 1 1,0 0-1,0-1 1,1 1-1,-1 0 1,0 0-1,1 0 1,-1-1-1,0 1 1,1 0 0,0 0-1,2 4-57,1-1 0,0 1 0,0-1-1,0 1 1,9 4 0,9 8-98,-1 3 0,-1 0 0,28 36-1,-38-43 120,-1-2 23,0 1 0,0-1 0,-2 1 0,1 1 0,-2 0 0,0 1 0,0 0-1,-1-1 1,4 20 0,-8-25 66,0-1 0,0 1-1,-1-1 1,0 0 0,0 1 0,-1-1 0,0 1-1,0 0 1,-1-1 0,0-1 0,0 2-1,-1-2 1,0 2 0,0-1 0,0-1-1,-1 1 1,0-1 0,-1 1 0,-7 6-1,7-9 24,1 1-1,-1-2 0,0 2 1,0-2-1,-1-1 0,1 1 1,-1 0-1,1-1 0,-1 0 1,0-1-1,0 1 0,-9 1 1,-6 0-15,0-1 0,-28-2 0,34 1-258,-47-2 262,57 0-499,0 0-1,0 0 1,0 0-1,0 0 1,0-1-1,0 1 0,0-1 1,1 0-1,-9-5 1</inkml:trace>
  <inkml:trace contextRef="#ctx0" brushRef="#br0" timeOffset="-205492.08">7977 2987 18303,'-1'-12'-2,"-3"-36"1,3 44-12,0 0 1,1 2 0,-1-2 0,-1 0 0,1 1 0,0-1 0,-1 0 0,0 2-1,0-1 1,0 0 0,-3-3 0,-28-36-457,33 42 455,-1-1 1,1 1 0,0 0-1,-1-1 1,1 1 0,0 0-1,-1 0 1,1 0 0,-1 0-1,1-1 1,-1 1 0,1 0-1,-1 0 1,1-1 0,0 1-1,-1 0 1,1 0 0,-1 0-1,1 0 1,-1 0 0,0-1-1,1 1 1,-1 0 0,1 0-1,-1 0 1,1 1 0,-1-1-1,1 0 1,-2 0 0,-9 13-393,-1 20 38,1 13 194,3 2-1,2 0 0,2 2 0,3 71 0,3-83 154,-3-21 21,2 1 0,0-1 0,1 0 0,1 1 0,7 23 0,-10-40 5,1 0 0,-1 1 0,1-1 0,-1 0 1,1-1-1,-1 1 0,1 0 0,0 0 1,0 0-1,-1 0 0,1 0 0,0 0 1,0 0-1,0 0 0,0 0 0,0-1 0,0 1 1,0-1-1,0 0 0,1 1 0,-1-1 1,0 1-1,0-1 0,0 0 0,2 1 1,0-1 20,-1 0 0,1 0 0,0-1 0,-1 1 0,1-1 0,0 1 0,-1-1 0,1 1 0,-1-1 0,1 0 0,2-2 0,5-3 89,-2 1 0,1-3 0,0 0 0,13-12 0,-14 10-5,0 1-1,0-2 0,-1 0 1,-1 1-1,7-17 0,22-61 365,-12 24-174,-3 19-22,-12 27-171,0 2-1,0-3 1,-3 2-1,0-3 1,0 2-1,3-31 1,-7 39-25,-1-1 0,0 1 1,0-2-1,-1 1 0,-1 1 0,-3-13 1,5 22-80,0 0 0,0 1 0,0 0-1,0 0 1,-1-1 0,1 0 0,0 1 0,0-1 0,-1 1 0,1-2 0,0 2 0,-1-1 0,1 1 0,0-1 0,-1 1 0,1-1 0,-1 1 0,1-1-1,-1 1 1,1 0 0,-1-1 0,1 1 0,-1 0 0,1-1 0,-1 1 0,0 0 0,1 0 0,-1 0 0,1 0 0,-1-1 0,1 1 0,0 0-1,-1 0 1,1 0 0,-1 0 0,0 0 0,1 0 0,-1 1 0,0-1 0,1 0 0,-1 0 0,1 0 0,-1 0 0,0 1 0,1-1 0,-1 0 0,1 1-1,-1-1 1,1 0 0,-1 1 0,1-1 0,-1 1 0,1-1 0,-1 2 0,-5 3-17,1 0 1,0 1-1,-8 9 0,3-2-704,2 3 0,-1-3 0,2 2 0,0 0-1,-8 28 1,4-11-9756</inkml:trace>
  <inkml:trace contextRef="#ctx0" brushRef="#br0" timeOffset="-204643.3">8363 2740 17919,'-5'35'118,"0"49"-1,4-60-18,-9 46 0,6-45-49,-3 36 1,13 53 92,-1-13 76,-6 16 443,39-174 84,-13-2-521,-4 1 0,22-95-1,14-40-23,-47 164-191,41-104 138,-39 108-108,1-1-1,30-43 1,-43 68-44,1 0 0,0 0 0,-1-1 0,1 1 0,0-1 0,0 1 0,0 1-1,0-1 1,0 1 0,0-1 0,0 0 0,0 1 0,0-1 0,1 0 0,-1 1 0,0-1-1,2 0 1,-2 1-29,0 0 0,-1 1 0,1-1 0,0 0 0,-1 0 0,1 0-1,0 1 1,-1-1 0,1 0 0,-1 1 0,1-1 0,0 0 0,-1 1-1,1-1 1,-1 1 0,1-1 0,-1 1 0,0-1 0,1 0 0,-1 0-1,1 1 1,-1-1 0,1 3 0,1 3-249,1-1 0,-1 1 1,-1-1-1,1 1 0,0 10 0,3 14-2683,0 2-7765</inkml:trace>
  <inkml:trace contextRef="#ctx0" brushRef="#br0" timeOffset="-204127.65">8998 3012 21631,'0'0'0</inkml:trace>
  <inkml:trace contextRef="#ctx0" brushRef="#br0" timeOffset="-202759.34">9160 2800 17407,'-1'8'0,"1"0"0,0 0 0,1 0 0,-1 0 0,1-1 0,4 11 0,-1 2 0,-3-16 0,0 0 0,0 0 0,0 0 0,0 1 0,1-2 0,3 8 0,5 5 0,0 1 0,-1 1 0,-1 0 0,-1 2 0,-2-3 0,1 1 0,4 31 0,2 35 21,18 111 726,-29-190-692,6 17 481,-7-21-528,0-1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21,-1-1 1,-1 1 0,1 0-1,-1-1 1,1 0-1,-1 1 1,-1-1-1,1-2 1,-1 2 0,2-9-1,-1-9 35,0-28 0,-2 16-19,-2-610 1468,0 604-1311,4-41 0,-2 79-197,1-1-1,0-1 1,0 2 0,0-1 0,1 0 0,-1 1 0,1-1 0,0 1-1,0 0 1,0 0 0,1-1 0,-1 2 0,1-1 0,0 0 0,0-1-1,0 3 1,0-3 0,0 2 0,0-1 0,1 1 0,-1 1 0,1-1-1,4-1 1,6-2 28,0 1-1,0-1 1,0 2-1,0 0 1,18-1-1,-14 3 43,31 2 0,-39 0-63,0 0-1,0-1 1,0 0-1,0-1 1,0 0-1,0 0 1,0-1-1,0 1 1,17-9-1,-1-3-17,25-9 288,-50 21-198,3-3-42,-4 4 42,-5 17-59,1-9-31,-10 41 5,7-25 0,-7 44 0,11-47 0,-2 15 0,2 0 0,2-2 0,3 42 0,-1-52-18,-1 35 0,0 17-66,1-69 67,0 3 1,0-2 0,1-1 0,0 1-1,0 1 1,7 11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9479 2687 18047,'11'-1'5,"1"1"0,0 1-1,-1 0 1,1 0 0,-1 2-1,1-2 1,16 9 0,-23-8-1,1-1 0,-1 2 0,1 0 0,-1 0 0,0-1 0,0 3 0,0-1 0,0-1 0,-1 1 1,1 0-1,-1 0 0,0 0 0,-1 0 0,1 3 0,-1-2 0,3 7 0,-3-6 16,-1 2 0,1 0 0,-2 1 0,1-2-1,-1 2 1,0-1 0,-1-1 0,0 1 0,0 0 0,-3 14 0,-1 4 73,-17 49 0,-9 1-93,12-34 0,11-23 0,5-15 0,1 1 0,-1-1 0,0 1 0,-1-1 0,1 1 0,-1 0 0,-5 4 0,7-7 0,0-1 0,0 2 0,0-1 0,0 0 0,0 0 0,0 0 0,0 0 0,0 0 0,1 1 0,-1-1 0,1 0 0,0-1 0,0 2 0,0-1 0,0 0 0,0 1 0,0-2 0,1 1 0,-1 0 0,1 1 0,-1-1 0,1 0 0,0 0 0,0 0 0,0 0 0,0 1 0,0-1 0,0-1 0,1 1 0,-1 0 0,3 1 0,2 4 0,1 1 0,0-1 0,1-1 0,-1 1 0,13 7 0,-2-4-715,0-1-1,32 13 0,-41-19-315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1 495 17151,'5'37'279,"-1"-1"-1,-2 76 1,0 0 272,11 274 599,-10-248-977,-10 1031 1192,2-764-1642,9-379-457,-4-26 723,0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0,10-14-614,-4-2 43,0 1 0,-2-2 0,0 2 0,-1-1 0,0 0 0,-1-23 0,4-51-9530</inkml:trace>
  <inkml:trace contextRef="#ctx0" brushRef="#br0" timeOffset="1398.83">376 0 19583,'54'2'58,"0"2"0,-1 1 0,0 5 0,-1 0 0,0 2 0,74 28 0,-114-35-32,265 89 349,10-20-158,126-12-32,5-27 32,-276-25-128,658 28 256,1-76-7,27-74-11,-194 22-57,-280 34-96,-112 17 36,-204 33-178,0 1 0,1 3 0,70 3 0,83 22 105,43 3-20,-179-22-59,0-3-1,69-8 1,-109 6-45,-1 0 0,1 0 1,0 1-1,-1 1 0,1 1 1,0 0-1,28 8 0,-43-10-11,0 1-1,-1-1 1,1 0-1,-1 1 0,1-1 1,0 1-1,-1-1 1,1 1-1,-1-1 1,1 1-1,-1-1 1,1 1-1,-1 0 0,0-1 1,1 2-1,-1-1 1,0-1-1,1 1 1,-1 0-1,0-1 1,0 0-1,1 1 0,-1 0 1,0-1-1,0 1 1,0 0-1,0 0 1,0-1-1,0 1 0,0 0 1,-1 0-1,1-1 1,0 1-1,-1 1 1,-11 26 68,8-22-63,-4 12 2,1 1 0,1 0 0,0-1 0,2 1 0,-5 33 0,3 106 62,6-123-68,9 297-3,-4-232 0,23 324 0,3 99 0,-26-41 128,-32-3 0,13-363-88,-8 77 48,23-64-88,1-8 0,-2-120 0,0 0 0,0-1 0,0 1 0,0 1 0,0-1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0,1-2 0,-12-6 0,10 5 0,-21-11 0,0 1 0,-2 1 0,0 2 0,0 2 0,-1-1 0,-1 3 0,0 2 0,-1 1 0,-63-6 0,-169 5 0,54 2 0,-229-29 0,304 21 70,0 8-1,0 5 0,-237 29 1,-147 48 143,62-7-64,-187-12 37,323-34-94,-517 23 292,678-43-293,-198 0-54,194-11 9,-181-1 14,259 14-740,-96-11 0,-100-34-4680,207 26-7119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73 165 17023,'0'0'2838,"1"7"-2625,28 121 555,-27-122-727,0 0-1,0 0 1,-1 1-1,0-1 1,-1 1-1,1-2 1,-1 3-1,-1-2 1,-2 12-1,1-10 15,0 0-1,1-1 1,0 1-1,0 1 1,1-2-1,1 1 1,-1-1-1,4 16 1,1-4 37,-1 0 1,-1 0-1,-1 1 1,0-1-1,-4 29 1,-21 202 653,17-215-640,-2-1 0,-15 40 0,16-53-61,4-10-39,1 1 0,0-1 1,1-1-1,1 2 0,0-1 1,2 18-1,1 24 121,-10-21-31,7-30-90,0-1-1,-1 0 1,1 0 0,-1 1-1,1-1 1,-1 1-1,0-2 1,0 1-1,1 1 1,-1-1-1,0-1 1,0 2-1,0-1 1,0 0 0,0 0-1,-1 0 1,1 0-1,0 0 1,-1 0-1,-1 1 1,0-2 15,-2 0-21,1-2 0,3 1 0,0 1 0,1 0 0,-1-1 0,0 1 0,1 0 0,-1-1 0,1 1 0,-1-1 0,1 1 0,-1-1 0,1 1 0,-1-1 0,1 1 0,0-1 0,-1 0 0,1 1 0,0-1 0,-1 1 0,1 0 0,0-1 0,0 0 0,-1 1 0,1-1 0,0 0 0,0 1 0,0 0 0,0-1 0,0 0 0,0 1 0,0-1 0,0 0 0,1 0 0,-1 1 0,0-1 0,0 1 0,1 0 0,-1-1 0,0 0 0,1 0 0,0 0 0,0 0 0,-1 0 0,1 0 0,0 0 0,0 0 0,0 1 0,0-1 0,0 0 0,0 1 0,1 0 0,-1-1 0,0 1 0,0-1 0,0 1 0,0 0 0,1 0 0,1 0 0,1 0 0,1 0 0,0 0 0,1 0 0,-1 0 0,0 0 0,8 2 0,-12-2 0,0 0 0,0 1 0,0-1 0,-1 1 0,1-1 0,0 1 0,0-1 0,0 1 0,0-1 0,-1 1 0,1 0 0,0-1 0,-1 1 0,1 0 0,0 0 0,-1-1 0,1 1 0,-1 0 0,1-1 0,-1 1 0,0 0 0,1 0 0,-1 0 0,0 0 0,0 0 0,1-1 0,-1 1 0,0 0 0,0 0 0,0 0 0,0-1 0,0 0 0,-1 1 0,1 0 0,0 0 0,-1 2 0,0 3 0,0-1 0,0 1 0,1 0 0,0-1 0,0 1 0,1 0 0,0-1 0,0 0 0,0 2 0,3 5 0,2 10 0,-5-15 0,0 0 0,-1 1 0,0-1 0,-1 0 0,0 1 0,-2 9 0,-3 22 0,-3 58 0,33-136-256,-14 12-684,-1 1 0,-2-1 0,-1 0-1,3-43 1,-4 31-1377,2-11-8840</inkml:trace>
  <inkml:trace contextRef="#ctx0" brushRef="#br0" timeOffset="683.83">80 90 20351,'4'-1'128,"10"-5"-21,-1 2-1,0-2 1,0 0-1,17-12 1,-13 8 57,32-14 1,-41 21-133,-1 0 0,0 2 1,1-1-1,-1 1 0,1-1 1,0 1-1,0 0 0,11 0 0,2 3 37,0 1 0,0-1 0,30 8 0,2 1 39,-11-2-8,115 22 184,-132-24-186,-1 0 0,1 2 1,-2 0-1,28 14 0,-48-22-78,1 2 0,-1-1 1,1 1-1,-1 0 0,0-2 0,0 1 1,0 2-1,-1-1 0,1-1 0,-1 2 1,0-1-1,0 0 0,0 0 0,2 6 0,-2-3 11,-1-3 0,0 2-1,-1 1 1,1-2-1,-1 1 1,0-1 0,0 2-1,-1-2 1,0 1-1,-3 9 1,0 1-20,-2 0 1,0-1-1,-1 0 1,0 1-1,-1-2 1,-1-1-1,-1 1 1,0 1-1,-1-2 1,0-1-1,-1 1 1,-25 17-1,33-26-11,-211 143 325,182-127-262,-1 0 0,-1-3 0,-2 0 0,-66 19 0,102-35-108,0 0 0,-1 0-1,1 0 1,0 1-1,0-1 1,-1 0 0,1 0-1,0-1 1,0 1 0,-1 0-1,1 0 1,0 0-1,0 0 1,-2 0 0,0-5-1097,10-2 298,11 2-2228</inkml:trace>
  <inkml:trace contextRef="#ctx0" brushRef="#br0" timeOffset="1649.83">1063 1041 8832,'0'0'0</inkml:trace>
  <inkml:trace contextRef="#ctx0" brushRef="#br0" timeOffset="3257.06">1113 1088 16000,'0'0'7039,"-4"-3"-6932,-11-5-96,2-1-7,-1 2 0,0-2 0,-23-7-1,32 14-3,1 1 0,-1-1 0,0 1-1,0 1 1,0-1 0,0 0-1,0 1 1,1-1 0,-1 1-1,0 1 1,0-1 0,0 1 0,0-1-1,0 1 1,0 0 0,-9 4-1,9-2 10,-1-1-1,1 1 0,0 1 1,-1 0-1,2-1 0,-1 1 0,0-1 1,1 2-1,0 0 0,0-1 1,1 0-1,-1 1 0,1 0 1,-2 6-1,-5 8 36,2 1-1,-8 28 1,15-45-44,0 1 0,0 1 0,0-1 0,0 1 0,0-1 0,1 1 0,0 0 0,0 7 0,1-10 0,0 2 0,0-1 0,0-1 0,0 0 0,1 1 0,-1 0 0,1 0 0,-1-2 0,1 2 0,0 0 0,0-2 0,0 1 0,5 3 0,2 3 0,1-1 0,0 0 0,1-1 0,0-1 0,0 1 0,18 5 0,74 18 0,-50-16 0,-50-12 0,0-1 0,0 0 0,0 2 0,0-1 0,0 0 0,0 1 0,0-1 0,0 1 0,0-1 0,-1 0 0,5 5 0,-6-5 0,-1 1 0,1-1 0,-1-1 0,1 2 0,-1-1 0,1 1 0,-1-1 0,0 0 0,0 0 0,0 0 0,0 1 0,0-2 0,0 2 0,0-1 0,0 1 0,-1-1 0,1 1 0,0-1 0,-1 0 0,1 0 0,-1 0 0,0 0 0,1 1 0,-1-2 0,0 1 0,0 0 0,0 0 0,-1 2 0,-8 9-1,0-2-1,-1 0 0,-1 1 1,-19 12-1,-56 31 80,-2 2 2,39-26-187,50-30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1494 1331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0 0,0 0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3-1,-33 23-23,42-26 43,0-1 0,0 0-1,1 0 1,-1 1 0,0-1-1,1 1 1,0 0-1,-1 0 1,1 0 0,0 0-1,0-1 1,0 1 0,0 0-1,1-1 1,-1 2-1,0-1 1,1-1 0,0 2-1,-1-1 1,1 0 0,0 1-1,0-2 1,1 0-1,-1 2 1,0-1 0,2 3-1,0 1-4,0-2 0,1 2 0,0-1 0,0 0 0,0 0 0,1 0 0,0 0 0,7 7-1,-2-4-48,0-1 0,0 1 0,1-1 0,0-1 0,1 2 0,0-3 0,18 9 0,-23-12 4,1-1 0,-1 2 0,1-1 0,0-1 0,0 1 0,0-1 0,-1-1 0,1 1 0,0-1 0,0 0 0,0 0 0,0-1 0,0 0 0,0-1 0,8-2 0,48-19-4385</inkml:trace>
  <inkml:trace contextRef="#ctx0" brushRef="#br0" timeOffset="4373.69">1747 987 20607,'1'8'0,"-1"1"0,0-2 0,0 2 0,0-2 0,-1 2 0,-1-2 0,1 2 0,-6 13 0,0-6 6,2 0-1,0 0 0,1 0 1,1 2-1,-1 16 1,6 84 54,-1 7-25,-2-123-35,1 17 0,0-19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2 0,1-4 0,2-3 0,5-12-18,2 1 0,1 1 0,1-1-1,0 1 1,1 1 0,17-16-1,-24 27 19,0-1 0,1 1 0,0 0 0,0 1 0,0-1 0,1 1 0,-1 1 0,1-1 0,0 1 0,1 0 0,-1 0 0,18-2 0,-20 5 0,0-1 0,1 0 0,-1 0 0,0 1 0,1 1 0,-1-1 0,1 1 0,-1 0 0,0-1 0,0 0 0,0 2 0,0 0 0,0 1 0,0-1 0,0 0 0,0 1 0,-1 0 0,0 0 0,6 4 0,-5-1 1,0-1 0,0 0-1,-1 2 1,1-1-1,-2 1 1,1 0 0,-1-1-1,5 13 1,-6-14-3,-1 1 0,0-2 0,-1 2-1,1-1 1,-1 1 0,0-1 0,-1 1 0,0-1 0,0 1 0,0-1 0,-1 1 0,-2 10 0,2-14-40,0 0-1,0 0 1,0 0 0,0-2-1,0 2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2160 1366 16000,'0'0'128,"4"1"0,23 4 168,1-2 1,-1-1-1,42-1 1,-58-1-172,-1-1 1,0 0-1,0 0 1,0 0-1,0-2 1,-1 0 0,1 0-1,-1 0 1,1-1-1,-1 0 1,-1 0-1,1-1 1,10-8-1,-10 6 44,-1 1-1,0-2 0,0-2 1,-1 3-1,0-2 0,-1 1 0,0-2 1,5-11-1,-11 21-157,0 0 0,1-1-1,-1 0 1,0 1 0,0-1 0,0 0 0,0 1-1,0-1 1,-1 0 0,1 0 0,0 1 0,0-1-1,0 1 1,0-1 0,-1 0 0,1 1-1,0-1 1,-1 1 0,1 0 0,0-1 0,-1 1-1,1-1 1,-1 1 0,1-1 0,-1 1 0,1-1-1,-1 1 1,1 0 0,-1-1 0,0 1-1,0-1 1,-25-8 128,20 6-111,-9-2-4,-1 0 1,1 1-1,-1-1 0,0 1 1,0 2-1,-26-1 0,37 3-31,-1 0 0,1 0-1,-1 1 1,1-1-1,-1 1 1,1 0 0,-1 0-1,1 0 1,0 2-1,0-1 1,0 0 0,0 0-1,0 1 1,1 0-1,-1-1 1,1 1-1,0 1 1,0-1 0,0 1-1,0-1 1,1 1-1,-7 9 1,6-7-5,0 2 1,0 0-1,1 0 0,0 0 0,1-1 1,-1 2-1,2-1 0,0 0 0,0 0 1,0 1-1,1-1 0,1 0 0,-1 0 1,2 1-1,-1 0 0,1-2 1,1 1-1,0 0 0,5 11 0,-6-17 12,0 1 0,0-1 0,0 1 0,1 0 0,-1-2 0,1 1 0,-1 0 0,1 0 0,0 1 0,0-2 0,0 0 0,0 1 0,0 0 0,6 1 0,3 0 0,1 0 0,20 4 0,-25-6 0,0-1-135,1 0 0,0 0 0,-1 0-1,1-2 1,-1 1 0,1-1-1,-1 0 1,0-1 0,10-2 0,14-4-561,-3 1-2375,-2-1-7681</inkml:trace>
  <inkml:trace contextRef="#ctx0" brushRef="#br0" timeOffset="5206.96">2802 1327 20479,'0'0'0,"-3"25"0,2-18 0,1 2-128,0-2 128,1-5-512,5-4-1664,-4-7 513,3-5 127,1-11 0,-1 0-7296</inkml:trace>
  <inkml:trace contextRef="#ctx0" brushRef="#br0" timeOffset="5397.17">2805 830 19199,'0'0'0,"10"27"0,-7-13 0,-1 2 0,-2-2 0,0-1-512,-2 2 128,-1-4-640,3 1 1</inkml:trace>
  <inkml:trace contextRef="#ctx0" brushRef="#br0" timeOffset="5928.19">3059 1262 20095,'0'0'896,"5"-5"-768,39-38 101,-32 31-177,2-1 1,-1-1-1,2 3 1,18-14-1,-32 24-50,1 1 0,-1 0 1,0-1-1,1 1 0,-1-1 0,0 1 0,1-1 0,-1 1 1,1 0-1,-1 0 0,1 0 0,-1 0 0,1 0 0,-1 0 1,0 0-1,1 0 0,-1 0 0,3 1 0,0 0 5,-1 0-1,1 0 0,-1 1 0,1 0 0,-1 0 0,0 0 1,3 3-1,3 2 8,0 1 1,0-1 0,10 15-1,-3-1-46,-2 1 0,-1 0 0,0 0 0,-2 2 0,-1-1 0,-1 1 0,6 32 0,-14-54-616,-3-8 249,-3-12-2372,-2-6-9282</inkml:trace>
  <inkml:trace contextRef="#ctx0" brushRef="#br0" timeOffset="6875.2">3902 618 19199,'-24'28'0,"13"-21"2,6-9-5,5 1 4,0 0 0,0 0 0,-1 1 0,1-1 0,0 0 0,0 0 0,0 0 0,0 1 1,1-1-1,-1 0 0,0 1 0,0-1 0,0 1 0,1-1 0,-1 0 0,0 1 0,1-1 0,-1 0 1,0 1-1,1-1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0,0-1 0,0 1 0,1 0 0,-1-1 0,1 1-1,-1 1 1,1-1 0,0 0 0,0 0 0,0-1 0,0 2 0,-1 3 0,-3 7 83,2 1 0,-4 24 0,7-36-101,-22 112 194,-3 25-35,18-68-125,2-6-52,-4 0 0,-27 100 0,35-162-367,-3 12 216</inkml:trace>
  <inkml:trace contextRef="#ctx0" brushRef="#br0" timeOffset="7444.13">3913 1274 20863,'11'4'-38,"0"-2"0,0 1 0,1-1-1,-1 0 1,15 0 0,-19-2 20,0 0 1,0 0-1,1-1 0,-1 0 1,0 0-1,0-1 1,0 1-1,-1-1 1,14-6-1,-6 2 4,-1-1-1,0-1 1,0 1-1,0-2 1,-1 0-1,-1 0 1,18-18-1,-22 19 16,-1 0 0,1 0-1,-2-1 1,1 0 0,-1 0 0,-1 0-1,0-1 1,0 1 0,-1-1 0,-1 1 0,2-13-1,-4 17 0,0 1 0,0 0 0,0-1 0,-1 1 0,0 0 0,0 0 0,0 0 0,-1 0 0,1 0 0,-1-1 0,0 2 0,0 0 0,-1-1 0,0-1 0,-4-2 0,-4-5 0,0 1 0,-2 1 0,-13-11 0,25 21 0,0-1 0,-1 0 0,1 0 0,0 0 0,-1 1 0,1 0 0,0 0 0,-1-1 0,1 1 0,-1-1 0,1 1 0,-1 0 0,1 0 0,-1 0 0,1 0 0,-1 0 0,1 0 0,-1 0 0,1 0 0,-1 1 0,1-1 0,0 1 0,-1-1 0,1 0 0,-1 0 0,1 1 0,0 0 0,-1-1 0,1 1 0,0 0 0,0 0 0,-2 1 0,-4 3 0,0 2 0,1-1 0,-11 12 0,14-15 0,-5 8 0,0-1 0,1 2 0,1-1 0,0 0 0,1 1 0,0 0 0,1-1 0,-4 21 0,4-11 0,2-1 0,0 0 0,2 0 0,4 33 0,-2-42 0,0 0 0,1 2 0,7 14 0,-8-23 0,0 2 0,0-3 0,1 2 0,-1 0 0,1-1 0,0 0 0,1 0 0,-1 0 0,1 1 0,7 4 0,-7-7-14,-1-1 0,1 0 0,-1 0 1,1 0-1,-1 0 0,1 0 0,0 0 0,0-1 0,-1 1 0,1-1 0,0 0 0,0 0 0,0 0 0,-1-1 0,1 1 0,0-1 0,-1 0 0,8-2 0,6-3-504,-1 1 0,25-14-1,-36 16 355,63-35-3889,-35 18-5525</inkml:trace>
  <inkml:trace contextRef="#ctx0" brushRef="#br0" timeOffset="7692.96">4483 1226 21503,'0'0'0,"34"4"-6783,-13-16 5247</inkml:trace>
  <inkml:trace contextRef="#ctx0" brushRef="#br0" timeOffset="7854.9">4577 648 19327,'0'60'0,"3"37"384,-11-143 0,0 20 0,-1 4-128,0 9 0,1 7 0,-2 1 0,2 5-384,1 3 128,-1 1-384,3 0 128</inkml:trace>
  <inkml:trace contextRef="#ctx0" brushRef="#br0" timeOffset="8724">5058 1006 20607,'-32'-9'0,"23"5"21,11 2 24,2-1-4,-51 24-20,20-6-17,12-7-13,1 1 1,-26 17 0,38-23 0,-17 11-63,1 0 0,1 3 0,1-1 0,-28 34 0,44-48 61,-1-1-1,0 1 1,0-1-1,0 0 0,1 1 1,-1-1-1,1 0 1,-1 0-1,1 0 0,0 1 1,-1 0-1,1-1 1,0 1-1,0-1 0,0 0 1,0 1-1,0-1 1,1 1-1,-1-1 0,0 0 1,1 1-1,-1-1 1,1 0-1,0 0 0,0 1 1,-1-1-1,1 1 1,0-1-1,0 0 0,0 0 1,0 1-1,0-2 1,1 1-1,-1 0 0,0-1 1,1 1-1,-1 0 1,0 0-1,1 0 0,-1-1 1,1 1-1,-1-1 1,3 2-1,8 0-28,0 2 0,0-1 0,0-1-1,19-1 1,-27 0 40,44 2-48,0-2 0,-1-2 0,1-3 0,88-14 0,-136 18 41,21-2 154,-17 3 79,-10 5-62,-61 27 371,12-7-304,15-5-305,2 3-1,1 0 1,1 1 0,1 2 0,2 2 0,-38 41 0,67-65-326,-1 1 1,1-1-1,0 1 1,-3 8-1,1 3-2877</inkml:trace>
  <inkml:trace contextRef="#ctx0" brushRef="#br0" timeOffset="9253.99">5404 455 14848,'0'0'256,"0"4"85,-3 30 745,2 0-1,1 1 1,3-1 0,9 46 0,49 136-457,-1-16-522,-23-72-86,-25-91-107,-6-21-127,0 0 0,-2 1 0,0-1 0,-1 2-1,0 33 1,-3-51 185,0 1-1,0-1 1,0 0 0,0 0-1,0 0 1,0 1 0,0-1-1,0 0 1,0 0 0,0 0-1,0 0 1,0 0-1,0 0 1,0 0 0,0 1-1,0-1 1,0 0 0,0 0-1,0 0 1,0 0 0,0 1-1,0-1 1,0 0 0,-1 0-1,1 0 1,0 0 0,0 0-1,0 1 1,0-1 0,-1 0-1,1 0 1,0 0-1,0 0 1,0 0 0,-1 0-1,1 0 1,0 0 0,0 0-1,0 0 1,-1 0 0,1 0-1,0 0 1,0 0 0,-1 0-1,1 0 1,0 0 0,0 0-1,0 0 1,-1 0-1,-10-6-1472,7 4 260</inkml:trace>
  <inkml:trace contextRef="#ctx0" brushRef="#br0" timeOffset="9502.94">5324 979 21503,'0'0'0,"22"29"0,-14-18 0,-3-7 0,-2-8 0,3 1 0,5 0 0,6 6 0,8 1-768,10 3 0,7 4-768,-9-5 0,0 2-10367</inkml:trace>
  <inkml:trace contextRef="#ctx0" brushRef="#br0" timeOffset="10208.79">6111 1084 21119,'0'0'-128,"-3"6"-1045,-64 132-4693,64-130 6045,1 1 0,1-2 0,0 1 0,0-1 0,1 2 0,0 13 0,1-19-101,-1 0 1,0 1-1,1-1 1,0 0-1,0 1 1,0-1-1,0-1 1,1 2 0,-1 0-1,1-2 1,0 1-1,0 0 1,0 0-1,0-1 1,1 1-1,-1 0 1,7 3-1,-7-5-47,1 0 1,-1 0-1,1 0 0,-1 0 1,1-1-1,0 1 0,0-1 0,-1 0 1,1 1-1,0-1 0,0 0 1,-1-1-1,1 1 0,0 0 0,-1-1 1,1 0-1,0 0 0,-1 1 1,1-2-1,2 1 0,5-3 98,0-1 0,0 0 0,16-11 0,-14 6 24,0-2 0,-1 1-1,0 0 1,-1-2-1,0 1 1,11-20-1,9-12 60,-2 8-104,-8 11 19,23-37 1,-42 60-122,0 0-1,0 0 1,1 1-1,-1 0 1,0-1-1,1 0 1,-1 0 0,1 1-1,-1 0 1,1 0-1,0 1 1,0-2-1,-1 1 1,1 0 0,0 0-1,0 0 1,0 0-1,0 0 1,1 1-1,-1-1 1,0 1-1,4-1 1,-5 1-2,-1 0 0,1 0 0,-1 1 1,1-1-1,0 0 0,-1 1 0,1-1 0,-1 0 0,1 1 0,-1-1 1,0 0-1,1 1 0,-1-1 0,1 1 0,-1-1 0,0 1 0,1-1 1,-1 1-1,0-1 0,0 1 0,1-1 0,-1 1 0,0 0 0,0-1 1,0 0-1,0 0 0,0 1 0,0 0 0,0-1 0,0 0 0,0 0 1,0 1-1,0 0 0,0-1 0,0 1 0,-1 29 74,0-23-28,0 18 75,1 0 0,1 0 0,2 0 0,0 1 0,3-2 0,9 30 0,-7-31-37,-3-7-95,0 0-1,2 0 1,0 1-1,1-3 0,16 24 1,-24-38-58,0 1 1,1-1 0,-1 1 0,0 0-1,1-1 1,-1 0 0,1 0 0,-1 0-1,0 0 1,1 0 0,-1 0 0,1 1-1,0-1 1,-1 0 0,1 1-1,-1-1 1,1 0 0,-1 0 0,1 0-1,0 1 1,-1-1 0,1 0 0,-1 0-1,1 0 1,0 0 0,-1 0 0,1 0-1,0 0 1,0-1 0,1 1-19,-1-1 0,0 0 0,1 1 0,-1 0 1,0-1-1,0 0 0,1 0 0,-1 0 0,0 0 1,0 0-1,1-3 0,19-31-3238,-20 34 3207,11-27-9550</inkml:trace>
  <inkml:trace contextRef="#ctx0" brushRef="#br0" timeOffset="10792.95">6886 909 22783,'-24'41'26,"1"3"0,3 1-1,2 0 1,-14 53-1,25-72-28,2-1-1,0 0 1,2 1-1,1 1 1,2 35-1,2-60-89,2-8 46,3-9-10,-6 14 41,6-14-28,0 1 1,12-13 0,2-6 2,-6 11-49,0-1 1,2 2-1,1 0 0,1 0 0,1 2 1,32-24-1,-38 32 39,1 1 1,0-1-1,1 2 0,0 0 0,1 2 0,-1 0 1,2 0-1,-1 2 0,1-2 0,0 3 0,25-4 1,-39 8 49,0-1 0,-1 1 1,1 0-1,0 0 0,0 0 0,0 1 1,0-1-1,0 1 0,0 0 1,-1 0-1,1 0 0,0 1 1,-1-1-1,1 0 0,-1 0 0,1 1 1,-1 0-1,0 1 0,0-1 1,0 1-1,0-2 0,0 2 1,-1-1-1,1 1 0,-1-1 0,0 2 1,0-1-1,0 0 0,0-1 1,-1 2-1,1-1 0,0 4 0,4 10 2,-1 0-1,-2-1 1,0 2-1,1 32 0,-4-50 0,3 52-32,-2-1 0,-4-1 0,-12 74 0,23-136-2224,6-16-885,-5 6-7461</inkml:trace>
  <inkml:trace contextRef="#ctx0" brushRef="#br0" timeOffset="11506.68">8016 962 23167,'-60'29'0,"60"-29"0,-1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 0 0,0 0 0,0-1 0,1-20 0,0 9 0,-1 11 0,-1 0 0,1 0 0,0 1 0,-1 0 0,1-1 0,0 0 0,-1 0 0,1 1 0,-1-1 0,1 0 0,-1 1 0,1-1 0,-1 1 0,1 0 0,-1-1 0,0 1 0,1-1 0,-1 1 0,0 0 0,1-1 0,-1 1 0,0 0 0,0-1 0,0 1 0,1 0 0,-1 0 0,0-1 0,0 1 0,0 0 0,1 0 0,-1 0 0,0 0 0,0 0 0,-1 1 0,-29 4 0,26-4 0,-11 3-48,1 1 0,-1 1 0,1 0 0,1 1 0,-1 0 0,1 0 0,1 2 0,-1 0 0,2 0 0,0 0 0,-22 24 0,26-26 14,1 3 1,0-2-1,0 2 0,1-2 0,1 2 0,0 0 0,1 0 0,0 0 0,0 0 0,1 0 1,0 1-1,1 0 0,1-1 0,0 1 0,0-1 0,3 21 0,1-14 27,0 1 0,2-2-1,0 0 1,1 1 0,0-1-1,2 0 1,11 17 0,-15-29 2,0 3 0,1-2 0,0 0 0,0 0 0,0 0 0,1 1 0,0-3 0,0 2 0,8 3 0,-9-5 3,0-2-1,0 1 0,0 0 0,0-1 1,1 1-1,-1-1 0,1 0 0,-1 0 1,1 0-1,-1-1 0,1 0 0,-1 0 1,1 0-1,6-2 0,1-1-4,-1-1 0,1 1 0,-1 0 0,0-2 0,0 0 0,-1-1 0,1 1 1,-1-2-1,18-13 0,-3 0-6,-2 0 1,35-37-1,-38 34 24,30-44 0,-39 44 157,-12 16-46,-13 15-28,0 3-43,1 0 1,1 2 0,0-1 0,1 1 0,1 1-1,-16 28 1,-31 95 191,27-59-102,11-33-56,-7 20 129,-64 111-1,-2-39-53,68-107-128,-1-1 0,-41 39 0,45-52-452,-1-1 0,-1-1 0,-36 19 0,6-5-460,6 1-2448,1-2-8703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3097 17151,'0'0'2155,"6"1"-1984,54 6 78,1-2 0,62-2-1,311-31 1012,-251 16-728,96 4 107,-270 8-638,28 0-978,-13 0-2910</inkml:trace>
  <inkml:trace contextRef="#ctx0" brushRef="#br0" timeOffset="674.53">0 2972 20095,'9'-5'0,"-6"4"0,0 0 0,0 0 0,0-1 0,0 0 0,1 0 0,-1 0 0,0 1 0,1 1 0,-1-1 0,1 0 0,-1 0 0,1 1 0,4-1 0,-4 2 22,1-1-1,0 0 1,-1 0-1,1 0 0,-1-1 1,1 0-1,-1 0 0,1 0 1,-1 0-1,1 0 1,-1 0-1,5-5 0,55-24 400,-54 25-373,14-10 61,-1 5-1,2-1 1,-1 0-1,1 3 1,1 0 0,0 2-1,0 1 1,1 1-1,0-1 1,46 1 0,396-5 381,-309 16-151,17 0 156,-144-8-410,-1-1 0,0-1 0,43-9 0,-71 11-188,-1 1 0,0-2 1,1 1-1,-1 0 1,0-1-1,1 1 0,-1 0 1,0-1-1,0 1 1,-1-1-1,1 0 0,0 0 1,-1 0-1,1-2 1,-1 1-1,0 2 0,0-2 1,0 0-1,0 0 1,2-4-1,-4 7-1,0-1 0,0 1 1,0-1-1,0 1 0,0 0 0,0-1 1,0 1-1,0 0 0,0 0 0,0-1 0,0 1 1,-1-1-1,1 1 0,0 0 0,0-1 1,0 1-1,0-1 0,-1 1 0,1 0 0,0-1 1,-1 1-1,1 0 0,0-1 0,-1 1 1,1 0-1,0 0 0,-1-1 0,1 1 0,0 0 1,-1 0-1,1-1 0,-1 1 0,1 0 0,0 0 1,-1 0-1,0 0 0</inkml:trace>
  <inkml:trace contextRef="#ctx0" brushRef="#br0" timeOffset="40116.83">2685 1066 17407,'0'0'384,"5"-3"-149,6-7-137,0 1-1,1 2 1,1 0-1,0 1 1,0-2 0,0 3-1,17-7 1,-8 7 6,-1 0 0,1 1 0,0-2 0,30 0 0,107 4 568,-135 4-525,-1 0 0,1 2 1,-1 2-1,37 8 0,-54-12-119,0 1 0,0-1 0,0 1 0,0 1 0,-1-2 0,1 2 0,-1 1 0,0-1 0,-1-1 0,1 1 0,-1 1 0,0-1 0,4 7 0,-3-2 1,0-1-1,-1-1 0,0 2 0,0-1 0,-1 2 0,-1-2 0,4 21 0,-5-13 18,0 1-1,-1 2 0,-1-2 0,0 2 0,-2-2 1,0 1-1,-2 0 0,-8 21 0,-4 3 50,-2 0-1,-3 0 1,-1-2-1,-2-1 1,-2-2-1,-38 43 1,48-66-29,15-11-45,-1-2 0,1 2 0,-1-1 0,1 0 0,0 0-1,0 1 1,0 0 0,-2 3 0,4-5-17,0 0 1,-1 1-1,1-2 0,0 1 0,0 1 0,0-1 0,0-1 0,1 2 1,-1-1-1,0 0 0,0 0 0,1 0 0,-1 0 0,1 0 1,-1 0-1,1 1 0,-1 0 0,1-1 0,0 0 0,0 0 1,0-1-1,-1 1 0,1 0 0,0 0 0,2 1 0,3 2 5,-1 1 0,1-1 0,0-1-1,0 0 1,0 1 0,1-3-1,0 2 1,-1 1 0,1-2 0,0 0-1,10 1 1,9 1 69,47 0 0,-53-3-61,66-3 135,5 1 51,-79 1-280,-1 0 0,1 2 0,-1 0 0,1 1 0,19 6 0,-28-7-109,0-1 1,0 1-1,1-1 1,-1 0-1,0 0 1,0 2-1,0-1 1,-1 0-1,1 0 0,-1 1 1,3 2-1,0 2-699,-1-2-1,-1 1 0,1 3 0,2 3 0</inkml:trace>
  <inkml:trace contextRef="#ctx0" brushRef="#br0" timeOffset="41183.57">3849 935 22015,'2'-5'0,"0"1"0,1-2 0,-1 1 0,1 1 0,0 1 0,0 0 0,1-2 0,0 1 0,-1 0 0,1 0 0,0 1 0,1 1 0,-1-1 0,1 0 0,-1 1 0,1 0 0,5-3 0,-4 3 0,0 1 0,0-1 0,0 1 0,0-1 0,1 2 0,-1-1 0,0 1 0,0 1 0,0-1 0,1 2 0,-1-1 0,0 0 0,0 1 0,11 4 0,309 132 0,-313-131 2,-1 1-1,0 1 1,0-1-1,-1 1 1,0 2-1,-1-1 1,0-1 0,-1 2-1,0 1 1,-1-2-1,0 2 1,-1 0-1,10 24 1,-15-28 9,0-3 1,0 1 0,-1 1 0,0-3 0,0 2-1,-1 0 1,0 1 0,0 0 0,0-3 0,-1 3-1,0-1 1,-3 7 0,1-4 15,0-1 1,-1 1-1,0-2 1,-1 0-1,0 3 1,0-3-1,-11 11 0,-2-2 18,0 2-1,-1-3 1,-1 0 0,0-3-1,-32 18 1,32-18 24,0-2 0,-1 0 1,0-2-1,-38 13 0,53-20-56,-1 1 0,1-1 0,-1 0 0,0 0 0,1-1 0,-1 0 0,0 0 0,1-1 0,-1 0 0,0 0 0,1 0 0,-1-1 0,1 0 0,0-1 0,0 0-1,-1 1 1,2-1 0,-1 1 0,0-1 0,-7-6 0,12 8-13,0 1 0,0-1 0,1 1 0,-1-1 0,0 1 0,1-1 0,-1 0 0,0 1 0,1 0 0,-1-1 0,1 1 0,-1-1 0,1 0 0,0 0 0,-1 1 0,1-1 0,0 0 0,-1 0 0,1 0 0,0-1 0,0 2 0,0 0 0,0 0 0,0-1 0,0 0 0,0 0 0,0-1 0,1 1 0,-1 0 0,1 0 0,0 0 0,0 0 0,0 1 0,0-1 0,0 0 0,0 1 0,0-1 0,0 0 0,0 0 0,0 1 0,0-2 0,0 2 0,3-2 0,4 0 0,1 0 0,0 0 0,-1 1 0,12-1 0,2 1 0,0 1 0,1 1 0,-1 0 0,0 2 0,0 0 0,34 12 0,-40-10 0,0 0 0,-1 1 0,0 1 0,0-1 0,-1 1 0,0 3 0,0 0 0,-1-2 0,17 18 0,-26-22 0,-1-1 0,1 4 0,-1-4 0,0 2 0,0 0 0,-1 0 0,1-1 0,-1 4 0,-1-3 0,1 1 0,-1-1 0,0-2 0,0 5 0,-1-3 0,0 2 0,0-2 0,0 1 0,-2 5 0,1-3 0,0 0 0,-1-2 0,0 1 0,-1 0 0,1-1 0,-1 0 0,-1 2 0,1-3 0,-1 2 0,-1-1 0,1-1 0,-1 1 0,0-2 0,-7 9 0,-4-3 6,1 0 0,-1-1 0,-1-1 0,0 0 1,0 0-1,0-3 0,-36 11 0,-135 16-156,165-29 38,11-3-783,10 0 313,0 0-1,0 0 1,0 1-1,0-1 1,0 0-1,0 2 1,1-2-1,-1 1 1,-2 0-1</inkml:trace>
  <inkml:trace contextRef="#ctx0" brushRef="#br0" timeOffset="41934.42">5233 1283 22015,'-22'7'0,"22"-7"0,0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0,10-14 0,-8 12 0,0-2 0,0-2 0,0 1 0,0 0 0,-1-1 0,1 1 0,-2-1 0,1 1 0,-1-2 0,1 1 0,-2 1 0,1-1 0,-1 2 0,0-3 0,-3-8 0,-1-2 0,-1 0 0,-1-1 0,-12-20 0,18 35 0,-1 0 0,1 1 0,-1-1 0,0 1 0,0 0 0,0 0 0,0-1 0,-1 1 0,1 0 0,-1 1 0,0-1 0,1-1 0,-1 0 0,0 1 0,-5 0 0,2 1 0,1-1 0,0 1 0,-1 0 0,1 1 0,-1-1 0,1 1 0,-1 0 0,1 1 0,-7 0 0,-3 2 1,0 0-1,0 0 0,1 4 1,-1-2-1,1 0 0,1 1 1,-1 0-1,1 1 1,0 2-1,1 0 0,0-1 1,1 0-1,0 2 0,-12 13 1,6-5-5,0 4 1,1-3 0,1 3-1,1-2 1,1 4 0,2-1-1,-11 26 1,9-10-12,3-2 0,1 2-1,2 1 1,2-2 0,2 2 0,3 64-1,2-91 16,-1 0-1,2-1 0,-1 0 1,2 0-1,0-1 0,1 1 1,11 20-1,-14-28 2,1 1 0,0 0 0,0-1 1,0 0-1,0-1 0,1 1 0,0 0 0,0-2 0,0 2 1,0-1-1,1 0 0,-1 0 0,1 1 0,0-1 0,0-3 1,0 2-1,0-1 0,0 1 0,0-1 0,1 0 0,-1 0 0,7 0 1,-4-2 11,1 1 0,0 0 0,-1-1 1,1-1-1,-1 0 0,0 1 0,1-1 1,-1 0-1,0-2 0,-1 0 0,1 0 1,-1-1-1,1 2 0,-1-2 0,-1 1 1,1-1-1,6-8 0,6-6 18,0-1 0,-2 0 0,28-44 0,-15 16-33,-2-2 0,-3-1-1,24-71 1,29-166 118,-74 268-31,0-3 1,-1-36-1,-2 59-85,-1 0 1,0 0-1,0-2 1,0 2-1,-1 0 1,1-1-1,0 1 1,0 0-1,0-1 1,0 1-1,0 0 1,0-1-1,0 1 1,0 0-1,-1-1 1,1 1-1,0 0 1,0 0-1,0 0 1,-1 0-1,1 0 0,0 0 1,-1-1-1,1 1 1,0 0-1,0 0 1,-1 0-1,1-1 1,0 1-1,-1 0 1,1 0-1,0 0 1,-1 0-1,1 0 1,-16 2-77,-15 12-228,22-9 50,0 1-1,1-1 1,0 3 0,0 0-1,0-2 1,1 1-1,-10 15 1,-1 4-1924,-18 41 0,35-66 2106,-47 85-10232</inkml:trace>
  <inkml:trace contextRef="#ctx0" brushRef="#br0" timeOffset="42548.27">5653 937 21887,'9'82'0,"15"102"0,-15-130 10,40 189 130,-32-167-65,34 116 106,-49-182-166,10 20 183,-11-30-193,-1 1 0,0-1 0,0 0 0,1 0 0,-1 0 0,1 1 0,-1-1 0,0 1 0,1-1 0,-1 0 0,1 1 0,-1-1 0,0 0 0,1 0 0,-1 1 0,1-1 0,-1 0 0,1 0 0,-1 0 0,1 1-1,0-1 1,0 0-1,0-1-1,0 1 0,-1 0 0,1 0 1,0-1-1,0 1 0,-1-1 0,1 1 0,0 0 1,-1-1-1,1 0 0,-1 1 0,1 0 1,0 0-1,-1-1 0,1 1 0,-1-1 0,1 0 1,7-12 39,-1 0 1,-1 1-1,0 0 1,-1-1 0,0 0-1,3-17 1,-1 7 13,4-15 16,7-24 116,2 2 0,53-104 0,-41 107-167,3 2-1,82-101 0,11-7-3936,-103 126 1302,19-23-8714</inkml:trace>
  <inkml:trace contextRef="#ctx0" brushRef="#br0" timeOffset="44079.37">2836 209 19711,'-17'8'0,"1"2"0,0 1 0,0-3 0,-14 19 0,-53 51 0,58-55 0,9-7 0,1 0 0,1-1 0,1 3 0,-18 28 0,26-36 0,0 1 0,0-1 0,2 1 0,-1 0 0,2 1 0,-1-2 0,2 1 0,-1 2 0,2-3 0,0 18 0,5 16-20,21 84 0,27 45-57,-27-90 45,73 214-162,-73-233-104,3 1 0,58 92 0,-49-101-651,57 62 0,77 65-2443,7 4-5056</inkml:trace>
  <inkml:trace contextRef="#ctx0" brushRef="#br0" timeOffset="44785.36">6526 192 18687,'12'32'0,"1"-1"0,2 1 0,25 40 0,86 124 0,-103-153 0,-2-1 0,28 86 0,-29-58 46,-4 2 0,-3 1 0,-4-2 0,-1 133 0,-10-158-17,-3 1 0,-1 0 0,-3-3 0,-2 3 0,-3-3 0,-1 0 0,-3 1 0,-38 67 0,4-28-114,-3-1-1,-72 83 1,114-151-207,-1-2 1,0 2-1,-18 9 0,26-19-114,-1 0 0,0 0 0,-1-1 0,1-2 0,-1 2 0,0 0 0,0-2 0,0 1 1,-17 2-1,-17 0-8810</inkml:trace>
  <inkml:trace contextRef="#ctx0" brushRef="#br0" timeOffset="45430.35">6973 109 19327,'34'-6'0,"0"-3"0,59-20 0,5-3 0,-72 24 0,-5 2 0,1 2 0,0-3 0,25 1 0,-40 5 0,-1 1 0,1-1 0,0 2 0,-1-1 0,1 1 0,-1 0 0,1 0 0,-1 0 0,1 1 0,-1 0 0,0 1 0,0 0 0,0-2 0,0 4 0,6 1 0,-5-1 0,0 0 0,-1 2 0,0-2 0,0 1 0,0 2 0,-1-2 0,0-1 0,-1 3 0,1-1 0,-2 1 0,1 0 0,-1-2 0,0 2 0,-1 0 0,0-1 0,0 3 0,-1-1 0,1 10 0,-2 5 0,-2 1 0,0-2 0,-2 2 0,0-2 0,-10 26 0,-3 2 0,-49 101 0,-42 40 1,29-55 20,63-108 36,-2 2 123,1 1 0,-15 44 0,32-75-167,0 0 0,-1 0 0,1-1 1,0 2-1,0-1 0,0 0 0,0 0 0,0 0 0,0 0 0,0 0 1,0 0-1,0 0 0,1-1 0,-1 1 0,0-1 0,1 1 0,-1 0 0,1 0 1,-1 1-1,1 0 0,-1-1 0,1-1 0,0 1 0,-1 0 0,1-1 1,0 1-1,0-1 0,0 1 0,-1 0 0,1-1 0,0 1 0,0-1 0,0 1 1,0-1-1,2 1 0,3 1 20,1 0 0,-1-2 0,2 2 0,9-1 0,-16-1-31,52 2 67,0-1 0,-1-2 1,99-14-1,153-50-3333,-219 45-8831</inkml:trace>
  <inkml:trace contextRef="#ctx0" brushRef="#br0" timeOffset="47013.57">1889 2850 19327,'12'-6'-76,"-9"4"28,1-1 0,0 1 0,0 1-1,-1 0 1,1 0 0,1-1 0,-1 1-1,0 0 1,0 0 0,0 0 0,1 0 0,-1 1-1,0 0 1,1 0 0,-1 0 0,5 1-1,0 1-32,0-1-1,1 1 1,-1-2-1,0 1 1,1-2-1,14-1 1,60-13-180,-34 5 90,-23 5 121,68-10-203,182-12 1,-123 30 135,230 31-1,-159 12 118,-145-27 0,82 10 0,347 19 128,-420-45 270,124-9 0,-38-3 321,-49 6 113,224-33 0,-126-16-55,-94 18-530,182-31 286,-199 29-256,-11 4-148,183-27 272,6 0-290,-224 40-23,-16 6 39,97-19-1,-116 30-119,62 3-1,-13 1 109,116-2-94,45 0 107,-204-3-154,1-1 0,40-8 0,-72 10-2,-3 2-190,0-1 0,0 0 1,0-2-1,0 1 0,0 1 0,5-3 1,2-6-3465</inkml:trace>
  <inkml:trace contextRef="#ctx0" brushRef="#br0" timeOffset="49382.53">3242 4014 19199,'4'-5'87,"-4"4"-46,0 0-1,1 0 1,-1 0 0,1 1 0,0-1-1,-1-1 1,1 0 0,0 1 0,-1 0 0,1 0-1,0 0 1,0 1 0,0-1 0,0 0-1,0 1 1,0-1 0,0 1 0,0-1-1,1 0 1,-1 1 0,0-1 0,2 0-1,15-17 238,-3 4-169,23-26 1,-24 22-38,22-17-1,189-133 390,-22 20-175,-161 113-235,-20 14 31,1 2 1,49-32 0,-70 50-73,-1-1 0,1 2 0,0-1 0,0 0 0,0 1-1,0-1 1,0 0 0,0 1 0,0-1 0,1 1 0,-1-1 0,0 1 0,0 0 0,0 0 0,0 0 0,1 0 0,2 1 0,-4 0-5,0-1 1,0 1-1,0 0 1,0 0-1,1 0 0,-1-1 1,-1 0-1,1 1 1,0 0-1,0 2 0,0-1 1,0-1-1,-1 0 1,1 0-1,-1-1 0,1 1 1,-1 0-1,1 0 1,-1 0-1,1 1 0,-1-1 1,0 0-1,0 1 1,0-1-1,0-1 0,0 2 1,0-1-1,0 0 1,-1 2-1,-4 46 52,-2 1 0,-21 70 0,10-54 31,-17 59 37,23-83-97,3 1 0,1 0 0,-1 44 0,-8 49 9,5-72-118,-20 124-862,33-170-88,-1-17 958,0-1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4486 4371 19967,'0'0'0,"-37"-3"0,52 3 0,-4 3 0,5 1 0,-8 1 0,-3-3 0</inkml:trace>
  <inkml:trace contextRef="#ctx0" brushRef="#br0" timeOffset="50596.36">5192 3364 22143,'-44'36'0,"43"-35"-2,0-1 0,0 1 0,0 0 0,1-1-1,-1 1 1,0 0 0,0-1 0,0 1 0,0-1 0,-1 0-1,1 0 1,0 0 0,0 0 0,0 0 0,0 1-1,0-1 1,0 0 0,0 0 0,0 0 0,-1-1 0,1 1-1,0 0 1,0 0 0,0 0 0,0 0 0,0 0 0,0-1-1,0 1 1,0-1 0,0 1 0,-2-2 0,2 1-4,0 0 0,0 1 0,0 0 0,-1 0 0,1 0 0,0 0 0,-1-1 0,1 1 0,0 0 0,-1-2 0,1 2 0,0 0 0,-1 0 0,1 0 1,0 0-1,-3 0 0,-4 3-84,-1-1 1,1 2-1,-1-2 1,1 1-1,1 2 1,-1-1-1,1 3 1,-1-4-1,1 3 1,1-1 0,-11 11-1,5-3-66,1 1-1,0-1 1,1 2-1,-14 24 1,20-31 139,0 2 1,1-1-1,0 0 0,0 1 1,1-2-1,1 2 1,0 1-1,0-4 1,1 3-1,0 0 1,1-2-1,0 2 0,0 0 1,1-2-1,1 1 1,0 2-1,0-3 1,9 19-1,-4-14 0,-1-3 0,2 1 1,0 2-1,0-1 0,2-3 0,-1 1 0,1 1 0,1-1 1,0-3-1,0 2 0,1-1 0,17 9 0,22 7 17,-1 2 0,-2 3 0,90 68 0,-136-95 0,-1 1 0,0-2 0,1 0 0,-1 1 0,0 1 0,0-2 0,-1 2 0,1 0 0,0-1 0,-1 0 0,0 2 0,1-1 0,-1 0 0,1 2 0,-2-2 0,-1 1 0,1-1 0,0 0 0,-1 0 0,0 1 0,0-1 0,0-1 0,0 1 0,0 0 0,-1 0 0,-3 7 0,-7 10 124,-1 1 0,-2 1 0,0-1-1,-31 30 1,41-46-87,-1-1-1,1-1 1,0 0-1,-1 0 1,0 0-1,0-1 1,0 1 0,0 1-1,-1-2 1,1 0-1,-1-1 1,1 1-1,-1-1 1,0 0 0,1-1-1,-1 1 1,0-1-1,0-1 1,1 1-1,-1-1 1,0 0 0,1-1-1,-1 1 1,1-1-1,0 0 1,-1-2-1,1 1 1,0 1 0,0-1-1,1 0 1,-1 0-1,1 0 1,0-1-1,-9-9 1,5 4-23,1-2 0,0 3 0,0-1 0,1-4 0,1 3 0,0 0 0,1-2 1,0 1-1,1-2 0,0 3 0,1-1 0,0-2 0,1 2 0,0-2 0,2 2 0,-1-2 0,3-18 0,0 9-9,2 1 0,0-3 0,2 5 0,1-4 0,0 4 1,2-3-1,0 3 0,25-38 0,52-53 99,8-12 51,-83 105-138,-1 0 1,-1 0-1,-1 0 0,-1 0 0,9-34 0,-15 48-43,0 2-69,-1-1 0,1 1 1,-1-1-1,1 0 0,-1 1 1,0-1-1,1 0 0,-1 1 1,0-1-1,-1 0 0,1 0 1,0 0-1,0 1 0,-1 0 1,1 0-1,-1-1 0,1-2 1,-1 3-1,-1-3 0,1 4-14,1 0 0,-1 0 0,1 0-1,-1 0 1,0 0 0,1 0 0,-1 0 0,1 0-1,-1 0 1,1 0 0,-1 0 0,1 0-1,-1 0 1,1 0 0,-1 0 0,1 0-1,-1 1 1,1-1 0,-1 0 0,1 0 0,-1 1-1,1-1 1,-1 0 0,1 0 0,-1 0-1,1 0 1,0 1 0,-1-1 0,1 1 0,0-1-1,-1 1 1,1 1 0</inkml:trace>
  <inkml:trace contextRef="#ctx0" brushRef="#br0" timeOffset="51405.94">5929 3475 20607,'-91'1'128,"90"-1"-121,0 0-1,0 0 1,0 0-1,0 0 0,0 0 1,0 0-1,0-1 0,-1 1 1,1 0-1,0-1 1,1 1-1,-1 0 0,0-1 1,0 0-1,-1 0 1,1 1 0,1-1 1,0 1 0,0-1 0,-1 1 0,1 0 0,0 0 0,0 0-1,0-1 1,0 1 0,0-1 0,-1 1 0,1-1 0,0 1 0,0 0-1,0-1 1,0 1 0,0-1 0,0 1 0,1-2 0,-1 2 0,0-1-1,0 1 1,0-1 0,2-1 76,-1 0-1,1 0 0,0-2 1,-1 4-1,1-3 1,5-4-1,-51-2 194,34 8-299,-1 1 0,1-1-1,0 1 1,-1 1-1,1-1 1,0 1 0,0 1-1,0 0 1,-14 4-1,19-4 9,0 0 0,0 0-1,1 1 1,-1-3-1,1 4 1,-1-2 0,1 1-1,0 0 1,0 1-1,1-1 1,-1 1 0,1 0-1,-1-1 1,1 2-1,1-1 1,-1-1 0,0 1-1,1 0 1,-3 10-1,3-9-20,0 3 0,1-1 0,0-1 0,0 2-1,1-1 1,0 0 0,0 0 0,0 0 0,1-1 0,1 1-1,2 12 1,0-9-3,0-1-1,0-2 0,1 2 1,0 0-1,1-2 1,0 2-1,11 10 0,5 2-19,2-3-1,0 3 1,1-4-1,43 23 0,-53-31 59,-1-1 0,0 2 0,-1 0 0,0 0 0,0 0 0,-1 3 0,17 19 0,-26-26 0,1-1 0,-1 0 0,0 0 0,0 1 0,-1-1 0,0 2 0,0-2 0,-1 1 0,1 0 0,-1 0 0,-1 0 0,1-1 0,-1 2 0,0-1 0,-1 0 0,1 1 0,-1-2 0,-1 1 0,1 0 0,-1-1 0,0 2 0,-1-2 0,-3 8 0,-3 2 0,0 0 0,-19 24 0,23-34 0,-1 1 0,1-1 0,-1 1 0,-1 0 0,1-2 0,-1-1 0,0 2 0,-12 6 0,11-9 6,-4 4-9,0-1 0,0 0 0,0-2-1,-17 5 1,26-7 9,-1-1-1,1 0 0,-1 0 1,1 0-1,-1 0 0,1 0 0,0 0 1,-1 0-1,1-1 0,-1 0 1,1 0-1,0 0 0,0 1 1,0-3-1,-1 2 0,1-1 1,0 1-1,1 0 0,-1-2 0,0 1 1,-3-3-1,1 0-1,0 1 1,1-3-1,0 3 1,0-2-1,0 3 0,1-5 1,-1 2-1,2 0 0,-1 0 1,1 1-1,0-2 1,0 1-1,-1-10 0,2 5 7,1 1-1,1 1 0,-1-2 1,2 1-1,0 1 1,0-1-1,0 0 0,5-9 1,6-9 13,2-2 1,1 5-1,1-1 1,35-43-1,-4 14-24,-22 25 0,25-35 0,-39 48-12,25-43-187,-33 53 141,-1 0 0,0 1-1,0-3 1,-1 2 0,1 0 0,-1-12 0,-2 10-1323</inkml:trace>
  <inkml:trace contextRef="#ctx0" brushRef="#br0" timeOffset="52196.89">6500 3351 22143,'-75'10'0,"71"-10"0,5-1 0,12-3 0,3 3 0,-15 1 0,-1 0 0,0 0 0,1 0 0,-1 1 0,0-1 0,1 0 0,-1 0 0,0 0 0,0 0 0,1 1 0,-1-1 0,0 0 0,1 0 0,-1 0 0,0 1 0,0-1 0,1 0 0,-1 0 0,0 1 0,0-1 0,0 0 0,0 1 0,1-1 0,-1 0 0,0 1 0,0-1 0,0 0 0,0 0 0,0 0 0,0 0 0,0 1 0,0-1 0,0 0 0,0 1 0,0-1 0,-8 30 0,6-23 0,0-1 0,0 1 0,-1 12 0,-2 15 0,-1-1 0,-2 2 0,-13 33 0,9-32 0,-15 79 0,25-104 2,0 10 32,-1 38 1,4-55-31,-1 3 1,1-2 0,1 2 0,-1-1 0,1 0-1,0 0 1,0-1 0,2-1 0,-2 2 0,1 0 0,5 4-1,-7-8 1,0-1-1,0 1 0,0-2 0,1 1 0,-1 1 1,1-1-1,-1-1 0,1 0 0,-1 1 0,1 0 1,-1 0-1,1-1 0,0 1 0,-1-1 0,1 0 1,0 1-1,0-1 0,-1 0 0,4 0 1,1 0 48,-1 0 1,0-1-1,0 0 1,0 0-1,7-1 1,-11 0-40,1 0 1,-1 0-1,1 1 1,-1-1 0,0 1-1,1-1 1,-1 0-1,0-1 1,0 1 0,-1 1-1,1-2 1,0 1-1,-1-1 1,1-1-1,1 0 2,15-50-5,-7 22 25,25-56-1,-30 79-31,0-2 0,1 3 0,0-1 1,0 0-1,1 0 0,0 2 0,1-2 1,0 2-1,0 1 0,11-9 0,-13 11-49,-1 1 0,1 1-1,0-1 1,-1 1 0,1 0-1,1 1 1,-1-1 0,0 0-1,10 0 1,-14 1 4,1 1 1,0 0-1,0 0 1,0 0-1,0 0 1,0 1-1,0-1 0,0 1 1,0 0-1,-1 0 1,1 0-1,0 0 0,-1 0 1,1-1-1,0 2 1,-1-1-1,0 0 1,1 1-1,-1 0 0,0-1 1,0 1-1,4 4 1,1 5-1631,0-1 0,10 22-1</inkml:trace>
  <inkml:trace contextRef="#ctx0" brushRef="#br0" timeOffset="52542.35">6587 3816 21887,'0'0'0,"13"30"0,-8-17 0,1 1 0,5 0 0,-2 1 0,12 1 0,5 0 0,2 8 0,-1-1-384,-2 4 0,0-1-1536,-5-11 128,-2-6 129,-9 2 127</inkml:trace>
  <inkml:trace contextRef="#ctx0" brushRef="#br0" timeOffset="53704.2">7145 3998 21119,'80'20'0,"-54"-12"0,1 0 0,-1-3 0,55 5 0,-61-8 0,-12-2 0,1 1 0,-1-1 0,14-2 0,-20 1 22,-15-9 84,-13-16-106,1-2 0,2 1 0,1-2 0,1-2 0,-22-41 0,39 63 24,0 3-1,1-1 0,-1 1 0,2-1 1,-1 0-1,1-2 0,1 2 1,-1 0-1,1-1 0,1 2 0,0-3 1,0 1-1,0 0 0,1 2 0,0-1 1,1-1-1,0 0 0,0 2 1,1-2-1,-1 0 0,6-6 0,-3 6 1,-1 0 0,1 1 0,1 1 0,-1-1 0,1 0-1,1 1 1,-1 0 0,1 1 0,1 0 0,-1-1 0,1 1-1,-1 1 1,2 0 0,-1 0 0,0 1 0,15-5 0,-16 4-17,1 2 0,0-1 0,0 2 0,0-1 0,0 1 0,0 0 0,0 1 1,0-2-1,1 2 0,-1 0 0,0 2 0,0-2 0,0 1 0,12 3 0,6 5 25,-1 1 0,0-1 0,27 16 0,-42-19-19,0-1 0,-1 2 0,1 1 0,-1-3-1,-1 3 1,1 0 0,-2 1 0,1-1 0,10 15-1,-15-18-12,0 1 0,-1 1 0,1-2 0,-2 0 0,1-1 0,0 1 0,-1 2 0,0-1 0,-1 1 0,0-3 0,0 3 0,0-2 0,-1 7 0,-3 5 0,0-3 0,-1 5 0,-8 12 0,-5 19 0,18-49 0,0 1 0,-1 0 0,1 0 0,0 0 0,0-1 0,0 1 0,0 0 0,0 0 0,1 0 0,-1 0 0,1-1 0,-1 1 0,1 0 0,0 0 0,0 0 0,0-2 0,0 1 0,0 1 0,0-1 0,0 1 0,0-1 0,1 1 0,-1 0 0,0-1 0,1 0 0,0 1 0,-1-2 0,1 1 0,2 2 0,7 2 0,0 0 0,1-1 0,20 7 0,-17-8 0,4 3-172,-1 0-1,1-3 1,0 1 0,0-2-1,27 2 1,-34-4 25,-1-1 1,0 1-1,1-1 1,-1-2 0,0 1-1,0-1 1,1 1-1,-1-2 1,0 0-1,14-8 1,-22 12-26,-1-1 1,0-1-1,0 1 1,0-1-1,0 0 1,0 1-1,0 0 0,0-1 1,-1 0-1,1 0 1,0 0-1,-1 0 0,0 0 1,0 0-1,1 1 1,-1-3-1,-1 2 0,1-1 1,0 1-1,-1-1 1,1 2-1,-1-5 1,5-25-10645</inkml:trace>
  <inkml:trace contextRef="#ctx0" brushRef="#br0" timeOffset="54415.23">7664 2367 17279,'5'12'0,"-3"-7"0,-1-2 0,1 1 0,-1-2 0,0 2 0,0-1 0,0 8 0,-1-11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0,0 1 0,0-1 0,0 1 0,0 1 0,0-1 0,0 0 0,-8 3 0,13-4-136,1 0-1,0 2 0,0-2 0,-1 0 0,1 0 0,0 0 1,-1 0-1,1 1 0,0-1 0,0 0 0,-1 0 0,1 1 0,0-1 1,0 0-1,0 0 0,-1 1 0,1-1 0,0 0 0,0 1 1,0-1-1,0 0 0,0 1 0,-1-1 0,1 0 0,0 1 1,0-1-1,0 0 0,0 1 0,0-1 0,0 0 0,0 0 1,0 0-1,0 0 0,1 1 0,-1-1 0,0 0 0,0 1 0,0-1 1,0 0-1,0 0 0,0 1 0,1-1 0,-1 0 0,0 1 1,0-1-1,0 0 0,1 0 0,-1 2 0,0-2 0,0 0 1,1 0-1,-1 0 0,0 1 0,1-1 0,0 0 0,0 1 26,1 0-1,-1 0 1,1-1 0,-1 1-1,1-1 1,0 1-1,0 0 1,0 0-1,2-1 1,100 20 705,-71-13-482,45 3 0,-47-7-165,0 1 1,-1 1-1,49 15 0,-45-11-846,-7-3-3459</inkml:trace>
  <inkml:trace contextRef="#ctx0" brushRef="#br0" timeOffset="55024.47">9078 2658 21503,'2'3'128,"-1"-1"-124,1 3 56,1-1 1,0-1 0,0 1-1,6 8 1,-8-11-47,0 0-1,0 0 1,0 0 0,-1 0 0,1-1-1,0 1 1,0-1 0,1 1 0,-1-1-1,0 1 1,0-1 0,0 1 0,0-1-1,0 1 1,1-1 0,-1 0 0,0 0-1,0 0 1,1 2 0,-1-2 0,0 0-1,0-2 1,1 2 0,-1 0 0,0 0-1,0 0 1,0-1 0,1 1 0,-1-1-1,0 1 1,2-1 0,10-5 1,1 1 0,0-2 0,1 3 0,-1 1 0,1-1 0,0 2 0,0-1-1,0 2 1,26-2 0,-36 4-29,-1-1 0,1 2-1,0-1 1,0 0-1,-1 0 1,6 2-1,-6-1-44,0-1 0,0 0-1,1 1 1,-1-2 0,1 0-1,-1 1 1,8-1-1,-1-1-646,0 1 1,-1-2-1,15-3 0,-2-4-2998</inkml:trace>
  <inkml:trace contextRef="#ctx0" brushRef="#br0" timeOffset="55287.68">9045 2295 21887,'0'0'0,"36"56"0,-36-51 128,-11-16-128,7 11 128,2 0-128,7 6 128,7 3-128,10 4 128,11 7-128,11-4 128,14 2-256,6-5 0,14-7-256,-6-7 0,0-2-15231</inkml:trace>
  <inkml:trace contextRef="#ctx0" brushRef="#br0" timeOffset="-212233.01">10347 1879 21119,'20'-11'0,"-6"3"0,1-2 0,-2 1 0,0 0 0,22-24 0,-32 49 79,0 1-1,-1 22 0,-2-3-33,-1 1 0,-2-3 0,-2 1 0,-1-1 0,-2 3 0,-2-3 0,-2 0 0,-29 60 0,1-24 238,-3-1 0,-3-4-1,-80 92 1,122-154-268,1 2 1,-1-3-1,1 2 1,-1 2-1,1-1 1,1 0-1,-1-1 1,1 2-1,-3 7 1,4-10-11,1 0 0,0-1 1,0 1-1,0 0 0,0-1 1,1-1-1,-1 2 0,1 1 1,0-1-1,0-2 0,0 2 1,0 0-1,0-1 0,0 0 1,1 0-1,-1 2 0,1-3 1,0 0-1,-1 0 0,1 1 1,0 1-1,4 2 0,5 3-5,1-1 0,1 0 0,-1 2 0,1-4 0,16 5 0,15 12 0,-41-21 0,62 29 11,100 37 0,-115-51 106,0 0 0,2-6 1,79 13-1,-118-22-252,22 1-119,-8-8-3688</inkml:trace>
  <inkml:trace contextRef="#ctx0" brushRef="#br0" timeOffset="-211344.93">9959 2063 22271,'0'0'256,"0"-6"-149,1-3-73,1 2 0,-1 1 0,1-3 0,1 0 0,0 2-1,0 0 1,0 0 0,1-1 0,0 1 0,1 1 0,0-3 0,0 3 0,1 1 0,-1 0 0,2-1 0,9-9-1,1 3 3,0 1-1,2-1 1,-1 1-1,2 1 1,35-13-1,-27 11 14,39-20 0,-49 20-22,2 2 1,-1 2-1,1-1 1,38-10-1,-56 19-23,0 0-1,0 0 1,0 0 0,0-2-1,0 2 1,0 0 0,0 0 0,0 2-1,0-2 1,0 0 0,0 0-1,0 0 1,0 1 0,0 0 0,0 0-1,0-1 1,0 1 0,-1 0-1,1 0 1,0 0 0,-1 0-1,1 0 1,-1 0 0,1 1 0,-1-1-1,1 1 1,-1-1 0,0 1-1,0-1 1,0 1 0,0 0 0,0-1-1,1 5 1,2 4 30,0 1 0,-1 1 0,0 1-1,2 12 1,-2-6-30,1 4 102,-4-23-113,0 1 0,0-1 0,0 0 0,0 0 0,0 0-1,0 1 1,0-1 0,1 0 0,-1 0 0,0 0 0,0 0 0,0 1 0,0-1-1,0 0 1,0 0 0,0 0 0,0 0 0,0 1 0,1-1 0,-1 0-1,0 0 1,0 0 0,0 0 0,0 0 0,1 0 0,-1 0 0,0 0 0,0 0-1,0 0 1,0 0 0,1 0 0,-1 0 0,0 0 0,0 0 0,0 0-1,1 0 1,-1 0 0,0 0 0,0 0 0,0 0 0,1 0 0,-1 0 0,0 0-1,0 0 1,0 0 0,0 0 0,1 0 0,-1 0 0,0 0 0,0 0 0,0 0-1,1 0 1,-1 0 0,0 0 0,0 0 0,0 0 0,0 0 0,0-1-1,0 1 1,1 0 0,-1 0 0,0 0 0,0 0 0,0-1 0,0 1 0,0 0-1,6-12-3610</inkml:trace>
  <inkml:trace contextRef="#ctx0" brushRef="#br0" timeOffset="-210442.26">11547 1760 22015,'-51'18'0,"51"-17"2,-1-1-1,1 0 1,-1 0-1,1 0 1,-1 0-1,1 0 1,-1 1-1,1-1 1,-1 0-1,1 0 1,-1 0-1,1 0 1,-1 0-1,1 0 1,-1 0-1,0 0 1,1 0-1,-1 0 1,1 0-1,-1 0 1,1 0-1,-1 0 1,1 0-1,-1-1 1,1 1-1,-1 0 1,1 0-1,-1 0 1,0 0-1,5-12 98,0 1-18,-4 11-79,0 0-1,0 0 0,0-1 1,0 1-1,0 0 0,0 0 0,0-1 1,0 1-1,0 0 0,0 0 0,0 0 1,0-1-1,-1 1 0,1 0 1,0 0-1,0-1 0,0 1 0,0 0 1,0 0-1,0 0 0,0 0 0,-1-1 1,1 1-1,0 0 0,0 0 1,0 0-1,0 0 0,-1 0 0,1 0 1,0 0-1,0 0 0,0 0 0,-1 0 1,1 0-1,0 0 0,0 0 1,-1 0-1,1 0 0,0 0 0,-1 0 1,-7 0 16,0 0 1,-1 0 0,1 1 0,0 0-1,0 1 1,0 0 0,0 0-1,0 1 1,0 0 0,1-1 0,0 2-1,-9 4 1,-15 11 51,-36 26 1,20-9 99,-78 79 1,122-112-157,0 0 1,0 1-1,0-2 1,0 2-1,1-1 1,0 1-1,0 2 0,0-3 1,0 1-1,1 1 1,-1-2-1,1 1 0,0-1 1,0 7-1,1-7-2,0-1 0,1 2-1,-1-3 1,1 2 0,-1-2-1,1 1 1,0 0 0,0 0-1,0 1 1,0 0 0,1-1-1,-1-1 1,0 1 0,1 0-1,-1-1 1,1 1 0,0 0-1,0-2 1,0 2 0,0-1-1,0 0 1,0 1 0,0-1-1,0 0 1,1 1 0,-1-2-1,0 2 1,3-1 0,19 6 9,0-3-1,0 0 1,1-1 0,29 0 0,-21-1 3,12 1-7,0 1 0,0 3 1,82 21-1,-114-25-15,-1 0 0,0 3 0,-1-1 0,1 0 0,-1 1 0,0 0 0,-1 1 0,1 1 0,-1-1 0,-1 1 0,0 0 0,0 1-1,-1 2 1,0-3 0,-1 2 0,0 0 0,0 0 0,6 17 0,-6-10 2,-2-2-1,0 3 0,-1 0 1,-1-1-1,-1 1 1,0-1-1,-2 3 0,0-4 1,-1 1-1,-6 30 1,0-19 7,-1 2 1,-1-2-1,-2-1 1,-2 1-1,-22 38 1,32-61 1,1 0 0,-1 0-1,-1 0 1,1-1 0,-1 2 0,0-3 0,0 1-1,0 0 1,-1-1 0,0 1 0,1-1 0,-1 0-1,-1 1 1,1-1 0,0-2 0,-1 3 0,1-3-1,-1 2 1,-11 1 0,1-1 23,0-1 0,-26-1-1,35-1-19,1 0-1,0-1 1,-1 0-1,1 0 1,0-1-1,0 1 1,0-1-1,-1 0 0,1-2 1,-6-1-1,-8-6 42,1-2-1,-1 0 0,2 0 0,-20-20 1,32 28-44,1 0 0,-1-1 0,1-2 0,1 3 0,-1-2 0,1 0 0,0 1 0,1-2 0,-1 1 0,2-1 1,-1 1-1,1 0 0,0-1 0,1 1 0,-1-11 0,3 2-2,0 3 1,1-3-1,0 3 0,2-4 1,0 6-1,0-5 0,13-22 1,-5 15-1,0 4 1,2-2 0,0 2-1,19-20 1,34-35-424,4 4-1,124-99 1,-160 145-718,-18 18-1964</inkml:trace>
  <inkml:trace contextRef="#ctx0" brushRef="#br0" timeOffset="-207957.96">12112 2827 22271,'0'0'512</inkml:trace>
  <inkml:trace contextRef="#ctx0" brushRef="#br0" timeOffset="-207162.97">12618 2284 20607,'0'0'384,"4"-3"-256,212-221 1131,-82 76-1067,29-27 21,-125 140-196,87-73 94,-118 103-111,0-3 0,1 4 0,-1-1 0,15-4 0,-21 8 1,0 1 1,-1 0-1,1 0 0,-1-1 0,1 1 0,-1 0 0,1 0 0,0 0 0,-1-1 1,1 1-1,0 0 0,-1 0 0,1 0 0,-1 0 0,1 0 0,0 0 0,-1 0 1,1 1-1,0-1 0,-1 0 0,1 0 0,-1 0 0,1 1 0,0-1 1,-1 0-1,1 1 0,-1-1 0,1 0 0,-1 0 0,1 0 0,-1 1 0,1-1 1,-1 0-1,0 0 0,1 1 0,-1-1 0,0 1 0,1-1 0,-1 1 0,0-1 1,0 1-1,1 0 0,-1-1 0,0 1 0,0-1 0,0 1 0,0 0 0,0-1 1,0 0-1,0 1 0,0 0 0,0 3 14,0 0 0,0 2 0,-1-2 0,0 1 1,-2 6-1,-88 216 346,77-196-338,-25 54 78,-47 116 54,-37 221-49,117-397-106,-10 49 0,-42 111 0,57-182 0,-7 22 0,8-24 0,-1 0 0,1-1 0,0 1 0,0 0 0,0 0 0,0 0 0,0 0 0,0 0 0,0 0 0,1 0 0,-1 0 0,0 0 0,0-1 0,1 1 0,-1 0 0,1-1 0,-1 1 0,1 0 0,-1 0 0,1 0 0,1 3 0,-2-4-2,0 0 0,0 0 0,0 0 0,0 0 0,0 0 0,1 0 0,-1 0 0,0 0 0,0 1 0,0-1 0,0 0 0,0 0 0,1 0 0,-1 0 0,0 0 0,0 0 1,0 0-1,0 0 0,0 0 0,1 0 0,-1 0 0,0 0 0,0-1 0,0 1 0,0 0 0,0 0 0,1 0 0,-1 0 0,0 0 0,0 0 0,0 0 0,0 0 0,0 0 0,0 0 0,1-1 0,-1 1 0,0 0 0,0 0 0,0 0 0,0 0 0,0 0 0,5-12-215,2-11-411,-6 20 468,23-75-3850,-8 39-8811</inkml:trace>
  <inkml:trace contextRef="#ctx0" brushRef="#br0" timeOffset="-205960.97">13870 1677 20351,'0'0'256,"-6"5"-128,-4 7-71,0 2 0,2 0 0,-1 0 0,2 1 0,0-2 0,1 2 0,1 0-1,-5 18 1,-19 209 437,20 2-92,10-138-287,1-41 9,-10 81 0,4-124-85,2-16 13,1-1 1,1 0-1,-1 0 0,1-1 1,0 2-1,1 8 0,-1-14-40,1 0-1,0 0 0,-1 0 0,1 0 0,0 0 1,-1 0-1,1 0 0,-1 0 0,1-1 1,0 1-1,-1 0 0,1-1 0,-1 1 1,1-1-1,-1 1 0,1-1 0,-1 1 1,1-1-1,-1 1 0,0-1 0,1 1 1,-1-1-1,0 1 0,1-2 0,19-21 37,-17 18-14,114-150 119,-55 69-50,190-259-60,-181 237 74,15-19 0,-79 116-117,2 1 0,-1 1 0,1-2 0,1 2 0,0 0 0,0 1 0,23-13 0,-32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2 1,-27 19-814,-2 0-3917</inkml:trace>
  <inkml:trace contextRef="#ctx0" brushRef="#br0" timeOffset="-204892.36">14864 1788 20991,'-6'17'32,"0"-4"0,0 3 0,-1-3 0,-1 4 0,0-6 0,-1 4 0,-15 14 0,-29 33 340,-70 110-1,88-121-324,-23 29 70,22-30-5,-40 71 0,57-85-79,-4 5 25,-22 62 0,62-141-58,36-56 0,162-335 233,-170 330-210,-15 41 41,66-95 0,-93 148-45,1 1 0,-1 0-1,1 1 1,0-2 0,0-1-1,0 4 1,9-7 0,-19 43 237,6-30-220,-1-1 1,-1 2-1,1 0 1,-1-3-1,0 3 1,-3 4 0,4-7-24,0-1 0,1 1 1,-1 0-1,1 1 1,0-2-1,-1 1 0,1-1 1,0 1-1,0-1 1,0 1-1,1 0 0,-1 0 1,0-1-1,1 1 1,-1-1-1,1 2 0,0-1 1,1 1-1,20 36 150,-17-34-111,2 9-9,0-3 0,-1 3 0,0-1 0,6 20 0,7 61 109,-5-26-114,94 440-38,-103-468 0,-9-86-170,4-8-1959,0-2-4062,0 33-4518</inkml:trace>
  <inkml:trace contextRef="#ctx0" brushRef="#br0" timeOffset="-204558.25">14520 2345 20479,'0'0'662,"6"-5"-449,6-4-106,1 0 1,0 2-1,1 0 0,18-8 1,-25 12-78,1 1 0,-1-1-1,1 1 1,0 0 0,0 1 0,0 0 0,1 0 0,-1 0 0,0 1 0,0 0 0,10 2 0,2 1-1,-1 2 0,1 0 1,-1 2-1,23 9 0,70 40-879,-108-54 765,30 16-679,-17-14-2035</inkml:trace>
  <inkml:trace contextRef="#ctx0" brushRef="#br0" timeOffset="-202912.99">9748 3256 18687,'0'0'128,"7"3"-21,76 23 49,123 25 0,-89-24-41,308 60 424,-340-75-354,-1-3 1,0-3-1,100-7 0,-71-7 199,184-38 0,-101-6-25,9-5-78,-116 44-57,139-8 0,98 16 9,-109 3-61,762-16 212,-650-4-237,20-1 346,-271 24-394,64-1 101,-34-3-91,-75 3-59,0 0 1,-1-4 0,1 2 0,53-12-1,51-18-50,-32 9 0,-86 19 0,1 1 0,-1 1 0,1 2 0,22-2 0,-41 4-17,0-2 0,0 0 0,0 0 1,0 0-1,0 0 0,0 0 0,0 0 0,1-2 0,-1 2 0,0 0 0,0 0 0,0-1 0,0 1 0,0-1 0,0 1 1,0 0-1,-1 0 0,1-2 0,0 2 0,0-1 0,0 0 0,0 0 0,-1 1 0,1-1 0,0 1 0,-1-1 0,1 0 1,0 0-1,-5-2-1893,3 2 1698,1 1 0,-1 0 0,0 0 0,1 0 0,-1-1-1,1 1 1,-1 0 0,0 0 0,-1 0 0</inkml:trace>
  <inkml:trace contextRef="#ctx0" brushRef="#br0" timeOffset="-201082.92">9758 3715 18687,'0'0'1280,"4"1"-1152,42 9 30,-1-1 0,0-2 0,1-2 0,56 0 0,88 2 278,-48-1-232,107 7 199,126 2-60,103-29 63,-229-3-219,-139 8-118,-20 1 12,87-6 51,-151 13-99,497-15 190,-437 10-203,155-12 259,-32 1-23,-154 12-209,1 3 1,84 5 0,-77-1-3,97-5 1,117-38-50,-87 7 30,-99 14 78,-58 13-49,42-7-1,192-20 95,-223 28-149,-31 4 0,0-1 0,0 1 0,20 1 0,-9 2 0,-6 1 0,-1-2 0,0 0 0,21-3 0,-18-1 64,0 2 0,-1 1 0,28 2 0,-44-1-35,0 0 0,1 0 0,-1 0 0,1 1 0,-1-1 0,0-1 0,1 1 0,-1 0 0,0 0 0,1-1 0,-1 0 0,0 0 0,6-1 0,-8 1-16,0 1 1,1-1 0,-1 1 0,0-1 0,1 1-1,-1-1 1,0 1 0,1 0 0,-1 0 0,0 0-1,1 0 1,-1 0 0,1 0 0,-1 0 0,0 0-1,1 1 1,-1-1 0,0 0 0,1 1 0,-1-1-1,0 1 1,1 0 0,-1-1 0,0 1 0,0-1-1,0 1 1,0 0 0,0 0 0,0 0 0,0-1-1,0 1 1,0 0 0,1 3 0,2-3-1147,-4-8 428,-1-3-262,1 9 871,-15-47-4598,3 17-7657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1 187 16384,'4'-1'127,"78"-36"513,-80 37-608,-1 0-1,0 0 0,0 0 0,0 0 1,0 0-1,0 0 0,0 0 0,0 0 1,0 1-1,0-1 0,0 2 0,0-2 1,0 1-1,0-1 0,-1 1 0,1 0 0,0-1 1,0 1-1,0 0 0,-1 0 0,1 0 1,0 1-1,20 24 325,-20-25-300,19 31 781,25 51 0,4 4-58,35 49-214,109 167 257,-169-274-758,2 1 0,0 0 0,38 27 0,-34-30 21,-1 3 1,48 59-1,3 15 128,122 123 1,-113-143 2,-60-59-121,-1-1 1,-2 4-1,25 30 0,-14 2-1,-2-2 0,-3 0 1,25 72-1,30 55 62,-60-141-111,2 0-1,39 44 1,19 27 56,4 7 32,20 32 11,-77-95-144,-3-1 0,-3 0 0,40 126 0,-2 66 0,-59-224 0,6 16 22,2 0 0,2-2 0,28 47 0,10 25 40,-22-37-9,36 123 0,-47-124-53,37 80 0,-41-113 0,7 32 114,21 95 0,3 10 64,-1-15 163,-40-142-312,1-6-1,1 5 1,1-3 0,16 22-1,-14-23-22,25 43-6,-28-42 0,1 0 0,1 0 0,25 29 0,13 7 0,-29-32 0,1 3 0,2-4 0,37 30 0,-37-35 0,-1 2 0,0 3 0,-1-3 0,-1 4 0,0-1 0,-2 3 0,-1-2 0,25 43 0,-36-56 0,1 2 0,1 1 0,0-2 0,0-1 0,0 2 0,1-3 0,22 17 0,-28-22 2,-1 1 1,0-1-1,0 0 0,0 1 1,0 1-1,0 0 0,-1-1 0,0 0 1,1 0-1,1 7 0,13 40 50,-16-43-46,1 2 1,1-1-1,0 0 1,0 1-1,0-3 0,1 2 1,8 12-1,-10-17-6,2 0 0,-3 1 0,4-2 0,0 2 0,-2 4 0,2-5 0,-1 0 0,-3 0 22,-1-2 170</inkml:trace>
  <inkml:trace contextRef="#ctx0" brushRef="#br0" timeOffset="1681.72">3810 5252 20223,'0'1'8,"-1"4"8,0-4 0,0 2-1,0 0 1,1-1 0,-1 1 0,1 0 0,0-1 0,0 0 0,0 1 0,0 1-1,0-2 1,0 1 0,1-2 0,-1 3 0,1-2 0,2 6 0,-2-7 36,-1 1 1,1 1-1,-1 0 1,1-1-1,-1 0 1,0 0-1,0 0 1,0-1-1,0 1 1,0 1-1,0-1 1,0-1-1,-1 0 1,1 1-1,-1 0 1,0-1-1,1 2 1,-1-2-1,0 2 1,0-1-1,0 0 1,0-1-1,0 1 1,-2 1-1,-4 5 61,-1 0 0,1-3 0,-16 12 0,2 0-85,-61 46 367,58-45-299,1-1 0,1 2 0,0-1-1,-19 27 1,-5 12 70,9-9 71,-67 66 0,-246 187 147,344-295-384,-1-1 0,0 0 0,1-1 0,-2 0 0,1-1 0,0 2 0,-13 2 0,34-26-132,29-38 0,-38 52 119,229-246-647,-204 220 595,116-135-33,-20 18 46,-74 92 52,-11 11 0,2 0 0,76-61 0,-117 104 19,1 0 0,-1 1-1,1-1 1,-1 1 0,1 0-1,0 1 1,0-1 0,-1 0-1,1-1 1,0 2 0,6-1-1,-9 1-10,1 0-1,0 0 1,-1 0-1,1 0 1,-1 0-1,1 0 1,0 0-1,-1 0 1,1 0-1,-1 1 1,1-1-1,-1 0 1,1 2-1,0-2 0,-1 0 1,1 1-1,-1-1 1,0 1-1,1-1 1,-1 0-1,1 0 1,-1 1-1,1 0 2,0 1 0,-1-1 0,1 1 0,-1 0 0,0-1 0,1 1 0,-1-1 0,0 2 0,0-3 0,0 3-1,0-1 1,-1 1 0,-2 22 161,1-15-136,1-1-1,0 3 1,1-3 0,0 2-1,0 0 1,3 9 0,3 13 29,27 170 258,-32-195-300,21 155 64,-16-144-69,0 1-1,1 0 0,1-3 1,12 21-1,-8-16 11,15 42-1,85 222-25,-76-202 0,-34-79 0,0 1 3,0 1 0,1-1 0,0-1 0,0 1 0,1-1 0,6 9 1,-9-13 81,3-1-42,-24-14 191,-10 6-234,1-1 0,-44-22 0,-14-7 0,21 17 7,-219-75 93,236 87-94,0-1 0,0 5 1,-57-1-1,-11-1-10,61 1 63,0 2 0,1 3-1,-69 8 1,123-6-58,0-1 0,0 0 1,0 0-1,0 0 0,0 0 0,0 0 1,0 0-1,0 0 0,0 0 0,0 0 1,0 0-1,0 0 0,0 0 0,0-1 1,-1 0-1,2 1-1,0 0 0,0-1 0,0 1 0,0 0 1,0 0-1,0 0 0,0 0 0,0-2 0,0 2 0,0 0 0,0-2 0,0 2 0,1 0 1,-1-1-1,0 1 0,0 0 0,0 0 0,0-1 0,1 1 0,-1 0 0,0 0 0,0 0 1,1 0-1,-1 0 0,0 0 0,1 0 0,-1-1 0,30-18-2,-18 12-12,1 4 0,-1-3 0,1 2-1,0 2 1,0-1 0,21-4 0,-5 6-75,59 2 0,-73 1 24,-6-2-210,1 0 1,-1 1-1,0 1 1,0 0-1,1 0 1,-1 0-1,9 2 1,-17-3 92,0 0 0,0 0 0,0 1 1,0 0-1,0-1 0,0 0 1,0 0-1,-1-1 0,1 1 0,0 0 1,-1 2-1,1-2 0,-1 0 1,0 1-1,1-1 0,-1 1 0,0 0 1,0 0-1,0-1 0,0 2 1,1 6-1913,6 23-9041</inkml:trace>
  <inkml:trace contextRef="#ctx0" brushRef="#br0" timeOffset="4663.26">2327 0 18303,'0'0'768,"3"8"-640,10 23 171,-3 5 0,10 44-1,-16-60-154,1 0 0,1 1 0,1-1 0,10 20 0,-6-14 126,11 35-1,3 20 85,-13-47-211,8 43 0,22 100 33,-23-112-64,-4 2 0,11 118 0,-21-81 80,-15 168 0,2-159-81,6-69-64,-1 0 0,-3 1 0,-15 58 0,-9-4 244,-5-2 1,-65 128-1,92-214-291,-1 3 0,0-4 0,-1 2 0,0-1 0,-1 1 0,-22 14 0,14-9 0,-26 26 0,27-20 0,-17 30 0,22-33 0,-2 0 0,-23 27 0,-10 12 119,32-38-50,-22 22-1,24-31-113,-30 21 0,2-6-5326</inkml:trace>
  <inkml:trace contextRef="#ctx0" brushRef="#br0" timeOffset="6972.72">1631 768 11392,'0'0'8469,"-2"4"-8128,-24 47 441,13-28-494,1 3-1,0-4 0,2 4 0,-8 32 1,12-33-149,2-3-89,0-2 1,1 3-1,0 20 1,3 4-44,1 0 0,13 76 0,-10-103 7,-3-9 8,1-1 0,0 1 0,1-3 0,0 4 0,1-1 0,0-3 0,0 4 0,1-2 0,1-1 0,7 11 0,-4-10-22,0 0 0,1-2 0,0 3 0,0-3 0,1 1 0,1-3 0,-1 1 0,1-1 0,20 10 0,-23-13 0,-3 0 0,-1-1 0,1 0 0,0 0 0,0-2 0,0 0 0,0 1 0,0 0 0,0-1 0,0 2 0,0-4 0,0 2 0,9-2 0,0 1 4,2-3 19,0 0 1,20-10-1,-32 12-18,0 0-1,-1 0 1,1-1-1,0 0 1,-1 0-1,0 0 1,0-1-1,0 2 1,0-2-1,0 0 1,5-8-1,12-21 21,54-84 185,-68 96-168,0 3 0,0-2 1,-2 0-1,-1 1 0,4-34 0,5-28 4,-10 64-16,-1 2 0,-1-1 0,-1-1 0,0 2 0,-3-26 0,-1-19 24,4 58-45,0 0-1,0 0 1,-1-1-1,1 0 1,-1-1-1,0 1 1,0 0 0,0 1-1,0 0 1,0-1-1,-1 0 1,1 1-1,-1-1 1,-1-2-1,0 0-8,3 5 0,0 0 0,0-2 0,0 2 0,0 0 0,0-1 0,0 1 0,0 0 0,0 0 0,0-1 0,0 1 0,-1 0 0,1 0 0,0 0 0,0 0 0,0 0 0,0-1 0,0 1 0,-1 0 0,1 0 0,0-1 0,0 1 0,0 0 0,-1 0 0,1 0 0,0-1 0,0 1 0,-1 0 0,1 0 0,0 0 0,-1 0 0,1 0 0,0 0 0,0 0 0,-1 0 0,1-1 0,0 1 0,-1 0 0,1 0 0,0 0 0,-1 0 0,1 0 0,0 0 0,0 1 0,-1-1 0,1 0 0,0 0 0,-1 0 0,1 0 0,0 0 0,0 0 0,-1 0 0,1 1 0,0-1 0,0 0 0,-1 0 0,1 0 0,0 1 0,0-1 0,-1 0 0,-10 16 0,11-15 0,-43 78 0,-1 1 0,39-70 0,-1 1 0,2 1 0,-1-1 0,2 2 0,0-1 0,0 0 0,-1 18 0,-9 38 0,-68 269 0,75-307 24,4-20-7,0 1 1,1 0-1,0-2 0,0 3 1,2 11-1,-1-7-17,1 1 0,-2-1 0,0 0 0,-1 0 0,-5 18 0,-2 13 0,9-45 0,0 1 0,0-1 0,0 0 0,1 1 0,-1 1 0,1-1 0,-1-1 0,1 0 0,0 0 0,2 7 0,-2-7 0,0 0 0,0 0 0,0 0 0,-1 0 0,1 0 0,-1 0 0,1 0 0,-1 0 0,0 0 0,0-1 0,0 1 0,0 0 0,0 4 0,0-2 0,0-3 0,0 0 0,0 0 0,0 0 0,0 0 0,0 1 0,1-1 0,-1 0 0,0 1 0,1-1 0,0 0 0,-1 1 0,1 0 0,0-1 0,-1-1 0,3 3 0,-2-3 0,0 2 0,0 1 0,0-2 0,0 1 0,0 1 0,0-1 0,-1-1 0,1 0 0,-1 1 0,1 0 0,-1 2 0,0 6 22,0-2-1,-1 2 0,-1-2 1,-2 10-1,4-16-11,-1-1 0,1-1-1,0 2 1,0-1 0,0 0 0,0 0 0,0 1 0,0 0 0,0-1-1,0-1 1,0 1 0,1 0 0,-1 0 0,1 2 0,-1-2 0,0 0-1,1 0 1,0 0 0,-1 0 0,1 0 0,1 2 0,20 13 168,-13-11-61,-9-3-109,0 0-1,0 0 1,0 0 0,0 0 0,0 0-1,0-2 1,0 2 0,-1 1-1,1-1 1,0 0 0,-1 0 0,0 0-1,1-1 1,-2 2 0,1-1-363,5-7-601,-3 1 224,1-1-1,0 0 1,-1 2 0,0-1-1,2-6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291 272 20223,'2'5'128,"0"-1"-98,1-1 1,-2 1-1,0 0 0,1 0 0,-1-1 0,-1 1 0,1 1 0,-1-2 0,0 2 1,0-1-1,0 1 0,0-3 0,-1 3 0,1 0 0,-1-1 0,-3 7 0,-31 82 191,6 1-1,-20 110 1,7 52-15,-19 77 57,-8-81-114,69-252-169,0 1 0,0 0-1,-1 0 1,1-1 0,0 1 0,0 1-1,0-2 1,-1 1 0,1 0 0,-1-1-1,1 1 1,0 2 0,-1-3-1,1 1 1,-1 0 0,0 0 0,1-1-1,-2 2 1,-2-17-885,4-31-962,7-21-2058,-4 38-6272</inkml:trace>
  <inkml:trace contextRef="#ctx0" brushRef="#br0" timeOffset="514.29">329 192 18687,'9'-1'3,"6"-2"21,-1 2 1,1-4-1,-1 3 1,0-2-1,18-8 1,-29 10-3,0 1-1,0 0 1,0 1 0,0-1 0,0 0 0,1 1 0,-1 0 0,0 0 0,1 0-1,-1 0 1,0 0 0,0 0 0,1 0 0,-1 1 0,0-1 0,0 1-1,0-1 1,0 1 0,0 1 0,0-1 0,0 2 0,0-2 0,4 4 0,-2-1-4,0-1 0,0 1 0,0 1 0,0 1 1,-1-2-1,0 2 0,0-2 0,0 3 1,-1-2-1,5 10 0,10 29 36,-1 1 0,11 51 1,-23-73-2,-1-2 0,0 4 0,-2-4 0,-1 2-1,-1 2 1,-4 30 0,1-43 13,0 2 0,-1-2-1,0 1 1,-1-1 0,0 0-1,-1-2 1,-1 4-1,0-3 1,0-2 0,-17 20-1,-3 0 72,-1-3-1,-43 32 0,64-52-123,-1-1 0,1 0-1,-1-1 1,-1 1 0,1 0 0,0-2 0,-1-1-1,0 3 1,0-4 0,0 2 0,0-2 0,-1 1-1,2 0 1,-1-2 0,-16 0 0,8-3-580,0 0 0,0 0 0,0-2 0,1 2 0,-1-4 0,1 1 0,-22-12 0</inkml:trace>
  <inkml:trace contextRef="#ctx0" brushRef="#br0" timeOffset="1236.99">1066 1022 19711,'6'1'107,"10"2"26,0-1 1,0-1-1,31 0 0,-9-2 50,-1 2-1,1 2 0,42 8 0,-32-4-152,62-1 1,-109-6-56,71 2-1496,-24 4-3120</inkml:trace>
  <inkml:trace contextRef="#ctx0" brushRef="#br0" timeOffset="1483.76">1181 681 20095,'0'0'0,"36"29"0,-27-23 128,-1-1 128,-6-10-256,5-1 128,4-6-128,16 2 128,11-6-896,16 10 128,18 5-640,56-10-11391</inkml:trace>
  <inkml:trace contextRef="#ctx0" brushRef="#br0" timeOffset="9491.94">2519 371 17791,'0'0'640,"-10"-1"-533,-2 1-82,0-1 0,0 1 0,-1 1 0,1-1 0,0 1-1,0 1 1,0 0 0,0 0 0,0 3 0,1-2 0,-14 8 0,-18 13 35,2 0 1,0 2-1,1 2 1,1 1-1,-38 38 0,51-42-60,13-11 0,-24 25 0,34-33 0,-1-1 0,1 1 0,0-2 0,1 1 0,-1 3 0,1-3 0,0-1 0,0 3 0,1-1 0,-1 6 0,2-8 0,0 2 0,1-2 0,-1 0 0,1-1 0,0 2 0,0-1 0,0 0 0,1-1 0,0 3 0,0-3 0,3 8 0,34 41 0,-21-28 0,0-1 0,28 28 0,-32-39 0,-2 3 0,1-4 0,-2 7 0,0-3 0,-1-1 0,10 21 0,-18-30 0,5 12 0,0 0 0,7 30 0,-12-42 0,-2 2 0,1-1 0,-1-2 0,0 3 0,0-2 0,0 1 0,-1 0 0,0-1 0,0 1 0,0 1 0,-1-3 0,-4 12 0,1-6 8,-1 1 0,-1-2 0,0 0 0,0 2-1,-16 15 1,-51 37 194,21-20-67,-104 87 409,134-115-464,0 1 0,-1-4 0,0 2 0,-2-2 0,-37 12 0,42-18-234,-40 7-1,54-12-228,0 0 0,0-1 0,0 0 0,0 0 0,0-1 1,-1 1-1,1-1 0,0 0 0,-13-6 0</inkml:trace>
  <inkml:trace contextRef="#ctx0" brushRef="#br0" timeOffset="10178.27">2596 1018 21631,'0'0'427</inkml:trace>
  <inkml:trace contextRef="#ctx0" brushRef="#br0" timeOffset="11543.15">3747 671 19199,'0'0'512,"-4"0"-362,-38 3-38,1 4 0,0-1 0,2 2 0,-1 5 0,0-4 0,1 6 0,-58 28 0,75-30-80,0 1 0,2 0 1,-1 1-1,2 1 0,0 2 0,1 1 1,1 0-1,1-1 0,1 2 1,-19 33-1,20-27-17,1-1 0,1 1 0,1 1 0,2 0 0,0 0 0,2 1 0,2-2 0,-5 59 0,10-65-16,1-1 0,1 0-1,1-2 1,1 3-1,0-1 1,1-1-1,2 0 1,-1 1 0,2-2-1,1 0 1,0 0-1,1 0 1,1-2-1,14 17 1,-20-26-11,0-2 0,0-1 1,0 2-1,1 0 0,0-1 0,0-1 1,0 0-1,0 0 0,0 0 0,1-1 1,-1 0-1,1-1 0,0 0 0,-1 1 0,2-1 1,-1-1-1,0 0 0,0 2 0,0-4 1,-1 2-1,1-1 0,0 0 0,0-1 1,-1 1-1,1-1 0,-1 0 0,1 0 0,7-6 1,-9 6-216,1-3 0,-2 0 0,1 0 1,0 2-1,6-11 0,11-11-1314,3 3-1317,14-14-7019</inkml:trace>
  <inkml:trace contextRef="#ctx0" brushRef="#br0" timeOffset="12240.69">4149 1240 19199,'-2'-1'1,"0"1"0,1 0-1,-1-2 1,1 2-1,-1 0 1,0-1-1,1 1 1,-1-2-1,1 1 1,0 0-1,-1 0 1,1 0 0,0 0-1,-1 0 1,1 1-1,0-2 1,0 1-1,0 1 1,0-4-1,0 3 1,1 0-1,-1 0 1,0-1 0,0 1-1,1-1 1,-1 0-1,1 1 1,0-2-1,-1 2 1,1-1-1,0 0 1,0 1-1,0 0 1,0 0 0,0 0-1,1-1 1,-1-1-1,1 1 1,0-9 61,0 1 0,-1-2 0,0 2 1,-1 0-1,0-1 0,-1 0 0,0 2 1,-1-1-1,0-1 0,0 2 0,-9-19 0,-79-112 429,89 139-489,1-1-1,-1 0 1,0 0 0,0-1-1,0 2 1,0-2 0,0 1-1,0 1 1,-1-1 0,1 1-1,0 0 1,-1 0 0,1 0-1,-1 0 1,0 1 0,1-1-1,-1 1 1,-4-3 0,2 3-5,0 0 1,1 2 0,-1-2-1,0 1 1,1 0 0,-1-1-1,1 1 1,-1 0 0,1 1-1,-6 2 1,-3 3-17,1 1 0,0-1 0,1 2-1,-2 0 1,3-1 0,-15 19 0,12-12-44,1 1 0,1 3 0,0-2 0,1 0 0,1 1 0,1 1 0,-11 38 0,12-30-17,2-1 1,0 0-1,2 0 1,1 2-1,2 39 1,0-61 77,1 0 0,0 0 1,0-1-1,1 3 0,-1-2 1,1 0-1,1-1 0,-1 0 1,1 1-1,0-1 1,0 2-1,1-4 0,4 7 1,-6-7 1,0 0 0,0-2 0,1 1 0,-1 0 0,0-1 0,1 0 0,0 0 0,-1 2 0,1-2 0,0 0 0,0 0 0,-1 0 0,1 0 0,0-1 0,0 1 1,0-1-1,0 0 0,0 0 0,0 0 0,0 0 0,0 0 0,0 0 0,0-1 0,0 0 0,0 1 0,0-1 0,-1 0 0,1-1 0,3-2 0,21-10-1,1 2-1,-3-6 0,0 2 0,-1-3 0,-1 1 0,33-36 0,-17 10 57,-1-2-1,41-64 0,-76 105-33,0-1-1,0 2 1,0-3 0,2-8 0,-5 14-23,1 1 0,-1 0 0,0 0 0,0 0 0,1-1 0,-1 0-1,0 1 1,0-1 0,0 0 0,0 1 0,0-1 0,0 0 0,0 1 0,0-1 0,0-1 0,0 2 0,0 0 0,0-1 0,0 1 0,-1-1 0,1 0 0,0 1 0,0-1 0,-1 0 0,1 1 0,0-1 0,-1 1 0,1-1 0,-1 1 0,1-1 0,-1 1-1,1 0 1,-1 0 0,1-1 0,-1 1 0,1 0 0,-1-1 0,0 1 0,1 0 0,-1 0 0,1-2 0,-1 2 0,0 0 0,1 0 0,-1 0 0,0 0 0,0 0 0,1 0 0,-1 0 0,-1 0 0,-5 2-47,1-1 1,-1 0-1,0 0 1,0 1-1,1 0 0,-1 1 1,1 0-1,0 0 1,0 0-1,0 0 1,-9 9-1,-8 6-1334,-28 29 1,43-39 570,-29 30-9641</inkml:trace>
  <inkml:trace contextRef="#ctx0" brushRef="#br0" timeOffset="12909.05">4737 968 20991,'-8'4'0,"-22"1"0,29-5 0,0 0 0,0 0 0,0 0 0,0-1 0,-1 1 0,1 0 0,0-1 0,0 1 0,0 0 0,0-1 0,0 1 0,0-1 0,0 0 0,0 1 0,0-2 0,0 1 0,1 0 0,-1 1 0,0 0 0,0-2 0,1 1 0,-1 0 0,0 0 0,0-2 0,-1 2 0,0 1 0,0-1 0,0-1 0,-1 1 0,1 0 0,0 1 0,0-1 0,-1 0 0,1 1 0,-1-1 0,1 1 0,0 0 0,-1 0 0,-4 0 0,2 0 0,-4 0-26,-1 0-1,1 0 0,0 1 0,0 0 0,0 0 1,0 1-1,0 1 0,0-2 0,0 3 0,1 0 1,-1 0-1,1 0 0,0 0 0,0 0 0,1 1 1,0 1-1,-1-1 0,2 2 0,-1-1 0,1 1 1,0 0-1,0-1 0,1 2 0,0 0 0,0-2 1,0 3-1,1-2 0,0 3 0,1-2 0,0 1 0,1 0 1,0-1-1,0 2 0,1-3 0,0 2 0,1 2 1,0-4-1,2 16 0,-2-17 6,1 1 1,0-1-1,0-1 0,1 2 0,0-1 0,0 1 1,1-2-1,0 1 0,0 1 0,5 3 1,-4-4-2,-1-3 0,1 0 0,0 2 0,0-4 1,1 3-1,-1 0 0,1-2 0,-1 1 0,1 0 0,0-2 1,0 1-1,9 2 0,-7-3-27,-5-1 43,0 3-1,0-3 1,1 1 0,-1 0-1,0 1 1,0-1-1,0 0 1,0 0 0,3 2-1,-5-2 7,1-1 1,-1 1-1,0 1 0,0-1 0,1 0 0,-1-1 0,0 0 1,0 1-1,0 0 0,0 0 0,0 0 0,0 0 1,0 0-1,0-1 0,0 0 0,-1 1 0,1-1 1,0 2-1,0-2 0,-1 1 0,1 0 0,-1 1 1,1-2-1,0 1 0,-1 0 0,1 0 0,-1-1 1,0 1-1,1-1 0,-1 0 0,0 1 0,-3 4 22,-4 6 16,0-2 0,-1 0 0,0 2-1,0-1 1,-1-2 0,0 0 0,-1-1 0,-15 9 0,-12 5-109,-56 23 110,82-40-306,2-1 1,-2 2-1,0-2 0,0-1 1,0 0-1,-19 0 0,28-2-54,-1 0-1,1 0 0,0 0 0,0-1 0,0 1 0,-1-1 0,1 0 0,0 0 0,0 0 0,-4-3 0</inkml:trace>
  <inkml:trace contextRef="#ctx0" brushRef="#br0" timeOffset="15291.39">5058 316 15360,'0'0'3711,"-2"5"-3476,-17 27 94,10-19-166,-1-2-1,3 4 1,0-3-1,0 4 1,1-4-1,1 3 1,1 0-1,-5 22 1,6 28 40,2-2-1,4 1 1,13 77 0,-12-102-168,-1-2 1,-3 62-1,-1-69 8,1-2 0,1 2-1,1-2 1,2 1 0,10 35-1,-6-34-42,-5-20 0,-1 3 0,2-3 0,-1 1 0,2 0 0,-1 1 0,2-3 0,-1 2 0,1-1 0,1 0 0,12 14 0,-1-5 0,-14-13 0,1 0 0,0 0 0,0-1 0,0 0 0,1-1 0,0 1 0,0 0 0,0-2 0,1 0 0,-1 3 0,1-3 0,12 6 0,-3-7 0,1 0 0,-1-1 0,1 0 0,26-3 0,66-11 0,-49 2 0,-35 8 0,30-11 0,-10 3 0,-40 8 0,-1 2 0,2 0 0,-2-1 0,0 0 0,1 0 0,-1 1 0,0-3 0,0 1 0,-1 1 0,1-1 0,0-1 0,-1 2 0,0-2 0,5-7 0,-2 5 0,22-21 384,-27 26-277,3-2-86,0-3-21,-4 6 0,0-1 0,0 1 0,0 0 0,0-1 0,1 1 0,-1-2 0,0 2 0,0 0 0,0 0 0,0 0 0,0-1 0,0 1 0,0 0 0,0 0 0,0 0 0,-1-1 0,1 1 0,0-1 0,0 1 0,0 0 0,0-1 0,0 1 0,-1 0 0,1-1 0,0 1 0,0 0 0,-1-1 0,1 1 0,0 0 0,0-1 0,-1 1 0,0 0 0,0-5 0,0 1 0,1-1 0,-1-1 0,1 2 0,0 0 0,0-1 0,0 0 0,1 0 0,0 3 0,0-4 0,3-7 0,2-17 0,-3-26 0,-2 30 0,5-35 0,-3 36 48,-2 0 0,0 2 1,-5-43-1,0 4 37,3 47-61,0-2 0,-1 2 0,-1 0 1,-4-16-1,4 22 24,0 2-1,0-2 1,0 2-1,-1-1 1,0 2 0,-1-1-1,0 1 1,0-3-1,-8-5 1,-66-69 229,66 69-277,11 12 0,1 1 0,-1-2 0,1 1 0,-1 1 0,1-1 0,-1 2 0,0-1 0,0 0 0,0-2 0,0 2 0,0 0 0,0-1 0,-1 2 0,1-1 0,-2 0 0,0 0 0,0 0 0,-1 0 0,1 1 0,0 0 0,0-1 0,0 1 0,0 1 0,-1-1 0,1 1 0,0-1 0,0 1 0,0 1 0,0-1 0,0-1 0,1 3 0,-1 0 0,0-1 0,0-1 0,1 0 0,0 2 0,-1-1 0,1 1 0,0 0 0,0 0 0,-3 5 0,1-4 0,1 3 0,0 2 0,0-4 0,1 2 0,-1-1 0,1 3 0,1-3 0,0 1 0,0 1 0,0-2 0,1 1 0,0 15 0,-14 189 0,0 13 0,-10 197 0,16-345-250,4 2-1,3-3 0,13 123 1,-8-184-254,0-2 1,0 3-1,1-3 1,12 24-1,-16-36 466,0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5007 0 18687,'1'3'1,"1"2"20,0-1 0,-1-1 1,1 2-1,-1-1 0,0 1 0,0 8 1,-3-12 71,1-1 1,-1 1-1,0-1 1,0 0-1,0 0 1,1 0-1,-1 0 0,0 0 1,0 0-1,-3-1 1,0 1 136,-6 5-184,0 2 0,0-1 0,1-1 0,0 3 0,-10 9 0,15-13-39,0 2 1,1 0-1,0-3 0,0 4 0,0-1 1,1 0-1,0-1 0,0 0 0,1 2 1,-1-1-1,-1 7 0,-59 321 142,50-205-149,5 4 0,12 155 0,4-198 3,20 93 0,33 85-18,-45-201 3,0-10-65,2-1 0,4-1 1,2-2-1,34 56 0,-58-109 75,44 74-268,-39-68 182,0 0-1,1 1 0,0 0 1,0-2-1,0-1 0,1 4 0,13 6 1,-18-13 9,0 0 0,0-1 1,0 0-1,0 1 0,0-1 1,0 0-1,1 0 1,-1 1-1,0-1 0,0 0 1,0 0-1,1 0 0,-1 0 1,0-1-1,0 1 0,3 0 1,33-16-2885,-33 15 2207</inkml:trace>
  <inkml:trace contextRef="#ctx0" brushRef="#br0" timeOffset="16668.64">5836 88 17919,'0'0'1920,"-1"5"-1792,-3 17-68,1-2 0,0 3 0,2-2-1,0 2 1,5 29 0,23 114 197,-1-13-83,-4 103 17,-20-197-141,-3 1 0,-11 78 0,-97 321 186,29-148-323,59-216-723,-5-3-1,-41 91 0,21-70-2154,-1-6-7765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445 1381 19839,'-38'5'0,"37"-5"8,1 1-1,-1-1 0,1 0 0,-1 0 0,1 0 1,-1 0-1,1 0 0,0 0 0,-1 0 1,1 0-1,-1 0 0,1 0 0,-1 0 0,1 0 1,-1 0-1,1 0 0,0-1 0,-1 1 0,1 0 1,-1 0-1,1 0 0,-1-1 0,1 1 0,0 0 1,-1-1-1,1 1 0,0 0 0,-1-1 1,1 1-1,0 0 0,0-1 0,-1 1 0,1-1 1,3-14 483,-3 15-475,0-1 0,0 1 0,1-1-1,-1 1 1,0 0 0,0-1 0,0 1-1,0-1 1,1 1 0,-1-1 0,0 1-1,0-1 1,0 1 0,0-1 0,0 1-1,0-2 1,0 2 0,0-1 0,0 1-1,0 0 1,-1-1 0,1 1 0,0-1-1,0 0 1,-3 0 38,0 0 0,0 0 0,0 0 0,0 0 0,-1 1 1,1 0-1,0-1 0,0 1 0,0 0 0,0 0 0,-2 1 0,-2 0 0,-43 12 238,38-10-242,-10 4 5,1 1-1,0 1 1,1 1-1,-1 1 1,2 0-1,0 2 1,0 1-1,-26 24 1,37-29-40,1-1-1,-1 1 1,2 0-1,-1 1 1,1 1-1,0-2 1,1 2 0,1 1-1,-1-2 1,1 2-1,1-1 1,0-1-1,1 2 1,-2 18 0,1-6 11,2 1 1,1-2 0,1 2-1,1-1 1,1 1 0,6 25-1,-2-22-26,1 1 0,19 48 0,-22-67 0,0 1 0,0 0 0,1-2 0,1 1 0,-1 0 0,2-1 0,-1-1 0,1 0 0,1 0 0,8 6 0,-8-7 19,0-1-1,0 0 0,1-1 1,0 0-1,0-1 1,0 1-1,0-2 0,20 4 1,-24-6-7,1-1 0,-1 0 1,1 0-1,-1 0 0,0-1 1,1 0-1,-1 0 0,1 0 1,-1-1-1,0 0 0,0 0 1,0-1-1,0-1 0,-1 1 1,11-9-1,7-6-359,-2-2-1,-1 0 1,-1-1-1,-1-3 1,16-24-1,14-17-4287,-4 8-6159</inkml:trace>
  <inkml:trace contextRef="#ctx0" brushRef="#br0" timeOffset="586.2">1269 1597 23167,'-48'-11'0,"47"10"0,0 1 0,0-1 0,0 1 0,0-1 0,0 0 0,0 1 0,0-1 0,0 0 0,0 0 0,0 0 0,0 1 0,0-1 0,0 0 0,1 0 0,-1 0 0,0-2 0,1 2 0,-1 0 0,1 0 0,-1 0 0,1 0 0,0-1 0,-1 1 0,1-2 0,0-4 0,0 2 0,0 0 0,0-2 0,3-8 0,-2 11 0,-1 1 0,1 0 0,-1-1 0,1 0 0,-1 2 0,0-2 0,0 1 0,-2-8 0,1 8-7,0 1-1,-1-1 1,0-1-1,1 2 1,-1 0-1,0-1 1,0 1-1,0 0 0,-1 0 1,1-1-1,0 1 1,-1 0-1,1 0 1,-1 1-1,0-1 1,0 1-1,1 0 1,-1 0-1,0 0 0,0 0 1,0-1-1,0 2 1,0 0-1,0-1 1,0 1-1,0 0 1,0 0-1,-6 1 1,0 1-28,0-1 0,0 1 0,-1 0 0,1 1 0,-1 0 0,2 0 0,-1 1 0,-9 6 0,10-4 16,0-1 0,0 1 0,1 1-1,0 0 1,0-2 0,1 3 0,-1 0 0,1 0 0,1 0-1,-6 12 1,4-7-29,1 2 0,1 0-1,0-1 1,0 1-1,1 0 1,-2 18 0,4-10-3,0 0 1,1-1 0,1 1-1,1 1 1,1-1-1,1 0 1,0-1 0,14 45-1,-14-59 60,0-1-1,0-1 0,1 2 0,0-1 0,0 0 0,0-1 1,1 0-1,0 1 0,0-1 0,0 0 0,1-1 0,0 0 1,0-1-1,12 9 0,-13-10-1,0 0-1,-1-1 1,1-1 0,0 1 0,0-1-1,0 0 1,0 0 0,0 0 0,1-1-1,-1 0 1,1 0 0,-1 0-1,0-1 1,0 1 0,0-1 0,0 0-1,0-1 1,0 1 0,0-1-1,0-1 1,-1 1 0,8-5 0,5-6 23,0-1 0,0 0 0,-1-2 0,-1 0 0,26-31 0,8-29-1509,-9-3-3558</inkml:trace>
  <inkml:trace contextRef="#ctx0" brushRef="#br0" timeOffset="1230.43">1859 1455 23423,'-60'17'0,"42"-11"0,15-6 0,7-2 0,10-4 0,7-3 0,-20 6 0,-13-1 0,-10 2-31,2-1-122,-1 2 0,-29 0 0,49 1 133,0 0 0,1 0 1,-1 0-1,0 1 1,0-1-1,0 0 0,0 0 1,0 1-1,0-1 1,0 0-1,1 1 0,-1-1 1,0 1-1,0-1 0,0 1 1,1 0-1,-1-1 1,0 1-1,1 0 0,-1-1 1,1 1-1,-1 1 1,1-1-1,-1 0 0,1-1 1,-1 1-1,1 0 1,0 0-1,0 0 0,-1 0 1,1 0-1,0 0 0,0 0 1,0 0-1,0-1 1,0 1-1,0 0 0,0 0 1,0 1-1,0-1 1,0 0-1,1 0 0,-1 0 1,0 0-1,1 0 1,0 1-1,1 4-61,1 2 0,0-2 0,0 0 0,0 0 0,6 7 0,7 10 23,1-2 0,1 1 0,1-2 0,0-1 0,2-1 0,38 28 0,-51-42 63,0 2 24,-1-1 0,0 0-1,0 1 1,0-1 0,8 10 0,-14-13-22,0-1-1,0 1 0,0-1 0,0 0 1,0 1-1,0 1 0,-1-2 0,1 1 1,0-1-1,-1 1 0,1 0 0,-1 0 1,0-1-1,1 1 0,-1 0 0,0 1 0,0-2 1,0 1-1,-1 0 0,1 0 0,0-1 1,-1 1-1,1 0 0,-1-1 0,1 2 1,-1-1-1,0-1 0,0 1 0,1-1 1,-1 1-1,0-1 0,-3 3 0,-4 5 55,-2-1 0,1 1 0,-1-2-1,0 0 1,0-1 0,-1 1 0,-21 9 0,-8 3-14,-41 28-410,-109 43 0,184-89-13,-6 4 219</inkml:trace>
  <inkml:trace contextRef="#ctx0" brushRef="#br0" timeOffset="1901.15">2646 462 22399,'-10'23'0,"2"-15"0,-2-2 0,-16 23 0,2 3 0,-42 63 0,56-78 0,-19 34 29,2-1-1,2 3 1,2 0-1,3 3 1,2-2-1,2 4 0,3-3 1,-11 91-1,20-93 19,3 2 0,1-1 0,3 0 0,17 97 0,-17-131-37,2 2 0,0-2 0,1 0 0,0 0 0,2-2 0,1 2 0,0-1 0,1 0 0,0-2 0,2 1-1,0-2 1,1 0 0,0 0 0,31 27 0,9-6-1007,-44-32 653,-1 0-1,1 1 1,-1 0 0,0 2-1,-1-2 1,0 1 0,0 2 0,11 14-1,-6-1-2726</inkml:trace>
  <inkml:trace contextRef="#ctx0" brushRef="#br0" timeOffset="3129.19">3226 485 20223,'-11'35'0,"-1"6"0,-32 72 0,25-75 45,2 1 0,1 1 0,2 1 1,2-1-1,1 1 0,2 1 0,2 1 0,-2 47 0,7-41 20,2-1 1,9 80 0,-6-109-49,0 0-1,1 0 1,1 0-1,1-2 1,0 2-1,2-1 1,0 0-1,0-1 1,18 24-1,-25-38-13,1 0-1,0-1 0,0 0 0,0 0 0,1 0 1,-1 0-1,0 0 0,1 1 0,-1-2 1,1 1-1,0-1 0,-1 0 0,1 1 0,0-1 1,0-1-1,0 1 0,4 1 0,-3-2 6,0-1-1,0 1 0,0 0 1,0-1-1,0 0 0,0 0 1,0 0-1,-1 0 0,1-1 1,0 1-1,5-5 0,5-4 19,1-1 0,-2 0-1,0 0 1,21-27-1,69-99-25,-66 85 0,56-85 0,-76 107 0,-1-1 0,23-57 0,-24 47 22,39-120 81,-44 127-17,-1-1 1,6-58-1,-14 76-24,0 0 0,-1-1 0,-4-29 0,3 40-40,0 0 0,-1-1 0,0 1 0,0-1 0,-1 1 1,1 0-1,-1 0 0,-1-1 0,0 2 0,-7-11 0,10 15-14,-1 0 0,-1 0-1,1-1 1,0 1 0,0 0 0,-1 0-1,1 1 1,-1-1 0,1 1 0,-1 0-1,0 0 1,0 0 0,1 0 0,-1 0-1,0-1 1,-5 1 0,3 1-5,1 0-1,-1 1 1,0-1 0,1 2-1,0-1 1,-1 0 0,1 1-1,-1-1 1,-7 5 0,1 1-5,1 0 1,0 1 0,0-1 0,0 1 0,1 2 0,1-1-1,-11 13 1,-1 5 1,3 2 0,0 0 0,2 2 0,0-1 0,3 2 0,0 1 0,2-2 0,-7 40 0,0 23 0,-10 163 0,11 235 192,46 2 0,-18-434-506,-8-46 14,-1 1 0,-1-1 0,2 25 0</inkml:trace>
  <inkml:trace contextRef="#ctx0" brushRef="#br0" timeOffset="3709.55">4025 0 21887,'-2'9'4,"1"-7"3,0 1 0,0 0 0,0-1 0,0 1 0,1 1-1,-1-1 1,1 0 0,0-1 0,0 1 0,0 0 0,0 1 0,0-1 0,0 0 0,1 0 0,-1-1 0,1 0 0,0 2 0,0-1 0,0-1 0,2 5 0,52 74 99,-23-26-10,-3 1 0,-2 1 0,23 65 0,-27-59 27,-2 3 0,-2-1-1,17 122 1,-29-127-98,-3 0 0,-3 2 1,-2-2-1,-2 2 0,-3-3 0,-2 2 0,-3-2 1,-2 1-1,-3-2 0,-44 109 0,2-42-403,-4-2-1,-4-4 0,-138 187 1,-29-31-1943,129-154-905,2-2-7760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0 330 21759,'7'2'107,"32"14"-85,-26-10-5,-1 0 1,1-1 0,0-1 0,0-1-1,26 5 1,2-6-15,-2 2 0,1 2 0,0 2 0,0 2 0,-1 2 0,63 27 0,-91-34 2,0 0-1,0 2 0,-1 0 0,0 0 0,0 0 0,0 1 1,-1 1-1,0 0 0,-1 0 0,1 1 0,-2 0 1,0 0-1,9 18 0,-9-12 5,0-1 0,0 1 0,-2 0 0,0 1 0,0 0 0,-2 0 0,0 0 1,-1-1-1,0 32 0,-3-13 22,-1-1 0,-2 0 0,-2 0 0,0 0 0,-18 51 1,-71 154 130,33-94-42,-15 17 136,68-143-213,1 0-8,7-16-31,0 0 0,0 0 0,0-1-1,0 1 1,0 0 0,-1 0-1,1 0 1,-1-1 0,0 1 0,1-1-1,-1 0 1,0 0 0,0 0 0,-1 1-1,1-1 1,0 0 0,-1 0 0,-4 2-1,6-4-2,1 0 0,-1 0 0,0 0 0,1 0 0,-1 0 0,0 0-1,1 0 1,-1 0 0,1 1 0,-1-1 0,0 0 0,1 1 0,-1-1 0,1 0 0,-1 1-1,1-1 1,-1 0 0,1 1 0,-1-1 0,1 1 0,-1-1 0,1 1 0,0-1-1,-1 1 1,1-1 0,0 2 0,-1-1 0,1-1 0,0 1 0,0-1 0,-1 1 0,1 0-1,0 0 1,1 1 6,0 0 0,0 0 0,0 0-1,0 0 1,0 0 0,0 0 0,1 0-1,2 2 1,2 2 9,4 4 30,0-1 1,1 0-1,0-1 0,1-1 0,19 11 1,-17-10-26,3 1 41,1 0 0,0-1 1,0-2-1,1 1 1,0-2-1,30 5 0,34-4-1404,7-8-3854,-24-1-6131</inkml:trace>
  <inkml:trace contextRef="#ctx0" brushRef="#br0" timeOffset="861.14">1300 360 22527,'0'36'0,"0"-9"0,-4 49 0,4-75 0,0 0 0,0 0 0,0 0 0,-1 0 0,1 0 0,0 0 0,-1 0 0,1 0 0,-1 0 0,1 1 0,-1-2 0,1 1 0,-1 0 0,0 0 0,1 0 0,-2 0 0,1-1 0,1 1 0,-1-1 0,1 0 0,-1 0 0,1 0 0,-1 0 0,1 0 0,-1 1 0,1-1 0,-1 0 0,1 0 0,-1 0 0,0 0 0,1-1 0,-1 1 0,1 0 0,-1 0 0,1 0 0,-1 0 0,0-1 0,-2-1 0,-1 0 0,1-1 0,0 1 0,1 0 0,-1-1 0,-3-3 0,3 3 0,-2-2 0,-2-2 0,-1 0 0,0 0 0,-1 1 0,-16-11 0,21 16 0,0 0 0,0-1 0,0 2 0,0-1 0,1 0 0,-1 1 0,0 0 0,0-1 0,0 2 0,0-1 0,0 0 0,0 1 0,0 0 0,0 0 0,-6 2 0,-1 2-23,-1 1 0,1 0-1,0 0 1,1 1 0,-1 0-1,1 1 1,1 1 0,-1-1-1,2 2 1,0-1 0,0 2-1,0-1 1,1 1 0,0-1-1,0 2 1,2 0 0,-1-1-1,1 2 1,1 0 0,0-1-1,1 1 1,0 0 0,1-1-1,0 2 1,1-1 0,0 0-1,1 0 1,0 1 0,1-2-1,1 2 1,5 21 0,-4-26 20,0 0 0,1-1 0,1 1 0,-1-1 0,1 1 0,1-2 0,-1 0 0,9 10 0,58 52 8,-53-53-5,16 11 0,1-2 0,0-1 0,68 29 0,-54-27 0,62 41 0,-106-63 4,0 2 0,0-1 0,0 0 0,-1 2-1,0-2 1,0 1 0,0 0 0,-1 1 0,0 0-1,0 1 1,-1-2 0,1 1 0,-2 1 0,1 0-1,-1-1 1,0 1 0,0 0 0,-1 0 0,0 0 0,0-1-1,-1 2 1,0-1 0,0 0 0,-1 0 0,0 1-1,-1-2 1,-4 16 0,4-12 13,-1-1-1,0 0 1,-1 0-1,0 0 1,0-1 0,-1 1-1,0-1 1,-1 1-1,0-2 1,0 1 0,-1-2-1,0 2 1,0-2-1,-1 0 1,0 0-1,0-1 1,-11 8 0,2-5 29,-1 0 0,0-2 1,0 0-1,-1 0 0,-37 5 0,48-10-22,1 0 0,-1-2-1,1 1 1,-1-1-1,0 0 1,1-1-1,-1-1 1,0 1-1,1-1 1,0 0 0,-1 0-1,1-1 1,0 1-1,0-2 1,0 0-1,1 0 1,-1 0-1,-7-7 1,7 4-12,0 0 0,0-2 0,1 1 0,0-1-1,0 1 1,1-2 0,0 1 0,0-1 0,1 1 0,1-1 0,-1 0 0,-3-21 0,5 18 0,1-1 0,0-1 0,1 1 1,0 1-1,1-2 0,1 1 0,0 0 1,0 1-1,8-23 0,-1 5-12,2 2 0,1 0 0,0 1 0,2 0 0,2 1 0,0 1 0,1 0 0,23-25 0,230-276 256,-264 318-245,0 0-1,-1-1 0,-1 1 1,1-1-1,-1 1 0,-1-2 1,0 2-1,0-2 1,2-19-1,-4 21-224,-1 2 1,0-1-1,0 0 1,-1 1-1,0-1 1,-2-9-1,1 11-385,0 0 0,0 0 0,0 1-1,-1-1 1,1 0 0,-1 1 0,-1 0 0,-5-7-1</inkml:trace>
  <inkml:trace contextRef="#ctx0" brushRef="#br0" timeOffset="2527.75">1795 1475 22271,'0'0'0,"-3"31"0,1-17 128,-1-1-128,3-8 128,0-2-128,0-11 0,3-2-640,2-1 0,3 0-128,-2 4 0</inkml:trace>
  <inkml:trace contextRef="#ctx0" brushRef="#br0" timeOffset="3294.53">2115 1056 19967,'14'-13'49,"-1"-1"0,-1 0-1,20-30 1,-2 4 34,-19 26-9,-2-1 0,13-27 0,4-7 66,-25 47-133,102-184 498,-81 143-343,2 1 0,47-64 0,-15 25 120,-23 20-4,-39 125 78,5-52-328,0 9 19,-1 10 8,-1 0 1,-10 47-1,-73 384 242,32 5-74,32-262-210,19-174-126,3-26-459,3-16-535,11-40-1432,-4 20-468,0-2-7830</inkml:trace>
  <inkml:trace contextRef="#ctx0" brushRef="#br0" timeOffset="6259.87">3064 456 21503,'-6'25'13,"1"0"0,2 2-1,0-1 1,1-1 0,1 29-1,15 131 116,-6-114-97,12 160 97,11 107 43,-22-282-86,3 0 0,35 104 1,-45-155-61,7 20 30,-8-24-48,-1 0 1,1 0-1,-1 0 0,1 0 1,-1 0-1,1 0 1,0 0-1,-1 0 0,1-1 1,0 1-1,0 0 1,0-1-1,0 1 0,-1 0 1,1-1-1,0 1 1,2 1-1,-2-2-2,0-2 0,0 1 0,-1 1 1,1-1-1,0 1 0,0-1 0,-1 0 0,1 0 0,-1 1 0,1-1 1,0 0-1,-1 0 0,1 0 0,-1 0 0,0 1 0,1-1 0,-1 0 1,0 0-1,0 0 0,1-1 0,0-4 15,8-22 23,-1-1 0,-1 1 1,2-33-1,5-18 40,12-59-23,31-125 29,-38 192-89,60-204 0,-65 233 0,3 1 0,27-45 0,-24 48 0,-19 37-59,0-1-1,0 0 0,0 0 0,0 0 1,0 0-1,1 0 0,-1 1 0,1-1 1,-1 1-1,1 0 0,-1-1 1,1 1-1,0 0 0,-1 0 0,1 0 1,0 0-1,0 0 0,0 1 0,0-1 1,0 0-1,0 1 0,0-2 0,0 2 1,0 0-1,0 0 0,0 0 1,0 0-1,0 0 0,0 0 0,0 2 1,0-2-1,0 1 0,0-1 0,0 1 1,0 0-1,0-1 0,-1 1 1,1 0-1,0 0 0,0 1 0,-1-1 1,1 0-1,-1 0 0,3 3 0,-3 0-224,1-2-1,-1 1 0,0 0 0,0 0 1,0 0-1,0-1 0,0 2 1,-1-1-1,1 0 0,-1 0 0,0 7 1,1-1-1505</inkml:trace>
  <inkml:trace contextRef="#ctx0" brushRef="#br0" timeOffset="7269.25">3875 628 22015,'-3'34'24,"-1"2"0,-1-1 0,-2 0 0,-21 62 0,13-45 6,-35 120 130,-51 190 192,92-322-293,4-15 1,-1-3 1,0 1 0,-1-1 0,-17 35-1,24-57-60,0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0,-1-11 0,4-10-86,1-1 0,14-35-1,6-26-187,64-507-857,-87 570 1131,2-19 0,1 0 0,3 1 0,16-56 0,-12 60 9,32-78 578,-46 122-377,-6 29 8,8 7-120,2 0-1,2-1 1,13 69-1,-3-21 4,58 376 198,-29-161-43,-41-292-217,2 0 0,-1 0 0,2-1 0,0 0 0,11 24 0,-13-14-788,-2-14-11,1-14 51,3-29-3835</inkml:trace>
  <inkml:trace contextRef="#ctx0" brushRef="#br0" timeOffset="7595.71">3716 1228 23039,'0'0'0,"41"-5"-128,-16 3 128,2-2-512,2 4 0,0 0-2176,1 6 0,3 2 1409,-8 5-1,0 0-8448</inkml:trace>
  <inkml:trace contextRef="#ctx0" brushRef="#br0" timeOffset="8324.53">4577 906 23551,'0'0'256,"-28"15"-256,14-7 0,-2-4-128,7 2 128,1 0-1280,5-1 128,6 1-384,0 2 0</inkml:trace>
  <inkml:trace contextRef="#ctx0" brushRef="#br0" timeOffset="9744.14">5603 605 22015,'-16'10'0,"0"-2"0,-1 1 0,-20 6 0,-11-1 0,0 4 0,0 2 0,1 2 0,-48 33 0,62-34 0,1 3 0,0 1 0,2 1 0,2 2 0,-1 0 0,-23 34 0,43-49-6,1 0 1,0-1-1,0 2 0,2 0 0,-1 0 0,2-1 0,0 2 0,0 0 1,-4 26-1,8-30 0,0-1 0,0 0 1,1 0-1,0 1 0,0-1 1,1 1-1,1-1 0,0 1 1,0-1-1,1 0 0,0 0 1,0 0-1,1-1 0,1 1 1,6 11-1,-7-16-7,0 1 0,1-1 1,-1-1-1,1 1 0,0 0 0,1-1 0,-1 0 1,1-1-1,-1 0 0,1 0 0,0 1 0,0-1 1,1-1-1,-1 0 0,0 0 0,1-1 0,-1 0 1,8 0-1,13 1-60,1-1 1,54-6 0,-61 3 41,-9 1-54,0-1 0,0 0-1,-1 0 1,1-1 0,-1-2-1,0 1 1,0 0 0,0-1-1,0-2 1,-1 1 0,18-14-1,-26 18-273,0 0-1,0-1 1,0 0-1,0 0 0,-1 1 1,1-1-1,-1 0 1,0 1-1,1-1 0,-1-1 1,0 1-1,-1 0 0,2-5 1</inkml:trace>
  <inkml:trace contextRef="#ctx0" brushRef="#br0" timeOffset="10387.63">5886 974 20479,'-2'0'0,"1"0"0,-1 0 0,0 0 0,1 0 0,-1 0 0,0-1 0,1 1 0,-1-2 0,0 2 0,1-1 0,-1 0 0,1 1 0,-1-1 0,1 0 0,0 0 0,-1 0 0,1 0 0,0 0 0,-1 0 0,1 0 0,0-1 0,0 1 0,0 0 0,0-1 0,0 1 0,0-2 0,1 2 0,-1-1 0,0 1 0,1-1 0,-1 0 0,1 1 0,-1-4 0,0 3 0,0-1 0,0 1 1,0 0-1,-1 0 0,1 0 0,-1 0 0,0 0 0,1 0 0,-1 0 0,0 1 0,0-2 0,0 2 0,0 0 0,0-1 0,0 1 0,-1 0 0,1 0 0,0 0 0,-3 0 1,-9-3-4,1-1 0,-18 0 0,16 2-11,10 3-4,0-1 0,0 1 0,1 0 0,-1 0 0,0 1 0,0-1 0,0 1 0,0 0-1,0 1 1,1-1 0,-1 1 0,1 1 0,-1-1 0,1 0 0,0 1 0,-1-1 0,1 1 0,1 0 0,-7 7 0,4-4 5,1-1 1,0 2-1,0-1 1,1 0-1,-1 2 0,1-2 1,1 2-1,-1-1 1,1 0-1,1 1 1,-4 15-1,3-3-6,1 0-1,2 1 0,0-1 1,0 1-1,2-1 1,1 0-1,0 0 1,1 0-1,1 0 1,1-1-1,12 30 0,-16-46 29,-1-1 0,0 1-1,1 1 1,-1-2-1,1 1 1,0 0-1,0-1 1,0 0-1,0 0 1,1 1 0,-1 0-1,0-2 1,1 1-1,0 0 1,-1 0-1,1-1 1,0 0-1,0 1 1,0-1 0,0 0-1,0-1 1,0 1-1,0 0 1,0-1-1,0 0 1,0 1 0,0-1-1,0-1 1,0 1-1,0 0 1,0-1-1,0 1 1,0-1-1,0 0 1,0 0 0,0 0-1,3-2 1,2-1 23,-1 0 1,1-2-1,-1 1 0,0 0 1,0-1-1,0 0 1,-1 0-1,0-1 0,0 0 1,-1 0-1,0-1 1,6-11-1,41-101 259,-47 107-283,0 0 37,-1-2-1,0 0 1,4-26 0,-7 35-156,0-1 0,-1 0 0,0 1 0,0-1 0,0 1 0,-1-1 0,0 0 0,0 1 1,0 0-1,-1-1 0,-2-5 0,2 9-97,1 2 0,0-1 0,0 1 0,-1-1 0,1 1 0,-1-1 0,1 1 0,-1 0 0,1 0 0,-1 0 0,0 0 0,0 0 0,0 0 0,1 0 0,-1 1 0,0-1 0,0-1 0,0 2 0,-4-1 0</inkml:trace>
  <inkml:trace contextRef="#ctx0" brushRef="#br0" timeOffset="11003.19">6302 964 23295,'-5'-4'-106,"-6"-4"81,-1 1 0,1 1 1,-1 0-1,0 1 0,0 0 0,0 1 1,-1 0-1,0 0 0,-13 0 1,19 3 3,0 1 0,0-1 1,0 2-1,0-1 0,1 1 0,-1 0 1,0 0-1,0 0 0,1 1 0,-1 1 1,1 0-1,-1-1 0,1 1 1,0 1-1,0-1 0,0 2 0,1-1 1,-1 0-1,-7 10 0,10-12-10,1 1-1,0-1 1,0 1-1,0 0 1,0 1 0,0-1-1,1 0 1,0 0-1,-1 0 1,1 0-1,0 1 1,0 0-1,1-1 1,-1 0-1,1 1 1,-1 0-1,1-1 1,0 1-1,0-1 1,1 1 0,-1-1-1,1 1 1,0 0-1,0-1 1,0 0-1,0 0 1,0 2-1,1-2 1,-1 0-1,1 0 1,0-1-1,0 1 1,0 0-1,0 0 1,0 0 0,1-1-1,-1 1 1,1-1-1,4 3 1,10 3-52,-1-2 0,1-1 1,1 1-1,-1-3 0,0 1 1,1-2-1,21 0 0,-36-1 97,1-1-1,-1 1 0,1-1 1,-1 1-1,1 0 0,-1 2 1,0-2-1,0 1 0,1-1 1,-1 1-1,4 3 0,-6-4-6,0 0 0,0 0 0,0 0 0,0 0-1,0 1 1,0-1 0,-1 0 0,1 0-1,0 0 1,-1 0 0,1 1 0,-1-1 0,1 0-1,-1 0 1,1 1 0,-1-1 0,0 0 0,0 1-1,0-1 1,0 1 0,0 0 0,0-1-1,0 1 1,0-1 0,0 0 0,-1 1 0,1-1-1,0 0 1,-1 0 0,1 1 0,-1-1 0,-1 2-1,-4 8 51,0 0-1,-1-2 1,0 1 0,-1-1-1,0 1 1,-1-2-1,-16 14 1,-6-1 139,-38 22 1,41-27-1993,0 2-1,-27 22 0</inkml:trace>
  <inkml:trace contextRef="#ctx0" brushRef="#br0" timeOffset="11725.48">6760 0 22143,'-20'21'52,"9"-9"31,1-2 0,1 3 0,-14 20 0,9-11 64,-1-1-1,-1 0 1,-30 30-1,33-38-92,3-1-35,1 1 0,0-1-1,1 2 1,0-1 0,1 1-1,1 0 1,0 1 0,1 0-1,0-1 1,1 1 0,-2 16-1,-2 19 36,2 2-1,1 51 0,7 41 11,33 251 0,-22-312-60,4-2-1,3 0 1,3-1-1,3-2 1,50 104 0,-67-162 22,1 0 0,0-1 0,1-1 0,2 0 0,0-1 0,0-1 0,2 1 0,31 27 0,-42-42-188,0 1 0,0-1 0,1-1 0,-1 1-1,1 0 1,-1-1 0,1 0 0,7 1 0,-7-2-605,0 2 1,0-1-1,0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1406 20479,'0'0'640,"18"-39"-6783</inkml:trace>
  <inkml:trace contextRef="#ctx0" brushRef="#br0" timeOffset="1791.75">687 454 18943,'0'0'768,"-5"-2"-640,-1 0-72,0-1 0,0 1 0,0-1 0,-1 2 0,1-1 0,-1 1-1,1 0 1,-1 1 0,0 0 0,1 0 0,0 0 0,0 1 0,-1 0 0,1 0-1,-1 0 1,1 1 0,-1 1 0,1 0 0,0-1 0,-8 6 0,-18 7 136,28-14-166,1 1 1,0-1-1,0 0 1,0 0-1,0 1 0,0-1 1,0 1-1,0 0 1,1 0-1,-1 0 0,0 1 1,1-1-1,0 0 1,0 1-1,-1-1 0,1 1 1,1 1-1,-1-1 1,0-1-1,-1 6 0,-4 15-26,1-1 0,1 1 0,2-1 0,0 1 0,1 0 0,0 0 0,4 37 0,-1-55-20,0 1-1,1-2 0,0 1 1,0 1-1,-1-2 0,1 1 1,1 0-1,-1-1 0,1 0 1,0 0-1,1 1 1,-1-2-1,1 1 0,-1-1 1,6 5-1,23 28-139,-7 9-39,-20-34 115,1 1 1,1-1-1,8 11 0,51 59-940,-56-68 925,-4-7 60,-1 1 0,1 0 0,-1 0 0,-1 0-1,1 2 1,-1-2 0,-1 2 0,1-2 0,2 12 0,-5-17 35,0 2 3,0-1 0,0 1 0,-1-1 0,1 1 0,-1-1-1,0 1 1,1-1 0,-1 0 0,-1 1 0,1 0 0,0-1 0,-1 0 0,0 0 0,0 1 0,-1 3-1,2-6 2,0 0 0,-1 1 0,1-1 0,0 1 0,0-1 0,0 0 0,1 0 0,-1 0 0,0 1 0,0-1 0,1 0 0,-1 0 0,0 0 0,1 0 0,-1 0 0,1 0 0,0 0 0,0 2 0,0-2 0,0 1 0,0-1 0,-1 0 0,1 1 0,-1-1 0,1 0 0,-1 1 0,1-1 0,-1 2 0,0-2 0,1 1 0,-1-1 0,0 4 0,-2 3 0,-1-2 0,1 1 0,-1 0 0,0 0 0,-1 0 0,-5 8 0,-10 22 0,16-30-3,0 1-1,-1-1 1,0 1-1,0-1 1,0 0-1,-1 0 1,0 0-1,-9 9 1,10-13 30,1 0 1,-1 0 0,0 0 0,-1-1-1,1 2 1,0-2 0,-1 0-1,1 0 1,-1 0 0,0-1 0,1 0-1,-1 0 1,0 0 0,-9 1-1,10-2 45,-1-2 0,1 1 0,0 0 0,0-1 0,-1 1 0,1-1 0,0 0 0,1 0 0,-1 0 0,0-1 0,0 0 0,1 1 0,0-1 0,-5-6 0,-4-3 158,1-1 1,-13-21-1,17 23-86,0-1 0,0 2 0,2-2 0,-1 0-1,-7-24 1,12 30-112,-1-2 0,1 1 0,0-1 0,0 2 1,1-2-1,0 1 0,0-1 0,1 2 0,0-2 0,0 1 0,0 0 0,4-9 0,0 0 5,1 1 0,1-1 0,0 1-1,1 0 1,0 1 0,2 0 0,-2 0 0,2 1 0,1 1-1,17-16 1,-14 12-9,-1 0 0,0 0 0,13-24 0,-17 26-4,1-1 0,1 0 0,0 1 0,1 0 0,16-15 0,-20 21 1,1-1 0,-1 1 0,-1-2 0,0-1 0,0 2 0,10-21 0,-13 20 7,1 1 0,1-1-1,0 0 1,0 2-1,1-1 1,-1 2-1,2-2 1,-1 2-1,14-10 1,-11 11 8,-6 4-15,0 0 0,-1 0 0,1 0 0,-1-1-1,6-4 1,-9 6-23,1 1 0,-1-1 0,1 1 0,-1-1 0,0 1 0,0-1 1,1 1-1,-1-1 0,0 0 0,0 1 0,1-1 0,-1 1 0,0-1 0,0 0 0,0 1 0,0-1 0,0 1 0,0-1 0,0 0 0,0 1 0,0-1 0,0 1 0,0-1 0,0-1 0,-1 2 0,1-1 0,0 1 1,0-1-1,-1 1 0,1-1 0,0 1 0,-1-1 0,1 1 0,-1-1 0,1 1 0,0-1 0,-1 1 0,1-1 0,-1 1 0,1 0 0,-1-1 0,0 1 0,-15-18-1383,7-7-3744</inkml:trace>
  <inkml:trace contextRef="#ctx0" brushRef="#br0" timeOffset="2676.66">1230 412 17151,'0'0'1024,"-4"-3"-896,-15-5 5,-23-10 247,39 17-350,0 0 0,-1 0 0,1 1 0,0-2 1,-1 2-1,1 0 0,0 0 0,0 0 0,0 0 1,0 2-1,-6 0 0,8-2-26,-1 1 1,1 0-1,0 0 0,-1 0 0,1 0 1,0 0-1,0 0 0,0 0 0,0 0 1,0 1-1,0-1 0,0 1 0,0 0 1,0-1-1,0 0 0,1 1 0,-1-1 1,1 1-1,-1 2 0,-7 39 83,5-23-110,2-13 23,-1-2-1,2 0 0,-1 1 1,0-1-1,1 0 0,0 2 0,1-2 1,-1 0-1,1 1 0,1 4 0,-2-7 6,1-1-1,0-1 0,0 1 0,0-1 0,0 1 0,0-1 0,0 1 0,0-1 1,0 0-1,1 0 0,-1 2 0,0-2 0,1 0 0,-1 0 0,1 0 0,-1 0 0,1-1 1,-1 1-1,1 0 0,0-1 0,-1 1 0,1-1 0,0 0 0,0 1 0,-1-1 1,1 0-1,0 0 0,0 0 0,0 0 0,-1 0 0,1-1 0,1 1 0,2-1 26,-1 0 0,1 0-1,-1 0 1,0 0-1,1-1 1,-1 1-1,0-2 1,0 1-1,0 0 1,0-1-1,0 1 1,-1-1 0,1-1-1,3-2 1,1-4 167,-1 0 0,0 0 0,0 0 0,6-15 1,-12 23-159,-1 1 0,1 0 0,0 0 0,-1-1 1,1 0-1,-1 1 0,1-1 0,-1 1 0,0 0 1,0-1-1,1 1 0,-1-1 0,0 1 0,0 0 1,0-1-1,-1-3 0,1 5-44,-1-1-1,1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2-1,1-2 1,0 1-1,0-1 1,0 0-1,0 1 1,0-1-1,0 1 0,0-1 1,0 0-1,0 1 1,0-1-1,0 1 1,0-1-1,0 0 1,1 1-1,-1-1 0,0 1 1,0-1-1,0 0 1,0 1-1,1-1 1,-1 1-1,2 4-2094</inkml:trace>
  <inkml:trace contextRef="#ctx0" brushRef="#br0" timeOffset="3561.88">1425 1 16639,'0'0'2966,"0"4"-2753,26 164 726,-22-146-802,13 37 1,-12-42-26,0 0 1,-2 1-1,5 34 1,-5 6 218,-9 105-1,5-136-275,1-1-1,1 2 1,6 38-1,-3-41-20,-2 0-1,0 1 0,-2-2 0,-2 30 0,-14 42-33,-2-3 0,-5 1 0,-41 106 0,34-127 0,-2 0 0,-68 112 0,89-168 36,-1-1 0,-1 0 0,-1 0-1,0-1 1,-1-1 0,-30 23 0,31-25-31,6-7-402,1 2 0,-1-1-1,2 1 1,-1 0 0,1 1-1,0-1 1,-6 11 0,11-18 225,1 1 1,0-1-1,0 1 1,-1-1-1,1 0 1,0 1-1,0-1 1,0 1-1,0-1 1,0 1-1,0-1 1,-1 2-1,1-2 1,0 1-1,1-1 1,-1 1-1,0-1 0,0 1 1,0-1-1,0 1 1,0-1-1,0 1 1,1-1-1,-1 1 1</inkml:trace>
  <inkml:trace contextRef="#ctx0" brushRef="#br0" timeOffset="4595.95">1873 1235 19327,'0'0'2560,"4"-1"-2432,20-8 43,-1 3 0,1 0-1,0 2 1,0 1 0,24 0-1,-8-3-2275,-35 4 1272,1 1 0,-1 0 1,1 0-1,0 1 0,-1 0 0,1 0 0,7 1 1</inkml:trace>
  <inkml:trace contextRef="#ctx0" brushRef="#br0" timeOffset="5039.46">2011 903 20607,'0'0'2283,"7"5"-2176,7 7-143,7 5-1695,0-1 1,45 25 0,-24-19-10152</inkml:trace>
  <inkml:trace contextRef="#ctx0" brushRef="#br0" timeOffset="72303.17">2618 1080 16767,'2'-10'11,"-1"9"-3,-1 0 1,1-1-1,-1 1 0,1-1 1,-1 0-1,0 1 1,0-1-1,0 1 0,0-2 1,0 2-1,0-1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9 344,5-1 97,13-13 130,0-2-464,0 1 0,-1-2 0,0 1 0,-1-1-1,1 0 1,-1-1 0,-1 1 0,6-10-1,3-7 184,1 2 0,27-35 0,-20 31-49,20-33 0,-4 2 93,71-80 1,-93 116-251,-2 0 1,0-1 0,-1 0-1,16-39 1,10-20 90,-24 51-87,-10 20-23,1 0 0,0 0 0,12-16 1,-15 23-89,3-2 395,-5 13 163,-2 7-466,1 56 25,-3 1 1,-3-2-1,-16 79 0,4-55-69,4 1 0,4 0 0,2 108 0,8-184-32,0-1 0,-4 23 0,3-34 0,0 1 0,-1-2 0,0 1 0,0 1 0,0-2 0,-1 1 0,0 0 0,0-1 0,-5 8 0,-2-2 0,9-11 0,0 1 0,0 0 0,0 0 0,0-1 0,0 1 0,0 0 0,1 0 0,-1 0 0,0 0 0,1 0 0,-1 0 0,0 0 0,1 1 0,-1-1 0,1 0 0,0 0 0,-1 1 0,1-1 0,0 0 0,0 0 0,0 0 0,0 0 0,0 1 0,0 2 0,3 14-9,-2-7-14,1 0-1,1 0 1,-1-1 0,2 1-1,6 17 1,15 26-724,-25-54 477,1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976 93 2048,'39'35'-128,"-39"-35"125,0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1,-3-7-56,-7-13 14,1 9 724,0 2 0,0 0 0,-1 0 0,0 0 0,-20-13 0,0-9 11801,1 87-11044,20-39-1215,0 1-1,1-2 0,1 3 1,-6 21-1,-5 57 348,11-52-252,-3-1-1,-25 75 1,16-61-179,2 2-1,3-1 1,-9 91-1,0-2-127,13-76 117,-2 120 0,4-23-16,5-33-110,3-25 0,-45 291 22,30-181 80,12-133-98,5 79-4,2-49 0,-5 4 0,7 190 0,-4-280 16,-2 1 0,0 0 0,-3 0 0,-1-1 0,-1 1 0,-1-1 0,-16 47 0,19-71-16,0 3 0,1-4 0,0 5 0,1-3 0,0 1 0,1 3 0,0-5 0,0 1 0,1 2 0,1-2 0,3 16 0,9 41 0,-3 2 0,3 77 0,-9-48 0,0 42 0,-2-83 0,10 61 0,-6-62 0,1 61 0,-17 104 0,8-178 0,2-3 0,7 56 0,-3-49 0,-1 67 0,-9-68 0,-1 4 0,-20 65 0,13-60 0,-8 70 0,7 98-12,7-81 259,-3-58-221,1 17-31,-1 100 5,10-187 0,-1-1 0,-1 2 0,0-3 0,-1 2 0,0-2 0,-1 1 0,0 0 0,-10 20 0,12-30 1,-4 9 65,0 0 0,-6 17 0,10-25-50,1 1-1,0-1 0,0 1 1,1-2-1,-1 4 1,1-2-1,0 0 1,0-2-1,0 3 0,1-1 1,1 8-1,15 43-15,-17-55-1,0 1-1,0 0 0,1-1 0,-1 0 0,0 1 1,1 0-1,-1 0 0,0-1 0,1 1 1,-1 0-1,1-1 0,-1 1 0,1-1 1,-1 2-1,1-2 0,0 1 0,-1-1 1,1 1-1,0-1 0,-1 1 0,1-1 1,0 0-1,-1 2 0,2-2 0,26 5-129,0 1-78</inkml:trace>
  <inkml:trace contextRef="#ctx0" brushRef="#br0" timeOffset="1759.49">0 5605 19839,'10'33'189,"22"84"753,-29-108-900,1 1-1,0 1 1,1-1 0,-1-1-1,2-1 1,0 2 0,7 8-1,20 35 287,-2 23 47,-20-49-178,23 47-1,34 25-6,-45-68-118,-2 1 0,18 35 0,-35-61-56,-1 2 1,1-2 0,0 1 0,0 1-1,0-3 1,1 3 0,0-2 0,1-1-1,-1-1 1,1 1 0,0 0 0,1 1 0,7 4-1,-14-10-15,0 0-1,1 0 1,-1 0-1,0 0 1,0 0-1,0 0 1,1 0-1,-1 0 0,0 1 1,0-1-1,0 0 1,1 0-1,-1 0 1,0 0-1,0 0 1,0 0-1,0 0 1,1 0-1,-1 0 1,0-1-1,0 1 0,0 0 1,1 0-1,-1 0 1,0 0-1,0 0 1,0 0-1,0 0 1,1 0-1,-1 0 1,0-1-1,0 1 1,0 0-1,0 0 0,0 0 1,1 0-1,-1 0 1,0-1-1,0 1 1,0 0-1,0 0 1,0-1-1,2-13 44,-4-12 20,2 26-64,-6-40-12,3 29-32,1-1-1,1-2 1,0 0-1,1-16 1,2-20-260,-2 1-1,-2 0 1,-10-60 0,-42-147-143,46 223 436,-1 3 0,-21-48 0,24 66 23,0 1 0,-1 0 0,0 1-1,-1-3 1,0 2 0,-1 3 0,0-3-1,-1 3 1,-13-13 0,29 26 14,0-2 1,0-2-1,0 2 0,0-1 0,0 1 1,0-1-1,13 1 0,54 4 400,-54-5-379,82 4 388,160-15 0,-245 8-431,55 3 103,-70-2-106,-1 0-1,0 0 1,0 0-1,1 0 1,-1 0 0,0 0-1,0 1 1,0-1-1,1 0 1,-1 0-1,0 0 1,0 0 0,1 0-1,-1 0 1,0 0-1,0 1 1,0-1 0,1 0-1,-1 0 1,0 0-1,0 0 1,0 2 0,0-2-1,0 0 1,1 0-1,-1 0 1,0 1 0,0-1-1,0 0 1,0 0-1,0 1 1,0-1-1,0 0 1,0 0 0,0 2-1,-2 8 6,-8 16-12,-3-5 6,-24 28 0,22-32 0,0 4 0,-12 21 0,-65 149 0,-53 96 0,128-260 0,-6 11 0,-40 52 0,59-88 0,4-9 0,4-4 0,12-22 3,34-81-27,41-139-83,-67 188 125,-6 18 19,-2 2 0,16-76-1,-33 116-36,-2 7 0,-10 17 0,-12 29 0,9-6 31,12-30-15,-1 0 0,0 1 1,-1-2-1,0 0 0,-9 15 0,15-26-16,0 0 0,0 0 0,0 0 0,0 0 0,0 0 0,0-1 0,0 1 0,0 0 0,0 0 0,0 0 0,0 0 0,0-1 0,0 1 0,0 0 0,0 0 0,0 0 0,-1 0 0,1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0,0-11 0,2-7 0,1-2 0,-2 0 0,0-1 0,-1 0 0,-3-24 0,3 44 4,0 1-1,0-1 1,0 0-1,0 1 1,0-1-1,0 1 1,0-2-1,-1 1 1,1 1-1,0-1 1,0 1-1,-1-1 1,1 1 0,0-1-1,-1 1 1,1-1-1,-1 1 1,0-2-1,-7 5 160,-11 24 222,11-17-274,-5 9-46,-19 34 1,21-32 28,-24 32 1,21-37-33,11-13-49,0-1 1,0 0-1,0 1 0,1 1 0,-1 0 1,1 0-1,0-2 0,0 1 0,0 0 1,0 2-1,1-2 0,-2 5 0,3-8-11,0 0 0,1 0 0,-1 0 0,0 0 0,0 0 0,1 0-1,-1 0 1,0 0 0,0 0 0,0 0 0,1 0 0,-1 0 0,0 0 0,0 0-1,1 0 1,-1 0 0,0 0 0,0 0 0,0 0 0,1-1 0,-1 1 0,0 0 0,0 0-1,0 0 1,0 0 0,1-2 0,-1 2 0,0 0 0,0 0 0,0 0 0,0-1-1,0 1 1,0 0 0,1 0 0,-1 0 0,0-1 0,0 1 0,0 0 0,0-1 0,8-8-56,14-26 1363,1 2-3331,11-11-9792,50-54 0,-62 74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930 970 21759,'0'0'384,"-7"0"-256,-83-1 226,-152 4 594,226-1-894,0 0 0,0 2 0,1 1 0,-1-1 0,1 2 0,0 0 0,0 1 0,1 1 0,0 0 0,-21 15 0,11-3-2,0 1-1,1 2 1,1 0 0,-27 38 0,44-54-42,0 2 0,0-2 0,1 1 0,0 1-1,1-1 1,-1 1 0,2-1 0,-1 1 0,1 0 0,0-1 0,1 2 0,0-1 0,0-1 0,1 2-1,0-1 1,1 1 0,0-2 0,0 1 0,1 1 0,0-2 0,1 2 0,0-3 0,0 1 0,0 1 0,1-1-1,0 1 1,10 12 0,4 2-10,1-2 0,1-2 0,1 1 0,1-1 0,0-1 0,1 0 0,1-3 0,1-1 0,0 0 0,33 12 0,-17-11 14,-22-9 5,-1 0 0,1 1 1,-2 1-1,1 1 1,-1 1-1,22 15 1,-37-22-3,1 0 0,0 0 0,-1 1 0,1 0 0,-1-1 0,0 1 0,0 0 0,0 0 0,-1-1 0,1 2 0,-1-1 0,0 0 0,0 0 0,0 0 0,-1 2 0,1-2 0,-1 0 0,0 0 0,0 0 0,-1 1 0,1-1 0,-1 0 0,0 1 0,-3 6 0,0 2 13,0 0 1,-2 0 0,0 0 0,0 0-1,-1-1 1,-12 15 0,-29 33 114,-2-3 0,-2-2 0,-3-4 0,-82 62 0,110-93-188,-2-1 1,0-1-1,-1-1 0,-1-1 1,0-3-1,-1-2 0,0 0 1,-1-1-1,-34 3 0,57-13-962,8-5 1,12-12-1985,-4 9 670</inkml:trace>
  <inkml:trace contextRef="#ctx0" brushRef="#br0" timeOffset="466.33">1625 1617 25087,'-28'3'0,"-15"1"0,46 8 0,21 2 0,-4 17 0,5 11 0,-9-10 0,-7 1 0,-4-2 0,-6-1-128,-3-8 0,1-7-1536,10-4 0,2-8 384,3-8 128</inkml:trace>
  <inkml:trace contextRef="#ctx0" brushRef="#br0" timeOffset="1349.84">3004 1422 22399,'-37'15'22,"36"-15"-18,0 1-1,1-1 1,-1 0 0,0 0 0,0 0 0,0 0 0,1 0 0,-1 0 0,0 0 0,0 0 0,0 0-1,1 0 1,-1 0 0,0 0 0,0-1 0,1 1 0,-1 0 0,0 0 0,0-1 0,1 1 0,-1-1 0,0 1-1,1-1 1,-1 0 0,-10-17 37,10 16-31,1 0 0,-1 0 0,0 0-1,0 0 1,0-1 0,0 2 0,-1-1-1,1 0 1,0 1 0,-1-1 0,-2 0 0,-5-3 21,-2-1 1,1 2 0,0 0 0,-1 0 0,0 1 0,-18-2-1,5 0 23,-1 3 0,-26 1 0,29 3-7,0 1 0,0 2-1,0 0 1,1 0 0,0 2 0,0 2 0,0-2 0,1 4 0,-36 22 0,54-32-46,0 0 0,0 1 1,0-1-1,0 0 0,1 2 0,-1-1 1,0-1-1,1 1 0,-1 0 1,1 0-1,-1 0 0,1 0 0,0 0 1,0 0-1,0 0 0,-1 5 0,1-5 0,1 0-1,0 0 0,0 0 1,0 0-1,0 0 0,1 0 1,-1 0-1,0 1 0,1-1 1,-1-1-1,1 1 0,0 0 1,0 0-1,0-1 0,2 4 1,2 2-2,0-1 0,0 0 1,1 0-1,0 1 1,1-2-1,-1 0 0,1 0 1,7 4-1,103 50 1,-10-4 0,-90-46 0,-1 3 0,0-2 0,-1 3 0,15 13 0,-25-21 13,-1 0 0,0 0 0,0 0-1,0 0 1,-1 2 0,1-2 0,-1 1 0,-1 0-1,1 0 1,-1 0 0,0 1 0,0-1 0,-1 1-1,0-1 1,0-1 0,0 3 0,-1-2 0,0 1-1,0 0 1,-1-1 0,0 1 0,0-1 0,0 1-1,-1-1 1,0 0 0,0 1 0,0-1 0,-1 0-1,-4 9 1,-14 13 94,-1 1 0,-1 0-1,-1-3 1,-2-1 0,-53 42-1,53-47-33,0-2 1,-1-1-1,-1-2 0,-1 0 0,0-3 0,-61 20 0,86-30-173,0-1-1,0-1 1,-1 1-1,1 0 1,0-1 0,0 0-1,-1 0 1,1-1-1,0 1 1,-1-1-1,-6-2 1,9 2-87,0 0 0,0 0 0,1 0 0,-1 0 0,0 0 0,1 0 0,-1-2 0,1 2 0,0-1 0,-1 1-1,1-1 1,0 1 0,0-1 0,0 0 0,0 0 0,0 1 0,1-1 0,-1 0 0,0-1 0,1 1 0,-1 0 0,1 0 0,0 0 0,0 0 0,0 0 0,0 0 0,0-2 0</inkml:trace>
  <inkml:trace contextRef="#ctx0" brushRef="#br0" timeOffset="1711.4">3464 1832 24191,'-12'18'25,"1"2"0,0-2 0,2 3 0,0 0 0,-11 36 0,12-32 56,3-13-75,1 0 0,1 1 1,-3 17-1,5-25 16,-2 26-283,3-31 241,0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0,3-3-261,0-1 0,0 0 0,-1 0 0,1 1 0,-1-1 0,0-1 0,0 0 0,-1 1 0,1-1 0,1-7 0,3-5-489,17-48-2366,17-70 0,-19 49-5333</inkml:trace>
  <inkml:trace contextRef="#ctx0" brushRef="#br0" timeOffset="1914.21">3602 1053 16128,'-2'-37'614,"0"-1"1,7-55 0,-1-6 1892,-6 83-1627,-4 22-135,-6 29-36,10-29-781,-4 12-36,1-2 0,1 3 1,-2 23-1,1 31-3941,3-15-8324</inkml:trace>
  <inkml:trace contextRef="#ctx0" brushRef="#br0" timeOffset="2486.17">3889 1659 24063,'8'30'0,"-2"0"0,0-1 0,-2 2 0,-1 0 0,-2-1 0,0 1 0,-5 41 0,3-64 0,4-7 0,2-6 0,-4 4 0,6-9 0,-1-2 0,10-20 0,8-18 0,22-43 0,-37 71 0,2-1 0,0 1 0,1 0 0,21-26 0,38-32 0,-63 73 0,-1 0 0,2 0 0,-1 1 0,1 1 0,0 0 0,0-1 0,18-6 0,-23 11 0,0 0 0,-1 1 0,1-1 0,0 1 0,-1 0 0,1 0 0,0 1 0,-1-1 0,1 1 0,-1 0 0,1-1 0,0 2 0,-1-1 0,0 0 0,1 1 0,-1-1 0,0 1 0,0 0 0,0 0 0,0 2 0,0-2 0,0 0 0,-1 1 0,1 0 0,4 4 0,3 8 0,1 1 0,-2 0 0,15 32 0,-8-12-49,-2 3 0,-1 0 0,-2 0 0,-1 1 0,-2-1 0,-2 2 0,-1 1 0,-3-2 0,-4 79 0,1-108-961,-1-11 363,-4-16-811,3 4-483,-10-21-10688</inkml:trace>
  <inkml:trace contextRef="#ctx0" brushRef="#br0" timeOffset="3153.87">5494 475 21759,'-25'34'0,"23"-32"21,1-1-1,-1 0 0,1 1 0,-1-1 1,0 0-1,0 0 0,0 0 1,1 1-1,-1-1 0,0-1 0,0 1 1,-3 0-1,-16 7 207,-12 13-115,0 1 1,1 2-1,2 0 1,0 3-1,1 2 0,2 0 1,1 0-1,1 3 0,-30 50 1,25-29 41,4-1 0,1 4 0,3-2 0,2 3 0,-24 107 0,28-86-23,3-2 1,3 2 0,4 1-1,3-1 1,11 131-1,0-144-94,1-2-1,4-1 1,2 1 0,3-3-1,2 1 1,40 83-1,-45-119-30,0 0 1,2-1-1,0-1 0,1-1 0,2 0 0,32 28 0,4-5-273,84 55 1,-129-93-167,-1 0 1,1-1-1,1 0 1,-1-2-1,16 7 1,-22-10 157,-1 0-1,0-1 1,0 1-1,1-1 1,-1 1-1,0-2 1,0 1-1,1 0 1,-1-1-1,0 0 1,0 1-1,0-2 0,1 1 1,-1 0-1,0-1 1,-1-1-1,1 1 1,6-4-1</inkml:trace>
  <inkml:trace contextRef="#ctx0" brushRef="#br0" timeOffset="4084.71">6109 707 18175,'-1'3'-1,"-1"0"-1,1 0 1,-1 1-1,0-1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1,-5-13 168,5 14-85,0 1 0,0 0-1,-1-1 1,1 0 0,0 0-1,-1 1 1,1 0-1,-1 0 1,0-1 0,1 1-1,-1 0 1,-1-1 0,1 1-57,0 1 0,0 0 0,1 0 0,-1-1 0,0 1 0,0 0 0,0 0 0,0 0 0,0 0 0,0 0 0,0 0 0,0 0 0,1 0 0,-1 1 0,0-1-1,0 0 1,0 1 0,0-1 0,0 0 0,1 1 0,-1-1 0,0 1 0,0-1 0,-1 2 0,-8 5 81,0 1 0,0 0 0,1 2 0,-1-3-1,2 2 1,0 2 0,0-1 0,0 1 0,1-1 0,1 2-1,-6 13 1,-2 5 39,1 3 1,2 0-1,-7 34 0,1 12 64,3 0 1,-5 110-1,18-146-169,1-1 1,2 0-1,2 1 0,13 61 0,-14-93-51,0-2 0,0 2 0,1-1 0,1 1 0,0-2 0,0 2 0,1-2 0,0-1 0,0 2 0,1-2 0,13 13 0,-15-17 0,-1 1 0,1-1 0,0-1 0,0 1 0,1-1 0,-1-1 0,1 1 0,-1 0 0,1-1 0,0 0 0,0 0 0,0-1 0,0 0 0,0 0 0,0-1 0,0 1 0,0-1 0,0-1 0,0 1 0,0-1 0,10-3 0,-1 0 0,-1-3 0,0 1 0,0-1 0,-1-1 0,0 1 0,0-1 0,-1-2 0,0 0 0,-1-1 0,0 1 0,17-23 0,4-10 0,-2-3 0,26-50 0,-21 33 0,-2 5 15,-2-1 0,-3-2-1,21-68 1,-37 91-2,-1 0 0,-2-2 0,-2 2 0,-2-3 0,-1 2 0,-1-64 0,-4 92 29,0 0 1,-1 0 0,0 1-1,-4-16 1,5 26-40,1-1-1,0 1 1,0-1 0,-1 0-1,1 1 1,0-1 0,-1 1-1,1-1 1,0 1 0,-1 0 0,1-1-1,-1 1 1,1-2 0,-1 2-1,1 0 1,-1-1 0,1 1-1,-1 0 1,1 0 0,-1-1-1,1 1 1,-1 0 0,0 0 0,1 0-1,-1 0 1,1 0 0,-2-1-1,-20 7 48,-17 16-4,26-11-4,0 1 1,1-2 0,0 3 0,1 0 0,-18 28-1,9-7 22,-26 54 0,28-44-27,2 1 0,-21 90 0,-2 98 65,22-101-25,2 169 1,16-223-48,3 1 1,4 0 0,25 114-1,-29-178-191,-1-1 0,2-1 0,0-1 0,1 1 0,0 0 0,0 0 0,2-1 1,-1 0-1,1-1 0,18 18 0,-11-15-641,0 0 1,1-2-1,0 0 1,0-2-1,1 1 1,34 13-1,-22-12-11144</inkml:trace>
  <inkml:trace contextRef="#ctx0" brushRef="#br0" timeOffset="4713.89">6756 131 23167,'54'18'0,"-55"-18"3,1 1-1,-1-1 1,1 1-1,-1-1 1,1 1 0,0 0-1,-1-1 1,1 1-1,0-1 1,0 1-1,-1 0 1,1-1-1,0 1 1,0 0 0,0-1-1,0 1 1,0-1-1,0 1 1,0 0-1,0-1 1,0 1-1,0 1 1,2 21 88,2-12-61,1-2 0,0 1 0,0 0 0,1 0 1,0-2-1,14 16 0,6 9 15,39 64 13,-5 4 1,-3 0 0,43 113-1,-41-75 121,76 277 0,-121-352-95,-2 2 1,4 93 0,-14-110-58,-3-1 0,-2 1 0,-1-2 0,-13 54 0,1-35 48,-2-1 0,-3 0 1,-3-2-1,-56 108 0,56-129-308,-2 0-1,-1-3 0,-2 0 0,-2 0 1,-1-3-1,-2-2 0,-48 40 1,76-70-200,-16 10-642,22-13 893,-1-1 0,0 0 0,0 1 0,0-1 0,0 0 0,0 0 0,0 0 0,1 0 0,-1 0 0,0 0 0,0 0 0,0 0 0,0 0 0,0 0 0,0-1 0,1 1-1,-1 0 1,0-1 0,0 1 0,0 0 0,1-1 0,-1 1 0,0-1 0,-1 0 0</inkml:trace>
  <inkml:trace contextRef="#ctx0" brushRef="#br0" timeOffset="5262.71">7833 1727 24319,'44'6'1,"1"3"-1,-1 1 0,0 3 1,46 19-1,65 18-23,-134-44-10,1 0-530,30 4 1,-45-9-67,-1 0 0,0-1 1,0 0-1,0-1 0,1 1 1,-1-1-1,0-1 0,0 0 1,11-3-1</inkml:trace>
  <inkml:trace contextRef="#ctx0" brushRef="#br0" timeOffset="5510.81">7826 1230 24831,'0'0'0,"49"37"0,-11-17 128,10 0-128,5 1 128,4 1-128,4-1 0,0 1-512,1-6 128,3-8-640,-12-8 0,-1 0-14847</inkml:trace>
  <inkml:trace contextRef="#ctx0" brushRef="#br0" timeOffset="7165.25">8766 754 23679,'13'-8'0,"1"0"0,0 1 0,0 1 0,0 1 0,1 0 0,0 1 0,0 0 0,0 1 0,1 1 0,-1 1 0,29 0 0,-4 4 0,-1 1 0,1 2 0,54 16 0,-67-14 0,-1 1 0,0 1 0,0 2 0,31 18 0,-46-22 0,1-1 0,-1 1 0,-1 1 0,1-1 0,-1 2 0,-1-1 0,1 1 0,-2 2 0,0-2 0,0 2 0,7 13 0,-11-14 0,0-1 0,-1 2 0,0-1 0,-1 1 0,0-1 0,0 1 0,-1 0 0,-1 0 0,0-1 0,0 2 0,-1-3 0,-1 2 0,0-1 0,-5 19 0,-4 4 0,-1 0 0,-1-1 0,-25 44 0,1-13 0,-85 110 0,60-92 0,-28 41 0,-111 161 0,195-275 5,0 2-1,1-2 1,1 0 0,-1 2-1,2-1 1,-1 1-1,1 0 1,1 0-1,0 0 1,1 1 0,-1-1-1,2 0 1,0 12-1,1-15 0,0 2 0,1-2 0,0 2-1,0-2 1,1 0 0,0 1 0,0-1-1,1 0 1,0 0 0,0 0 0,1-2-1,0 2 1,0-1 0,1-1 0,-1 2 0,10 6-1,0-1-25,1-2 0,0 0 0,0-1 1,1 0-1,1-1 0,-1-2 0,1 0 0,33 9 0,-26-11-91,1-1 0,0-1 0,0-1 0,0-1 1,50-5-1,-63 2-735,1-1 1,-1 0 0,1-1 0,-1-1 0,0 0-1,17-11 1,30-10-10395</inkml:trace>
  <inkml:trace contextRef="#ctx0" brushRef="#br0" timeOffset="7929.02">10094 747 23423,'-8'4'0,"1"0"0,0 0 0,0 1 0,-1-2 0,1 0 0,-1 0 0,0-1 0,0 0 0,0 0 0,-9 0 0,1-1-17,0 1 0,1 2 0,-1 0 0,1 0-1,0 1 1,0 0 0,1 2 0,-25 14 0,13-6-41,1 3 1,0 1 0,-33 33-1,48-43 20,2-1 1,0 2-1,0 0 0,0 1 0,1-1 0,1 2 0,0-2 1,0 2-1,1 0 0,1 0 0,0-1 0,-4 21 0,7-25 26,0 1-1,0 0 1,1 0-1,0-1 1,0 1-1,1 0 1,0-1-1,1 1 1,-1-2-1,1 2 0,1 0 1,-1-1-1,1-1 1,0 2-1,1-1 1,0-1-1,0 1 1,0-1-1,1 0 0,-1 0 1,12 10-1,-1-3 13,1-2 0,0 1 0,1-2 0,0 1 0,0-3 0,1 0 0,0 0 0,22 5 0,158 30 0,-165-36 0,4-1 0,1-1 0,-1 2 0,59 22 0,-92-28 7,0 1 1,1 0-1,-1 0 0,0 0 0,0 0 0,0 1 0,-1 0 0,1 0 0,-1 0 0,1 0 1,-1 0-1,0 1 0,0-1 0,0 2 0,-1-1 0,1 0 0,-1-1 0,0 1 0,0 0 1,0 1-1,-1-1 0,1 1 0,-1-1 0,0 2 0,0-2 0,-1 1 0,0-1 0,1 1 1,-1 0-1,-1 0 0,1 0 0,-2 7 0,-1 3 12,-1 1-1,-1-2 1,0 0 0,-1 1-1,-10 18 1,-46 66 95,47-77-84,-7 8 29,-1 1 0,-2-2 1,0-2-1,-2-1 0,-1 0 1,-1-1-1,-1-3 0,-36 21 0,62-41-46,-1 1 0,1-1-1,-1 0 1,1 0 0,-1-1-1,0 1 1,0-1-1,0 0 1,0 0 0,0-1-1,0 0 1,0 1 0,0-2-1,0 1 1,0 0 0,0-1-1,1 0 1,-1 0 0,0-1-1,0 1 1,0-1 0,1 0-1,-1 0 1,1-1 0,-5-4-1,3 3-2,0 0 0,1-1 1,-1 0-1,1-2 0,0 2 0,0-1 0,1-1 0,0 0 0,0 1 0,0-1 0,1-1 1,0 2-1,0-1 0,1-2 0,-3-12 0,2 1 9,1-1-1,1 0 1,1 1-1,1-1 1,1 1-1,0 0 1,2-1 0,0 0-1,11-29 1,8-13 49,51-95 0,-34 78-6,182-433-39,-177 402-25,-34 87 152,6-19-1054,-7 9-2523</inkml:trace>
  <inkml:trace contextRef="#ctx0" brushRef="#br0" timeOffset="8325.34">10463 2146 25343,'0'0'0</inkml:trace>
  <inkml:trace contextRef="#ctx0" brushRef="#br0" timeOffset="9032.17">10690 1319 23551,'5'-8'107,"50"-84"-60,-33 52 58,36-50-1,188-262 278,-117 162-231,-117 173-151,2 0 0,18-16 0,-16 16 0,-15 17 0,-1-1 0,1 0 0,-1 0 0,1 1 0,0-1 0,-1 0 0,1 1 0,0-1 0,0 1 0,0-1 0,-1 1 0,1-1 0,0 1 0,0-2 0,0 2 0,0 0 0,0 0 0,0-1 0,1 1 0,-1 1 0,0-1 0,0 2 0,-1-1 0,1 0 0,-1-1 0,1 1 0,-1 0 0,1 0 0,-1 0 0,1 0 0,-1 0 0,0-1 0,1 1 0,-1 0 0,0 0 0,0 0 0,1 0 0,-1 0 0,0 2 0,1 11 0,0 0 0,-1-2 0,0 2 0,-1-1 0,-3 18 0,-17 67 0,7-40 0,-60 464 86,34-193-44,31-269-44,-39 238-422,43-334-3754,5 20 1849,-3-19-9681</inkml:trace>
  <inkml:trace contextRef="#ctx0" brushRef="#br0" timeOffset="9739.54">11623 592 24831,'8'51'-35,"3"0"0,24 76 0,10 39 12,-29-59 27,4 165-1,-18-215 12,4 82 73,14 180 336,-15-298-313,-4-21-108,-1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0-1,14-41 124,13-58-79,49-159 55,91-263-102,-97 346 43,-10 28 21,-53 125-53,18-47 78,2 1-1,54-97 1,-76 159-121,-3 10-80,-4 10-448,-23 73-5200,9-27-7359</inkml:trace>
  <inkml:trace contextRef="#ctx0" brushRef="#br0" timeOffset="10978.12">12549 391 23551,'-6'22'13,"0"0"-1,-1-1 0,-1 1 1,-14 25-1,-5 16 33,-9 33 147,-40 163 0,21-2-9,-48 191 61,50-232-10,107-439-2154,-26 126 990,37-124-380,52-229 744,-7 19 706,-107 424-111,28-83 376,-27 80-290,1 2 0,0-2-1,0 2 1,0 0 0,1-1-1,13-12 1,-18 20-102,-1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3 55,-1-1 1,-1 1-1,1 0 1,-1 1-1,1 7 0,9 99 429,-3 115 0,-1 10-104,54 707 268,-59-786-438,-3-100-190,3-42-33,-24-85-1621,1-9-3840,7 14-6400</inkml:trace>
  <inkml:trace contextRef="#ctx0" brushRef="#br0" timeOffset="11253.68">12182 1160 23551,'0'0'128,"19"29"0,0-20 128,3 1-128,3-2 0,4 0-128,4 1 128,2 0-128,4 0 0,3-1-256,-1-3 128,-2-1-1792,2 0 0,-4-8 896,40 4-12159</inkml:trace>
  <inkml:trace contextRef="#ctx0" brushRef="#br0" timeOffset="11742.76">13128 1215 26495,'0'0'0</inkml:trace>
  <inkml:trace contextRef="#ctx0" brushRef="#br0" timeOffset="12643.79">13990 747 22271,'-8'2'0,"0"1"0,1 0 0,-1 0 0,0 1 0,1 0 0,-1 1 0,-7 5 0,-44 43 0,19-17 0,12-13 3,3-2-13,0 1 0,-30 35-1,50-51-13,0 0 1,-1 2-1,2-1 0,-1 0 1,1 1-1,0-1 0,1 1 0,0 1 1,0-3-1,0 3 0,1-1 0,1 1 1,-1 0-1,0 12 0,2-18 6,1 0 0,-1 0 0,1 1 0,-1-1 0,1 1 0,0-1 0,0 0 0,1 0 0,-1 0 0,0 0 0,1-1 0,0 2 0,0-1 0,0-1-1,0 1 1,0-2 0,4 5 0,4 3-49,0-1 0,1-1-1,13 8 1,-16-11 43,15 9 18,0-3 0,1 1 1,44 10-1,-36-13 7,40 19-1,-70-26 16,0 0 0,0 0 0,1 0 0,-1 0 0,0 1-1,0 0 1,-1-1 0,1 0 0,0 1 0,0 0 0,-1-1-1,1 1 1,-1 0 0,1 0 0,-1 0 0,0 0 0,0 1-1,0-1 1,0 1 0,0-1 0,0 0 0,0 0 0,-1 1-1,1 5 1,-1-6 20,-1 1 0,1 0 0,-1 0 0,1 0 0,-1-1 0,0 1 0,0 1 0,0-2 0,-1 1 0,1-1 0,-1 0 0,1 0 0,-1 0 0,0 0 0,0 1 0,0 0 0,0-1 0,0-1 0,0 1 0,-5 3 0,-27 14 201,0 0 0,-1-4-1,-41 16 1,10-6-138,-81 38-355,124-50-285</inkml:trace>
  <inkml:trace contextRef="#ctx0" brushRef="#br0" timeOffset="12903.67">14297 1011 24191,'0'0'0,"-12"32"0,-4-5 0,-4 11 0,3-8 0,-4 0 0,7-8 0,2-5 0,-4-5 0,2-7-640,1 1 0,1-3-512,15-15 0</inkml:trace>
  <inkml:trace contextRef="#ctx0" brushRef="#br0" timeOffset="13121.48">14319 110 24831,'0'0'0</inkml:trace>
  <inkml:trace contextRef="#ctx0" brushRef="#br0" timeOffset="13722.65">14506 910 25087,'3'15'0,"-1"1"0,0-2 0,-1 1 0,-1 1 0,0-1 0,-3 21 0,2-12 0,1 30 0,4 32 0,-4-86 0,0 0 0,0 0 0,0 1 0,0-1 0,0 0 0,0 0 0,0 0 0,0 0 0,0 0 0,0 1 0,0-1 0,0 0 0,0 0 0,0 0 0,0 0 0,0 0 0,0 1 0,0-1 0,0 0 0,0 0 0,0 0 0,0 0 0,0 0 0,0 2 0,0-2 0,0 0 0,1 0 0,-1 0 0,0 0 0,0 0 0,0 0 0,0 0 0,0 0 0,0 1 0,1-1 0,-1 0 0,0 0 0,0 0 0,0 0 0,0 0 0,0 0 0,1 0 0,-1 0 0,0 0 0,0 0 0,0 0 0,1 0 0,5-9 0,10-21 0,-12 21 0,30-62-20,-14 29-7,1-1 0,2 3 0,31-42 0,-48 73 27,2 1 0,-1 1 0,1-1 0,0 1 0,1 1 0,-1-1 0,14-5 0,-19 10 0,0 0 0,0 1 0,0 0 0,0-1 0,0 1 0,1-1 0,-1 2 0,0-1 0,1 1 0,-1-1 0,0 1 0,1 0 0,-1 0 0,0 0 0,1 1 0,-1-1 0,1 1 0,-1 1 0,0-1 0,0 0 0,0 0 0,1 0 0,-1 1 0,-1 0 0,1-1 0,4 4 0,2 6 7,0-2-1,0 2 1,-1 0-1,-1 1 1,0-1-1,0 2 1,-1-1-1,5 18 1,4 9 38,11 56 1,-20-65 33,-1-1 1,-1 3 0,1 55 0,-6-68-112,0-2 0,-1 2 0,0 0 0,-2-1 0,0 1 0,-1-1 0,-10 22 1,15-38-35,-1 0 1,0-1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24831,'-12'5'6,"0"2"-1,1-1 0,0 0 1,0 1-1,0 2 0,1-1 1,0 0-1,1 1 0,0 0 1,-14 21-1,4-3 18,2 1-1,0 0 1,-13 37 0,17-34 5,3 0 1,0 1 0,2 0 0,1 0 0,2 1-1,1 1 1,1-3 0,2 3 0,4 46 0,8 29 3,37 159 1,-39-222-24,73 283 9,-70-294 9,2 0 0,1 0 0,1-3 1,2 2-1,1-2 0,2 0 0,26 29 0,1-9 186,3-2 1,110 85-1,-158-133-248,43 28 273,-43-28-300,-1-1 0,1 0-1,0 0 1,-1 0 0,1 0 0,0 0 0,0-1 0,-1 1 0,1-1-1,0 0 1,0 0 0,0 0 0,-1 0 0,1 0 0,0 0 0,4-2 0,-6 1-90,1 0 0,-1 0 0,0 0 1,1 0-1,-1 0 0,0 0 1,0 0-1,0-1 0,0 1 1,0 0-1,0-2 0,0 2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5582 28 19071,'-20'-16'8,"20"16"-7,1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23 66,10 7 95,-7-28-143,0 1-1,-1-1 1,1 1 0,-1 0 0,0 1-1,1 5 1,-2 31 39,0-4 1,-7 41-1,-1 23 20,-30 367 231,-34-8 32,19-223-241,7-37-84,4 31 112,-31 154 94,54-318-189,11-45-9,2 2 0,-8 46-1,-11 84-29,15-106 0,2 1 0,-4 84 0,12-128 0,5 149-38,-3-129 24,1-2 1,1 2-1,2-2 0,9 28 1,-12-41-179,1 5-602</inkml:trace>
  <inkml:trace contextRef="#ctx0" brushRef="#br0" timeOffset="2916.52">1 1393 18943,'36'1'0,"-36"-1"0,0 0 0,1 1 0,-1-1 0,0 0 0,0 0 0,1 0 0,-1 0 0,0 0 0,0 0 0,1 0 0,-1 0 0,0 1 0,0-1 0,1 0 0,-1 0 0,0 0 0,0 0 0,1 2 0,-1-2 0,0 0 0,0 0 0,0 1 0,0-1 0,0 0 0,1 0 0,-1 1 0,0-1 0,0 0 0,0 0 0,0 1 0,0-1 0,0 0 0,0 1 0,0-1 0,0 0 0,0 0 0,0 1 0,0-1 0,0 0 0,0 1 0,0-1 0,0 0 0,0 0 0,0 1 0,0-1 0,-1 0 0,-7 17 0,5-11 0,1-1 0,0-1 0,1 0 0,-1-1 0,1 1 0,0 0 0,0 0 0,0 7 0,1-10 0,0 0 0,1 3 0,-1-3 0,0 0 0,1 0 0,-1 0 0,1 0 0,-1 0 0,1-1 0,-1 1 0,1 0 0,0 1 0,0-1 0,0 0 0,-1 0 0,1 0 0,0 0 0,0 0 0,0 0 0,0-1 0,1 1 0,-1 0 0,0-1 0,0 1 0,0-1 0,0 1 0,2 1 0,82 37 529,23 9 329,-25-17-581,157 33 1,-111-54-98,-58-6-104,56 1 35,58 6-9,-73 5-91,143 2-1,-173-19-11,125 5 130,449-1 511,-511-21-515,-9 1-122,-83 14 6,414-46 110,-287 21-76,4 10 0,226 6-1,-197 16-4,163 9 52,178 88 45,-493-87-120,130 17 71,-87-13-66,-56-9-20,0-5 0,58 1 0,-62-6 0,111 2 0,-40 13 43,154 6 149,18-35-4,-91 1-77,-89 8-38,418 3 238,-390 20-256,70 2-4,-93-18-51,231 8 0,-292-6 0,-1-3 0,95-13 0,-104 7 0,24-6 0,70-3 0,418 18 0,-383 7 0,248 20 0,-241-9 28,236 21 72,-279-47-100,-4 1 0,-64 6 0,0-4 0,132-20 0,-142 15 0,0 2 0,57 3 0,19 1 0,-13-13 0,29-1 0,-75 10 0,-41 2 0,1 1 0,38 3 0,15 1 0,-58-3 0,43 5 0,-31 0 0,2-2 0,-1-1 0,0-3 0,47-7 0,-69 8 0,1 1 0,-1 0 0,0 2 0,32 6 0,-26-4 0,-3-2 0,39 3 0,-58-6 0,13 0 12,-1-1 0,1 2 0,-1 2 0,1-1 0,-1 1-1,0 0 1,0 1 0,23 9 0,5 8 51,-28-13-20,2 2-1,-1-3 1,-1 1 0,2-1 0,0-2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13019 1651 19455,'0'0'128,"-1"3"0,0 2-112,-48 200 485,40-159-332,3 0 0,-3 78 0,8 3 215,3-159-384,8-40 0,0 2 0,-5 6 0,24-315 0,-29 365 0,4-31 0,-4 45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11 0,-7-11 0,8 14 8,-3-5 17,0 0 0,0-1 0,1 2-1,1-1 1,0-1 0,0 1 0,0-1 0,1 0 0,17 11-1,115 66 232,-99-68-108,-30-14-105,0 2 0,17 8 1,0 7 59,-9-11-10,0 5 1,30 25 0,-33-28-4,-14-11-88,0 0 1,0 0-1,-1 0 0,1 0 0,0 0 0,-1 2 0,1-2 0,-1 0 0,2 3 0,-2-3 2,-1 0-1,0-1 0,0 2 0,0-1 0,0 0 0,0-1 1,0 1-1,0 0 0,0 0 0,0-1 0,0 1 1,-1 0-1,1 0 0,0-1 0,0 1 0,-1 0 0,1-1 1,0 1-1,-1 0 0,1-1 0,-1 1 0,1-1 0,-1 2 1,1-1-1,-1-1 0,1 1 0,-1-1 0,0 0 0,1 0 1,-1 0-1,-1 1 0,-18 16 54,-1-2 0,-30 16 1,-4 1 26,-401 307-194,423-314-143,-11 5-1202,26-20-1122,-29 23-9774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1464 14592,'0'0'3839,"1"-5"-3732,3-26 0,2 0-1,11-38 0,-13 58-74,0-1 0,1 0 1,0 0-1,0 2 0,1-1 0,0 0 0,1 2 0,0-1 0,11-11 0,13-6 25,-20 16-39,0 1 1,0 1-1,-1-3 1,18-22-1,-14 14 30,1-1 0,2 2 0,-1 1 0,2 1 0,0 0 0,37-25 0,43-41 235,-76 61-183,0-1-1,32-47 1,-41 52-43,1 2 1,16-17 0,-17 19-11,0 0 1,-1 0-1,19-29 0,-21 25-30,0 2 0,1-2-1,1 4 1,1-2-1,0 2 1,1-1 0,0 2-1,21-15 1,42-41 93,-63 55-81,0 0 0,0 2 0,1-1 0,1 3 0,0-2-1,0 2 1,25-10 0,24-3-7,-29 12-22,-1-2 0,40-21-1,-29 6 16,-25 15 4,1 0 0,0 1 0,0 3 0,1-1-1,46-11 1,-44 15-19,0-1-1,33-16 1,-38 15 6,0 0-1,0 2 1,42-7 0,-1 5 58,-34 3-22,-1 2 1,0 1 0,50 4-1,127 22-42,-192-22 0,-1 1 0,0 1 0,20 10 0,-7-3 0,-19-10 0,18 10 0,40 10 0,-35-12 32,0 0 0,48 27 0,-16-8 0,-23-8-32,64 42 0,-56-35 0,10 10 0,99 58 0,52 8 107,-192-97-82,0 2 0,0-1 1,-1 2-1,0 1 0,-1 0 0,0 0 0,0 0 1,-1 2-1,0 0 0,13 21 0,42 72-25,-49-82 0,0 1 0,2-1 0,0-1 0,24 19 0,-15-14 0,32 44 0,-51-61 2,14 18 23,-2 1 0,-2 1 1,0 0-1,14 34 0,-26-50 2,1-1 0,0 0 0,2 0 0,0-2 0,0 1 0,17 17 0,16 21 40,-13-6-67,-19-29 0,-1 0 0,20 23 0,-14-22 3,9 7 18,-1 2 0,-1 1-1,-1 2 1,-1 1 0,20 36 0,-27-39-21,2-2 0,28 35 0,-7-8 0,-14-21 53,40 39-1,-36-41 13,28 39 0,-15-10-44,-4-5-21,53 62 0,-64-89 0,-1 2 0,-1 3 0,27 44 0,-31-41 0,1-3 0,1 0 0,2-2 0,1 0 0,1-1 0,51 44 0,-71-68 0,89 72 64,145 89 0,-184-128-64,-34-22 0,1-1 0,1-1 0,0-2 0,25 11 0,41 4 29,109 42 70,-91-13-99,-86-40 0,2-2 0,0 0 0,0-2 0,0-1 0,1-1 0,27 5 0,-17-7 32,61 0 0,-83-6-25,0-1-1,0 0 0,0 0 1,0-1-1,0-1 1,0 0-1,-1-1 0,0 1 1,14-9-1,58-49 160,-28 19-76,74-57-26,-111 83-51,-1 0 0,0-1 0,-1-2-1,25-38 1,-12 10 19,1 0 0,3 2 0,59-64 0,-29 46-32,-3-5 0,65-92 0,-89 111 0,-18 27 0,-1-1 0,-1 0 0,18-40 0,54-175 178,10-24 28,-86 237-206,1 2 0,1 1 0,23-34 0,-35 55-49,-1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1749 13696,'0'0'1664,"-4"2"-1536,-6 6 45,1-2 0,0 1 1,0 2-1,0-1 0,1 0 0,0 1 1,-10 15-1,-27 40 723,21-31-652,18-26-177,0 2 0,0-1 0,-8 16 0,8-11-46,0 3 30,-1 0 1,-1-2-1,0 0 0,-19 24 0,15-24-41,5-5 10,-1 1 0,0-2-1,-1 2 1,0-3 0,-10 8-1,10-8-19,1 0 0,-1 1 0,1 0 0,-13 17 0,12-14 0,-1 1 0,-13 12 0,-64 41 0,61-48 0,2 1 0,0 1 0,1 2 0,-25 28 0,27-26 0,0 1 0,-1-1 0,-43 31 0,35-30 0,-53 56 0,14-12 0,44-46 0,0 0 0,-2-2 0,0-1 0,-1-1 0,-46 20 0,-40 17 0,77-33 134,-20 10 138,13-13-152,-17 10 96,-2-4 0,-100 26 0,110-42-112,36-6-100,0 0 0,0 0 0,1 1 0,-1 1 0,-25 12 0,28-8 64,-8 3 7,0 1 1,-1-3 0,-1 0-1,0-2 1,0 0-1,-38 6 1,40-10 18,0 1 0,-38 14 0,38-12-46,-1 1 0,-32 5 1,-85 11 358,38-5 444,73-14-757,-2-1 0,1-2 0,0-1 0,-53-5 0,51 0-66,12 1 29,0 0 0,1 0 0,0-1 0,-1-1 0,1-2-1,-26-12 1,27 11-57,1 0 0,-1 1 0,-1 1 0,-21-4 0,-18-5 0,49 11 49,0 0 0,0-1 0,0 1 0,-15-14-1,-14-7 114,20 16-59,14 8-60,-1-1 0,1 0 0,-1-1-1,1 1 1,0-2 0,0 2 0,0-2 0,0 1 0,1-1 0,-1 1 0,-3-6 0,-2-2-43,-1-1 0,0 1 0,-1 2 0,-16-14 0,-18-17 0,-13-19 0,-98-105 0,145 150 0,1-1 0,-13-24 0,16 26 0,-1 0 0,0 0 0,-1 1 0,-13-16 0,-12-4-81,18 17-5,0 0 0,1-1 0,0-1 0,-17-26-1,-1-8 23,17 29 0,2-3 0,-19-36 0,12 2 82,-9-19-111,26 71 83,-1-1-1,1 0 0,-1 1 1,0-1-1,-1 1 1,-11-12-1,-11-6-10,2-2-1,1-1 1,1 0 0,-27-46-1,40 59 21,-1 1 0,0-1-1,-23-19 1,23 22 5,0 1 1,1-1-1,1-1 1,-1 0-1,-13-25 1,-15-26 8,27 44-20,0 1 0,1-1 0,1 0 0,-10-29 0,-10-38 7,18 54 0,0 0 0,3-1 0,-10-51 0,19 73 0,-2 1 0,1-1 0,-2 0 0,1 2 0,-1-2 0,-1 2 0,0-1 0,-8-14 0,-5-2 0,-40-44 0,38 48 0,-35-51 0,45 62-25,-1-1 0,0 1 0,-1 1 0,0-1 0,-20-15 0,14 13-17,1 0-1,-16-20 1,9 9 63,0 0 1,-2 2-1,0 1 0,-1 2 1,-1 0-1,-31-15 0,50 28-12,-1 0 0,1 1-1,0-1 1,1-1 0,0 1-1,0-1 1,-6-10 0,6 9-4,0 1 0,0-1 1,0 1-1,-1 1 0,-1-1 1,-15-12-1,-50-18-3,-1 4 0,-83-28 0,-1 2 13,142 52-15,0-1 0,1-1 0,0-2 0,-16-14 0,16 14 0,0-1 0,-1 1 0,-23-11 0,-50-16-53,-183-56 0,179 74 46,-1 3-1,-123-7 1,152 23 57,9 0 117,-80-12 0,-52-10 198,157 21-111,-23-3-230,-58-4-27,-25 8 27,-188 7 102,126-4 307,100-3-1194,-1 5-3669,74-3-314,-19 4-9839,40-1 14583</inkml:trace>
  <inkml:trace contextRef="#ctx0" brushRef="#br0" timeOffset="1398.23">4093 1428 16256,'0'0'2709,"-5"-1"-2453,-20-3 195,-29-6 220,-93-5-1,133 15-652,-56 0 485,-88 12 0,-31 0 68,123-11-502,-91 2-13,-142 9 136,240-5-163,1 1-1,0 4 1,-62 21-1,-90 23 67,102-29-62,4 7-33,67-21 0,0-1 0,-47 8 0,-162 2 154,58-7-52,-51-9-100,3-1-25,-550 110-852,706-96-1445,40-7-5757,-42 21 0,24-7 4600,-21 13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5002 1 17535,'-26'16'22,"23"-12"116,11-5-6,10-3 216,-17 4-301,-1-1 0,1 1 0,0 0 0,0-1 0,-1 1 0,1 0 0,0 0 0,0-1 0,-1 1 0,1 0 0,0 0 0,0 0 0,-1 0 0,1 0 0,0 0 0,0 0 0,0 0 0,1 1 0,-2 0-27,0 0 0,1-1 1,-1 1-1,1 0 1,-1 0-1,0 0 0,0 0 1,1 0-1,-1-1 1,0 1-1,0 0 0,0 0 1,0 0-1,0 0 1,0 0-1,0 0 1,-1 0-1,1 1 0,-6 136 497,1-9-287,0 107 42,18 4 96,-7-157-240,15 181 197,5 98 148,-22-245-286,-12 125 1,-4-112-45,-7 163 226,23-171-257,0-49-21,-3 1 0,-10 84-1,9-130-351,0-28 190,0 2 0,0-2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1024 17663,'57'6'79,"-19"-2"-8,116 26 803,49 1-340,-99-19-52,70 5 145,19-4-244,116 7 258,-7 19-148,-99-8-218,335 45 109,292 30 149,116-28-29,-407-32-261,-92-21 77,0-37-107,-392 7-213,54-3 0,154-34 0,38-26 0,50-13 0,-249 57 64,107-10 0,-144 29-21,0 2 0,123 11-1,10 24-42,-109-16 0,49 0 0,41 10 0,393 78 0,-527-97 0,277 61 0,-176-19 44,-26-8 19,-27-17-54,2-3 0,161 11 0,193-31-15,3-46 6,-275 25 0,34-18 0,20-2 0,133 25 0,-201 11 0,145 16 309,-188-3-234,-23-7-75,104-14 0,-42 3 0,-114 2 154,-39 5-116,1-1-1,0 2 0,-1 0 1,1 0-1,0 1 1,0 0-1,-1 0 0,10 2 1,14 6 410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95 10368,'0'0'-128,"-26"-8"-3144,17 4 3824,-1 1 1,1-1 0,-1 1 0,1 1-1,-1 1 1,-16-1 0,12 6 2269,24-7 1332,9 6-3664,34-1 161,-35-1-546,-1 0 0,1-1 1,0 0-1,0-2 0,-1 0 0,22-6 0,-36 7-91,-1 0 1,1-1-1,-1 1 0,1 0 0,-1-1 0,1-2 1,-1 3-1,0-2 0,0 1 0,0 1 1,-1-1-1,1 0 0,0 0 0,-1-1 0,1-1 1,-1 1-1,0 1 0,0-1 0,0 0 1,1-3-1,-2 5 5,1 1-1,-1-1 1,1 1 0,-1-3 0,1 3 0,-1-1 0,1 1 0,-1 0-1,1-1 1,0 1 0,-1 0 0,1-1 0,-1 1 0,1 0 0,0 0 0,-1-1-1,1 1 1,0 0 0,0 0 0,-1 0 0,1 0 0,0 0 0,-1 0-1,1 0 1,0 0 0,-1 0 0,2 1 0,18-4 306,-18 2-315,-1 0 0,1 1 0,-1-1 0,1 1 1,-1 0-1,1-1 0,0 1 0,-1 0 0,1 0 0,-1 0 0,1 0 0,3 1 0,3-1 8,-7 1-18,-2 1 0,0 1 0,0-1 0,0 2 0,1-1 0,-1-2 0,1 2 0,-1-1 0,1 1 0,0-1 0,0 1 0,0-1 0,1 3 0,-1-3 0,0 1 0,1-2 0,0 1 0,-1 0 0,1 0 0,2 6 0,-2-7 0,0 0 0,0 1 0,1-1 0,-1 0 0,0 0 0,1 0 0,-1 0 0,1 0 0,-1 0 0,1 0 0,-1 0 0,1 0 0,-1-1 0,1 1 0,0 0 0,0-1 0,-1 0 0,1 1 0,0-1 0,2 0 0,43 0 0,-30 0 0,38 2 0,-28 1 0,31-6 0,-19 3 0,0 0 0,45 10 0,40-1 0,-105-10 0,-1 2 0,0 0 0,1 2 0,-1 0 0,0 1 0,24 6 0,8 9 0,0-2 0,1-1 0,1-6 0,71 10 0,-112-19 0,-1 0 0,0 0 0,0 1 0,0 0 0,0 2 0,-1-1 0,1 1 0,-1 0 0,0 1 0,0 1 0,14 9 0,-8-3 0,0-4 0,19 10 0,-23-14 0,0 1 0,0 2 0,0-1 0,-1 1 0,0 2 0,11 7 0,-4 6 0,-15-16 0,0-3 0,1 0 0,-1 1 0,1-1 0,-1-1 0,1 1 0,0 0 0,0 0 0,0-1 0,1 0 0,-1 0 0,1 0 0,-1 0 0,7 1 0,35 11 0,-44-13 0,1 0 0,0 0 0,0-1 0,0 1 0,-1 1 0,1-1 0,0 0 0,-1 0 0,1 2 0,-1-1 0,3 2 0,-2-2 0,0 0 0,0 0 0,0 0 0,0 0 0,0-1 0,0 0 0,0 1 0,5 3 0,6-1 0,-8-2 0,1 0 0,-1-1 0,0 1 0,0 0 0,0 2 0,0 0 0,0-1 0,-1-1 0,1 1 0,5 8 0,-6-7 0,-1-1 0,1 1 0,0-1 0,0-2 0,7 6 0,-8-6 0,1 2 0,-1-1 0,1 1 0,-1-1 0,0 1 0,0-1 0,0 1 0,4 6 0,1 10 0,-8-17 0,1 0 0,-1 0 0,1-1 0,-1 0 0,1 1 0,0-1 0,0 1 0,0-1 0,0 1 0,0 0 0,0 0 0,1 0 0,0 0 0,23 25 0,-22-23 0,0 0 0,-1 1 0,1 0 0,-1-4 0,0 4 0,0-1 0,0 2 0,0-1 0,0 6 0,-1-6 0,0 0 0,0-2 0,0 1 0,0 0 0,1-1 0,-1 2 0,1-2 0,0 1 0,0-1 0,0 0 0,0 0 0,1 1 0,-1-1 0,1 0 0,4 2 0,1-1 0,-6-3 0,1 0 0,-1 0 0,1 0 0,-1 1 0,0 0 0,1-1 0,-1 2 0,0-2 0,0 1 0,0 0 0,0-1 0,0 1 0,1 3 0,-3-5 0,0 1 0,0-1 0,0 0 0,0 0 0,-1 0 0,1 2 0,0-2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 0 0,-1-1 0,0 0 0,1 1 0,-1-1 0,1-2 0,-1 2 0,1-1 0,5 2 0,-3-1 0,-1 0 0,0 2 0,0-3 0,0 3 0,6 4 0,-9-7 0,1 0 0,-1 0 0,1 1 0,-1 0 0,0 0 0,0 0 0,1-1 0,-1 2 0,0-1 0,-1 0 0,1 0 0,0 0 0,-1 0 0,1 0 0,-1 1 0,1-1 0,-1-1 0,0 2 0,0-1 0,0 0 0,0 0 0,0 0 0,0 0 0,-1-1 0,1 1 0,-1 1 0,1-1 0,-1 0 0,0 1 0,-1 1 0,0 3 0,0 0 0,0 1 0,1 0 0,0-1 0,1 2 0,-1-1 0,1 1 0,1-3 0,1 14 0,1-8 0,1 2 0,0 1 0,1-1 0,7 14 0,-8-17 0,0 2 0,0 0 0,-1-2 0,-1 3 0,0-1 0,0 13 0,-1-9 0,2 2 0,4 17 0,-5-30 0,0-1 0,0 0 0,1 0 0,-1 0 0,1-1 0,0 0 0,7 10 0,-6-10 0,0 1 0,-1 0 0,1 0 0,-1 2 0,5 9 0,2 8 0,-5-12 0,0 1 0,-1-1 0,-1 1 0,0-1 0,0 2 0,1 22 0,-2 5 0,2-1 0,10 46 0,-2-8 0,2 6 0,4 48 0,-16-109 0,0 1 0,2-2 0,0 0 0,2-1 0,0 2 0,2-2 0,0 0 0,1 1 0,1-4 0,0 2 0,15 20 0,29 39-4,-40-56 10,1 0 1,2-2-1,29 32 1,-17-27 14,1 0 0,1 0 1,1-5-1,51 29 0,-69-42-21,0 2 0,-1-1 0,0 2 0,18 18 0,-16-15 0,0-1 0,26 20 0,-25-23 0,25 25 0,-31-26 0,0 1 0,0-3 0,1 0 0,0 2 0,20 6 0,6 2 32,1-3 0,0-3 0,70 11 0,-54-12-34,-6-2 78,49 0 0,-44-1 25,-40-4-68,1-2 1,0 0-1,23-1 0,19-8 44,-1-3 0,-1-4 0,0 2 0,54-27-1,-74 24 1,-2 1-1,40-27 1,57-48 184,-86 55-237,-27 22-25,2 1 0,34-23 0,-13 18 23,-23 9 6,-1 1 1,19-11-1,192-131 121,-32 1-21,-183 138-128,-1-1 0,0 1 0,9-15 0,-9 11 0,0 3 0,18-21 0,2 5 0,0 1 0,2 2 0,1 1 0,41-22 0,-37 23 0,-30 17 0,0-1 0,1 2 0,-1 0 0,9-4 0,-4 4 0,-2-1 0,1 1 0,0-3 0,-1 0 0,0 1 0,0-1 0,-1 0 0,0 0 0,0-2 0,13-15 0,-20 21 0,-2 3 0,1-2 0,-1 2 0,0-1 0,1 1 0,-1-1 0,1 1 0,-1 0 0,1 0 0,-1-1 0,1 1 0,0-1 0,-1 1 0,1 0 0,-1 0 0,1-1 0,0 1 0,-1 0 0,1 0 0,0-1 0,-1 1 0,1 0 0,0 0 0,-1 0 0,1 0 0,0 0 0,0 0 0,-1 0 0,2 1 0,6-20 0,-3 6 0,23-49-5,-22 46 12,1 1 0,0-1-1,17-25 1,-19 36 43,1-3 4,-8-13-73,2 19-38,-1 0-75,1 1 1,0 0-1,-1-1 1,1 0 0,0-1-1,0 2 1,0-1-1,0 0 1,0 1-1,1-5 1,8-8-3721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45 14208,'0'0'-128,"-3"6"234,-44 84 300,46-89-294,0 0 1,0 0 0,0 0-1,-1 0 1,1-1 0,0 1-1,-1 0 1,1 0 0,0-1-1,-1 1 1,-2 0 0,-2 3 736,8-2-469,0-1 4,-32-7 1130,21 6-1451,1-1-1,-1 1 0,0 1 0,1-1 1,-1 2-1,1 0 0,0 0 0,-17 5 0,14-3 6,0-1-1,0 0 0,0 0 0,-17 0 0,12-3 7,10 0-13,1 0-1,0 0 1,0 0-1,0 0 1,0-1-1,0 0 1,0 0 0,-7-4-1,-1 1 72,0 0 0,-22-2 1,26 5-90,0 0 1,0-1-1,0-1 1,0 0 0,0 0-1,1 0 1,-1-1 0,-11-7-1,12 4-28,-2 2 0,1-1 0,-1 0 0,1 1 0,-1 1 0,-1 0 0,1 1 0,-1 0 0,-21-4 0,-165-19 710,39 10-64,149 16-648,1 0 0,-1 1-1,1 0 1,0 0 0,0 1-1,-1 1 1,-11 4 0,-13 4 13,3-1-26,-50 23 0,52-19 0,0-2 0,-42 12 0,29-15 0,-1 3 0,-66 30 0,62-26 0,37-14 0,0 0 0,0 1 0,1 0 0,-1 2 0,-13 6 0,9 0 0,0 1 0,-11 13 0,-8 8 0,13-13 0,1 0 0,-28 45 0,9-13 0,20-31 0,0-2 0,-39 35 0,48-48 0,-1 3 0,1-2 0,0 1 0,1 1 0,0 0 0,0 1 0,1-1 0,0 0 0,1 2 0,0-2 0,-7 20 0,7-13 2,-2 0-1,0-1 0,-17 28 1,15-27-9,1-2 0,0 2 1,-10 29-1,-57 197-100,72-231 107,-1 0 0,0 0 0,0-1 0,-1 1 0,-1-1 0,0-1 0,0 1 0,-11 12 0,6-9 0,1 1 0,0-1 0,1 1 0,0 2 0,-11 24 0,-26 89 0,30-80 0,-81 212 0,91-246 0,-1-1 0,-1 1 0,0-2 0,-1 1 0,0 0 0,-1-2 0,0 1 0,-1-2 0,-1 1 0,-18 14 0,-5 1 0,2 3 0,0 0 0,-35 47 0,-9 25 0,70-94 0,0 0 0,0 0 0,-1-1 0,0 1 0,-12 6 0,9-5 0,0-1 0,-15 17 0,15-10 0,0-1 0,-14 28 0,15-24 0,-19 25 0,25-38 0,-1 1 0,1-1 0,-2-1 0,1 2 0,0-2 0,-1 0 0,0 0 0,-7 4 0,-19 5 0,-1-1 0,0-2 0,-1-2 0,0-1 0,-40 3 0,-67 1 0,50-6 0,48-2 0,0-1 0,-1-2 0,-48-8 0,38-4 0,0-1 0,1-3 0,-95-45 0,113 43 44,1-3 1,0-1-1,-54-48 0,24 18 14,36 33 6,0 2 0,-1 1 0,0 2 0,-61-20 1,50 20-2,16 4-133,-2 2 0,1 1 0,-1 1 0,0 1-1,0 2 1,-46 0 0,63 4-419,0 0 1,0 1-1,0 0 0,1 0 0,-17 9 0,18-8-1015</inkml:trace>
  <inkml:trace contextRef="#ctx0" brushRef="#br0" timeOffset="2777.2">4103 14 12544,'0'0'5013,"-1"9"-4800,-10 81 120,-16 158 401,-17 33-24,27-193-546,-37 131 89,2-11 134,15 47 275,29-188-300,6-81 10,2-18-253,18-76 67,-10 72-141,6-69 1,-17-197 232,1 272-265,-2-38 34,-23-124-1,21 167-46,3 15 0,0-2 0,0 1 0,1-1 0,1 1 0,0-1 0,0 1 0,2-21 0,1 29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2-1,0-2 1,0 1 0,-1-1 0,1 0 0,0 1-1,0-1 1,0 0 0,0 1 0,-1-1 0,1 1-10,0 38-103,-1-1-520,2-2 0,1 2 0,11 57 0,7-14-2311,2 3-8597</inkml:trace>
  <inkml:trace contextRef="#ctx0" brushRef="#br0" timeOffset="4663.22">5681 266 15104,'0'0'4245,"2"10"-4032,3 13-64,-1 0 0,-1 0-1,-1 0 1,-1 28 0,-11 102 387,6-68-380,10 140 1,-2-161-86,2 29 5,-1-40 6,-2-1 1,-3 2-1,-9 85 0,-3-27 116,7-62-118,5-50-77,0 2 1,0-2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1,-10-13 125,1-5-43,0 0 1,2-2-1,0 1 0,1-1 0,-4-22 0,-11-104 144,16 104-213,1 7 11,0 1-1,3-2 1,4-68 0,4 55-3,20-241 227,-9 32-191,1-18 6,-22 242-67,2 27 0,0 0 0,1-2 0,0-12 0,0 21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1 0,0 0 0,11 150 0,-4-70 0,-2-25 0,-1-5 0,-1 0 0,-4 53 0,-14 16 0,-1 21 0,13-87 0,-14 160 0,12-174 0,-3 0 0,-1 0 0,-16 44 0,-8 5-512,33-90 417,-2 7-230</inkml:trace>
  <inkml:trace contextRef="#ctx0" brushRef="#br0" timeOffset="6179.41">3866 196 18431,'0'0'640,"7"-7"-533,6-6-88,0 1-1,-1-3 1,-1 2 0,0-3-1,-1 1 1,0-1 0,7-18-1,-17 33-18,2-7 0,-1 7 0,-1 1 0,1 0 0,0 0 0,0-1 0,-1 1 0,1 0 0,0 0 0,0 0 0,-1 0 0,1 0 0,0 0 0,0 0 0,-1 0 0,1 0 0,0 1 0,-1-1 0,1 0 0,0 0 0,0 1 0,-1-1 0,1 0 0,0 1 0,-1-1 0,1 1 0,0 0 0,0-1 0,1 2 2,-1-1-1,1 1 1,0-1-1,0 1 1,-1 1-1,1-1 1,-1 0 0,0 0-1,0 0 1,1 0-1,-1 0 1,-1 0-1,1 0 1,0 0-1,0 0 1,0 5-1,5 44 106,-5-39-90,9 141 530,-6-1 1,-17 174-1,8-197-261,4-80 19,-11 93 0,12-142-292,0 1-1,0-1 0,0 1 1,0 0-1,0-1 0,-1 1 1,1-1-1,0 1 0,0-1 1,0 1-1,0-1 0,-1 1 0,1-1 1,0 1-1,-1-1 0,1 1 1,0-1-1,-1 1 0,1-1 1,-1 1-1,1-1 0,-1 0 1,0 1-1,-7-8 203,-5-23-64,10 18-128,1 1-1,0-1 1,0 1 0,1-2 0,0-13 0,6-64 157,-1 40-135,10-404 83,-13 442-128,-4 34 0,-24 98-54,-13 72-190,-23 308-2064,57-406 927,4 1 1,5 0 0,17 126 0,3-74-8796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842 826 18815,'0'0'256,"-6"1"-128,-78 19 418,-54 14-1,117-28-477,0 3-1,0-2 1,0 3 0,-24 15 0,24-8-13,0 0 1,-37 40-1,-7 5 141,-67 38 17,23-20-20,100-74-183,0 2-1,1 0 1,0 1 0,1-1 0,-1 1 0,-10 16 0,17-22-9,-1 0 0,1 0 0,0-1 1,-1 1-1,1-1 0,1 1 0,-1 1 0,0-2 0,1 1 0,-1 0 0,1 0 1,0 0-1,0 0 0,0 0 0,0 0 0,0 0 0,1 0 0,-1-1 1,1 2-1,0-1 0,0-1 0,0 1 0,0-1 0,0 0 0,0 2 0,1-2 1,-1 0-1,1 1 0,0-1 0,0 0 0,0 0 0,2 3 0,1-1-1,0 0 0,0-1 0,0 0 0,0 1 0,1-1 0,-1 0 0,1-1 0,0 0 0,0 0 0,0 1 0,0-2 0,0 0 0,0 0 0,0-1 0,0 1 0,1-1 0,11-2 0,6-3 0,0 0 0,-1-1 0,29-12 0,-27 9 0,98-43 353,-32 12-66,-90 40-263,0-1-2,0 1 1,0 0 0,0-1-1,0 1 1,0-1-1,0 1 1,0-2 0,0 2-1,0-1 1,0 0 0,-1 0-1,1 1 1,0-1-1,0-1 1,-16-3-1280,3 1-2777</inkml:trace>
  <inkml:trace contextRef="#ctx0" brushRef="#br0" timeOffset="748.77">1154 1021 21247,'0'0'128,"-4"-4"-21,-6-7-96,3 4-8,-1-1 0,-1 1 0,1 1 0,-13-9 1,17 13-5,0-1 1,1 2 0,-1-1-1,0 1 1,0 0 0,0 0-1,0 0 1,0 0 0,0 1-1,0 0 1,0 0 0,-1 0 0,1 0-1,0 1 1,0-1 0,-5 3-1,-4 3 1,-1 0 0,1 1 0,0 1 0,0-1 0,0 2 0,1 0 0,1 2 0,0 0 0,0-1 0,0 2 0,2 0 0,-1-1 0,2 2 0,-1 0 0,2 1 0,-1-1 0,-7 22 0,14-31 0,0-2 0,0 1 0,1 0 0,-1-1 0,1 1 0,0 1 0,-1-2 0,1 1 0,1 0 0,-1-1 0,0 1 0,0 1 0,1-2 0,0 1 0,-1 0 0,1-1 0,0 1 0,0 0 0,1 0 0,-1-1 0,0 0 0,1 1 0,-1-1 0,1 0 0,0 1 0,0-1 0,0 0 0,0-1 0,0 1 0,0-1 0,0 0 0,1 1 0,-1-1 0,1 0 0,-1 0 0,1 1 0,3 0 0,3 1 0,1 0 0,-1-1 0,1 0 0,-1-1 0,1 0 0,-1-1 0,1 1 0,-1-2 0,15-2 0,-13 1 11,0 0 0,0-1-1,-1-1 1,-1-1 0,18-7-1,-22 9-5,-1 0-1,1 0 1,-1 0 0,0-1-1,0 0 1,0 0-1,0 0 1,0 0-1,-1-1 1,0 0 0,0 1-1,0-1 1,3-8-1,2-10-9,1 3-47,-2-1-1,8-35 0,-13 49 22,-1 2-1,-1-1 0,1-1 0,-1 1 0,0-1 1,-1 1-1,1 1 0,-1-2 0,0 1 0,0 1 1,-1-1-1,0 0 0,0 1 0,-4-9 0,6 13-128,-1 0 0,1 1 0,-1-1-1,0 0 1,1 1 0,-1-1 0,1 1-1,-1-1 1,0 1 0,1-2 0,-1 2-1,0-1 1,0 1 0,1 0 0,-1-1-1,0 1 1,0 0 0,0 0 0,1 0-1,-1-1 1,0 1 0,0 0 0,0 0 0,0 0-1,0 0 1,-1 1 0</inkml:trace>
  <inkml:trace contextRef="#ctx0" brushRef="#br0" timeOffset="1410.16">1609 813 20991,'0'0'640,"-4"0"-533,-17 4-105,1 1 1,0 1-1,0 1 0,1 1 1,-1 0-1,1 2 1,1 0-1,-33 24 0,45-27-15,0-1-1,0 0 0,1 2 0,0-2 0,0 2 1,0 0-1,1 0 0,0 0 0,0 0 1,1-1-1,-4 17 0,5-19 5,1 0 1,0-1-1,1 2 1,-1-1-1,1 0 1,0 1-1,0-2 0,0 1 1,1 0-1,-1 1 1,1-2-1,0 0 0,1 2 1,-1-2-1,1 1 1,0-1-1,0 1 1,0-1-1,1 0 0,0 0 1,-1 1-1,6 4 1,0-1-25,0-2 0,1 0 1,0 1-1,0-3 1,-1 1-1,2 1 0,16 4 1,29 17 15,-53-26 18,-1 0 0,1 0-1,-1 0 1,1 0 0,-1 0-1,0 0 1,1 0 0,-1 1-1,0 0 1,0-1 0,0 1-1,0-1 1,0 1 0,0-1-1,-1 1 1,1 0 0,0-1-1,-1 1 1,1 1 0,-1-2-1,0 1 1,1 0 0,-1-1-1,0 1 1,0-1 0,0 1-1,0-1 1,0 1 0,-1 1 0,1-1-1,-1-1 1,1 1 0,-2 2-1,-2 6 14,0-1 0,-1 1-1,-1-2 1,-11 18 0,4-8 22,-11 18 111,-42 49 0,52-69-149,0-1-1,-1-2 0,0 0 0,-2 0 0,-23 15 1,34-25-118,1 0 0,-1 0 0,0-1 0,1 1 0,-1-1 0,0-1 0,0 0 0,-8 1 0,10-2-188,1 0-1,-1 0 1,1-1-1,-1 1 1,1-1-1,0 0 1,-1 0-1,1 0 1,0 0-1,0-1 1,0 0-1,0 0 0,0 0 1,0 1-1,-5-6 1</inkml:trace>
  <inkml:trace contextRef="#ctx0" brushRef="#br0" timeOffset="3061.39">2193 248 20223,'1'8'24,"-2"0"-1,1-1 0,-1 0 0,0 1 0,0-1 0,-4 10 0,3-11 19,0-2 0,0 0-1,-1 1 1,0 0-1,0-1 1,0-1 0,0 1-1,0 0 1,-1 0-1,1-1 1,-5 3 0,-74 56 427,40-31-341,0 0 0,-63 66 0,96-85-122,0 1 1,0 0-1,1 0 1,1 0-1,0 1 1,0 1-1,3-1 0,-2 1 1,2 0-1,0-1 1,-2 19-1,0 15 54,1 2-1,3 58 1,3-68-23,2 0 1,2-1-1,18 74 0,44 110-42,-30-111 10,15 61-2159,-47-159 1333,0-1 0,0-1 1,10 15-1,-5-8-1656,3 5-7016</inkml:trace>
  <inkml:trace contextRef="#ctx0" brushRef="#br0" timeOffset="3898.71">2793 386 21503,'-19'37'-5,"23"-40"10,-4 2 4,-1 2 4,1-2-7,1 0 1,0 0 0,-1-1-1,1 1 1,-1-1 0,0 1-1,1 0 1,-1 0 0,0 0-1,1 0 1,-1-1 0,0 1-1,0 0 1,0 0 0,0-3-1,2 136 42,-1 81 132,-3-162-135,-2 0 0,-13 59 0,5-59 8,-2 1 1,-3-1-1,-1-2 0,-3 1 1,-1-2-1,-3 0 0,-44 64 1,59-97-16,0-1 0,-1 0-1,-1 0 1,0-1 0,0-3 0,-1 2 0,-1-2 0,-28 19 0,39-27-37,-1-1 0,0 1 0,1 0 1,-1-1-1,0 0 0,1 0 0,-1 0 0,0-1 0,0 0 1,0 0-1,0 0 0,0 0 0,1 0 0,-1-1 0,0 1 1,0-1-1,-4-3 0,3 2-1,0-1 0,0 1 0,0-1 0,1-1 0,-1 0 0,1 0 0,-1 1 1,1-1-1,0-1 0,-5-7 0,-1-3-22,0-2 1,1 0 0,1 0-1,1-1 1,0 1-1,-5-23 1,10 30-19,0-1 0,1 1 0,0-1 0,1 0-1,0 0 1,1 0 0,0 0 0,0 0 0,1 0 0,0 0 0,1 2 0,0-2 0,1 1-1,0 0 1,1-1 0,0 2 0,0-1 0,1 1 0,0 0 0,0 2 0,1-2 0,0 1 0,0 0-1,12-9 1,-15 15 31,0-1 0,0 0 0,1 1 0,-1 0 0,1 0 0,-1-1 0,1 2 0,0 0 0,-1 0 0,1 0 0,0 0 0,0 1-1,0-1 1,7 2 0,-4 0-15,-1 0 0,1 1 0,0 0 0,-1 1 0,1 0 0,-1 0 0,0 0 0,8 7 0,6 5-33,0 1-1,-2-1 1,0 4-1,25 28 0,-24-24 64,0 2-1,-1 1 0,24 40 1,-32-46 82,0-1 0,2-1 1,1 1-1,0-2 1,1 0-1,18 16 0,-24-23 131,-7-8-283,1 0-1,-1 0 0,0 0 0,1 0 0,-1 0 1,1 0-1,0 1 0,4 0 0,-5-2 0,-1-1 1,0 0-1,1 0 0,-1 0 0,0-1 1,1 1-1,-1 0 0,0 0 0,1-1 1,-1 1-1,0 0 0,1-1 0,-1 0 1,0 1-1,0-2 0,0 1 0,0 1 0,0-1 1,0 0-1,0 0 0,0 0 0,0 0 1,0 0-1,0 0 0,1-1 0,13-23-2985</inkml:trace>
  <inkml:trace contextRef="#ctx0" brushRef="#br0" timeOffset="4729.26">3037 67 18815,'0'0'2304,"2"5"-2069,17 54 247,28 58-1,-23-62-322,27 91-1,-33-64-44,-2 0-1,-4 1 1,3 144 0,-16-107-81,-5-2 0,-22 123 1,15-171 5,-3 0 0,-3 0 0,-3-2 0,-3 0 0,-35 69 0,43-107-441,0-1 0,-2-2-1,-2 1 1,0-3 0,-2 1 0,-37 31-1,57-54 105,0 1-1,0-2 0,0 0 1,0 0-1,0 1 0,-1-2 1,1 1-1,-1 0 0,1-1 1,-1 1-1,0 0 0,0-1 1,1-1-1,-9 2 1,-17-1-10582</inkml:trace>
  <inkml:trace contextRef="#ctx0" brushRef="#br0" timeOffset="5539.42">3714 1140 18175,'0'0'1430,"6"0"-961,19 4-144,0-1 1,0-1-1,28-3 0,-46 1-295,0 1-1,1-1 1,-1 1-1,0 1 0,0-1 1,0 0-1,0 1 1,-1 1-1,1 1 1,10 4-1,16 8 31,71 20-1414,4-7-3393</inkml:trace>
  <inkml:trace contextRef="#ctx0" brushRef="#br0" timeOffset="5893.53">3950 661 22271,'0'0'512,"28"-4"-512,-6-5 128,8-4-128,7 4 0,5-4-896,1 1 128,-1 2-256,-2 1 128,-1 2-12927</inkml:trace>
  <inkml:trace contextRef="#ctx0" brushRef="#br0" timeOffset="7041.11">4862 879 23423,'-75'33'-1,"13"-7"-9,-105 65 0,159-86-4,-1 1-1,1 1 1,0-1-1,0 1 1,1 1 0,0-1-1,-9 14 1,14-17 14,-1 0 1,1 0-1,0 1 1,0-1-1,0 0 1,1 0-1,0 2 0,0-2 1,0 1-1,0-1 1,0 2-1,1-2 0,0 0 1,0 1-1,0 0 1,1-1-1,-1 1 0,1 0 1,2 4-1,-1-1 0,1 0 0,0 0 0,1-1 0,-1-1 0,2 2 0,-1-3 0,0 3 0,1-2 0,0-1 0,1 2 0,-1-2 0,1 0 0,0 1 0,1-1 0,-1-1 0,1 0 0,0 0 0,0 0 0,0-1 0,11 3 0,2 1 0,1-2 0,-1-2 0,0 2 0,1-3 0,0-1 0,27-1 0,-44 0-27,-1 0-1,1-1 0,0 1 1,-1-1-1,1 0 0,-1-1 1,0 1-1,1 0 0,-1-1 1,0 1-1,1 0 0,-1-1 1,0 0-1,0 0 0,-1 0 1,1-2-1,0 2 1,4-6-1,-3 0-805,1 1 0,-1-2 0,0 2-1,-1-2 1,0 1 0,4-15 0</inkml:trace>
  <inkml:trace contextRef="#ctx0" brushRef="#br0" timeOffset="7602.34">5303 1031 23679,'-49'6'0,"47"-6"-12,0 0 1,0 0-1,0-1 0,0 1 0,0-1 0,0 1 1,0-1-1,0 0 0,0 1 0,0-1 0,0 0 1,0 0-1,0-1 0,1 0 0,-1 1 0,0-1 1,1 1-1,-1-1 0,1 1 0,0-1 0,-1 1 1,1-1-1,0 0 0,0-1 0,0 1 0,-1-4 1,1 4-11,0 0 1,0-1-1,-1 0 1,1 1-1,-1 0 1,1 0 0,-1 1-1,0-1 1,0 0-1,0 0 1,0 1 0,0-2-1,0 2 1,-4-3-1,3 3-192,-1 0 0,0 0 0,0 0 0,1 0 0,-1 1 0,0-1 0,0 1 0,0 0-1,0 0 1,0 0 0,0 1 0,1 0 0,-1-1 0,0 1 0,-7 3 0,5-1 14,1 1 0,-1-1 0,1 1 1,0-2-1,0 2 0,1 1 0,-1 0 0,1-1 0,-5 8 1,0 2 79,0-1 1,2 2 0,-1-2-1,2 3 1,-1-1 0,2 1-1,-5 19 1,7-24 124,1 0 0,0 2 0,1-1 0,1-1 0,-1 2 0,2-1 0,0 0-1,3 19 1,-3-26 27,0-2-1,0 0 0,0 1 1,0-1-1,0 1 0,1-1 1,-1 0-1,1 0 0,0 0 1,0 1-1,0-2 0,0 1 1,0 0-1,1-2 0,-1 1 0,1 0 1,0 1-1,-1-1 0,1 0 1,0 0-1,0-1 0,0 1 1,0-1-1,0 0 0,0 0 1,0 0-1,1 0 0,-1-1 1,0 1-1,1-1 0,-1 0 1,1 0-1,3 0 0,-1-1 39,1 0 1,-1-1-1,1 0 0,-1 0 0,1 0 0,-1-1 1,0-1-1,0 1 0,0 0 0,-1 0 1,1-1-1,-1-1 0,7-6 0,7-9-174,33-44 1,-36 43-246,-1-1-910,-1 1 1,-1 1-1,13-30 0,-9 14-7423</inkml:trace>
  <inkml:trace contextRef="#ctx0" brushRef="#br0" timeOffset="8259.07">5787 741 20607,'-7'-1'0,"1"0"-8,0-1 0,0 2 1,0 0-1,0 0 1,-1 0-1,1 2 1,0-1-1,0 0 1,0 1-1,0-1 0,1 1 1,-1 1-1,-6 2 1,-28 26-843,0 1 0,-66 71 1,101-97 838,-9 8-96,0 1 1,2 0-1,-11 18 1,19-28 98,1 1 0,0 0 1,0 0-1,0 0 0,1 0 1,0 1-1,0-1 0,1 0 1,-1 2-1,1-3 0,1 1 1,-1 1-1,1 9 0,1-7 8,0 0 0,0 0 0,1 0 0,3 11 0,-4-17 0,1 0 0,-1 0 0,0 0 0,1-1 0,-1 1 0,1-1 0,0 0 0,0 2 0,0-2 0,0 0 0,0 0 0,0 0 0,0-1 0,0 1 0,1 0 0,3 2 0,5 1-44,-2-1 108,0 0-1,-1 1 1,1 0 0,10 9 0,-17-12-15,0-1-1,-1 0 1,1 1-1,-1-1 1,1 0-1,-1 1 1,0 0-1,0 1 1,0-1-1,0-1 1,0 1-1,0 0 1,0 0-1,-1 1 1,1-1-1,-1 1 1,1-1-1,-1 0 1,0 0-1,0 0 1,0 1-1,0-1 1,0 1-1,0-1 1,-1 3-1,-4 11 158,-1-1-1,0 0 0,0 0 1,-2-1-1,0 0 0,0 0 1,-13 15-1,16-23-163,-1 2-1,-1-2 0,1 0 1,0 1-1,-1-2 1,-1 1-1,1-1 1,-12 6-1,-10 3-48,-32 9 0,19-7-181,5 1-12,-8 4-3440</inkml:trace>
  <inkml:trace contextRef="#ctx0" brushRef="#br0" timeOffset="8957.19">6199 0 19071,'0'0'128,"-1"5"0,-1 2-52,-1-1-1,0 0 1,0 1-1,0-2 0,-1 0 1,1 1-1,-1-1 0,-1-1 1,1 2-1,-1-2 1,0 1-1,0-1 0,0 0 1,-7 4-1,-5 5 126,9-8-105,-1 1 0,1 0 1,1 1-1,-1-1 0,1 1 0,0 1 0,0 0 0,-9 16 1,-7 14-19,2 2 0,2 1 0,2 0 1,1 1-1,-13 53 0,6 23 45,-9 129 0,8 123 58,17-65 37,9-237-199,3 0 1,19 100 0,-24-167-95,0 0 1,0 1 0,1-1-1,-1 1 1,0-1-1,0 0 1,1 1-1,-1-1 1,1 0-1,-1 0 1,1 0-1,0 0 1,0 0-1,-1 0 1,1 0-1,0 0 1,0-1-1,0 1 1,0 0-1,0 1 1,0-2 0,0 1-1,0 0 1,0-1-1,0 1 1,0-1-1,1 1 1,-1-1-1,0 0 1,0 1-1,0-1 1,2 0-1,8 3-2544</inkml:trace>
  <inkml:trace contextRef="#ctx0" brushRef="#br0" timeOffset="9328.94">6281 931 22399</inkml:trace>
  <inkml:trace contextRef="#ctx0" brushRef="#br0" timeOffset="9457.11">6281 931 22399,'0'0'0,"52"-17"0,-22 10 0,-1-3 0,0 1 0,-4 0-128,-3 3 128,-2 1-768,-3-1 0,0 5-1408,4 1 1,-1 1 767,-6 2 0</inkml:trace>
  <inkml:trace contextRef="#ctx0" brushRef="#br0" timeOffset="10359.91">6828 300 21503,'2'18'42,"-1"0"0,-1 29 0,-1-29 9,1 1-1,3 23 1,5 8 22,-3 0 0,-2 2 0,-1-2 0,-3 1 0,-2 0 1,-17 92-1,3-71 5,-4-2 0,-2-1 0,-3-1 1,-3-1-1,-49 87 0,61-127-39,-2 0-1,0-1 1,-25 26 0,31-38-22,-1-2 1,0 1-1,0-2 1,-1-1-1,0 1 1,-30 13-1,43-22-24,0-2 0,-1 1 0,1-1 0,0 1 0,-1-1 0,1 0 0,0 0 0,-1 0 0,1 0 0,-1-1 0,1 1 0,0 0 0,0-1 0,-1-1 0,1 1-1,0 1 1,0-1 0,0 0 0,-1-1 0,1 1 0,1 0 0,-1-1 0,0 1 0,0-1 0,0 1 0,1-1 0,-1-1 0,1 1 0,-1 0 0,-1-2 0,-1-2-25,1-1 1,-1 1-1,1-1 1,0 1-1,1 0 1,-1-2-1,1 2 1,0-2-1,-1-9 1,3 8-32,0 0 1,1 1-1,-1-1 1,2 2-1,-1-2 0,1 1 1,0-1-1,1 2 1,0-2-1,0 1 0,0 0 1,1 1-1,0 0 1,1-1-1,0 2 0,0-1 1,0 1-1,8-8 0,-2 3-108,0 1 0,1 0 0,0 1 0,0 0 0,1 2-1,0-1 1,0 1 0,0 1 0,21-6 0,-28 10 150,0 1 0,0 0 0,0 1 0,0-1 0,0 1 0,0 1 0,0-1 0,0 1 0,0 0 0,0 0 0,0 1 0,0-1 0,-1 1 0,1 1 0,-1 0 0,1 0 0,-1 0 0,0 0 0,0 0 0,6 7 0,-3-4 48,-1 2-1,0 0 1,0 1-1,0-1 1,0 2-1,-1-1 1,-1 1-1,1-1 0,-2 2 1,7 15-1,6 23 190,-7-21 125,0 1-1,7 38 1,-17-63-326,0-1 0,0 1 0,0 0 0,0 0 0,-1-1 0,1 1 0,-2 4 0,0 3-71,2-11 45,0 0 0,0 0 0,0 2 1,0-2-1,0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6 731,4-5-601,1 2 0,-1-1 0,0 1 0,0-2 0,6-8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120 0 20479,'-3'32'-8,"2"-15"138,-1 0 0,-1-2 0,-6 26 0,7-34-57,0 0 0,0 2 0,1-2 0,0 1 0,0-1 0,1 2 0,0-2 0,2 13 0,2 7 30,10 30-1,1 15 82,-7-23-119,3 0 0,1 0 1,25 56-1,75 131 164,-87-185-203,-3 0 0,-1 1-1,-3 1 1,14 75-1,-24-79 1,-2 0 0,-3-1-1,-2 1 1,-5 56-1,0-65 8,-3-1-1,-17 59 0,5-16-1,-65 193 57,30-111-48,-71 224 216,81-287-1417,6-29-3011,-2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149 184 17791,'0'0'662,"1"5"-449,3 24 123,-1-1 0,-1 0 0,-2 0 0,-5 56 0,-30 118 815,-3 34-526,29-157-401,-23 97-1,16-98-137,7-24-59,-4 99-1,12-66-3897,16-132-11425,-5 13 13163</inkml:trace>
  <inkml:trace contextRef="#ctx0" brushRef="#br0" timeOffset="656.61">238 19 18431,'-3'52'150,"4"-45"-1,4-14 141,1-17 913,-5 23-1200,-1-1-1,0 1 0,0 0 0,1 0 0,-1 0 1,1 0-1,-1-1 0,1 1 0,0-1 1,-1 1-1,1 0 0,0 0 0,0 0 0,0 1 1,0-1-1,-1 0 0,1 0 0,0 0 1,0 1-1,1-1 0,-1 1 0,0-1 0,0 1 1,2-1-1,31-11 79,-30 12-90,13-4 21,0 1-1,1 1 0,0 1 1,-1 1-1,1 0 0,0 1 1,0 1-1,20 5 0,-24-3 22,-1 0-1,0 0 0,-1 1 1,1 0-1,-1 2 1,0 0-1,0 0 0,0 1 1,-1 0-1,-1 1 1,13 12-1,-9-5 3,0 0 0,-1 0-1,21 37 1,-29-42-17,1 0 0,-2 0-1,1 2 1,-2-2 0,1 2 0,-2-2-1,1 2 1,0 16 0,-1 0 72,-2 2 1,-1-2 0,-1 0-1,-10 52 1,8-66-53,0 0 1,-1 0-1,0 0 0,-1-1 1,0 0-1,-1-1 0,-1 1 0,0 0 1,-1-2-1,-19 21 0,8-13-31,-2 1 1,0-2-1,-2-1 0,0 0 0,0-3 0,-2 0 0,0-1 0,0-2 0,-1 0 0,0-3 1,-43 11-1,54-19 888,-9-3-8876,-9-38-5882</inkml:trace>
  <inkml:trace contextRef="#ctx0" brushRef="#br0" timeOffset="1558.87">1044 974 22271,'-4'7'-2,"1"0"1,-1 0-1,0-1 0,-1 0 0,-5 8 0,7-12 11,1 0-1,-1 0 1,1 0 0,-1 0 0,0 0-1,0-1 1,1 1 0,-1 0-1,-1-1 1,1 0 0,0 0 0,0 0-1,0-1 1,0 1 0,-4-1-1,1 1-41,0 0-1,0 0 0,0 0 0,0 1 0,0 0 1,1 0-1,-1 0 0,1 1 0,-1 1 0,1-1 1,0 0-1,0 0 0,0 1 0,1 0 0,-8 10 1,-3 4-468,2 0 1,0 1-1,-10 23 1,-8 11 248,26-46 236,-7 13 5,12-19 12,0-1-1,0 1 0,0-1 0,0 1 0,0 0 0,0-1 0,0 1 1,0-1-1,0 1 0,0-1 0,0 1 0,0 0 0,0-1 0,0 1 1,1-1-1,-1 1 0,0-1 0,0 1 0,1-1 0,-1 1 0,0-1 1,1 1-1,-1-1 0,1 1 0,-1-1 0,1 0 0,-1 1 1,0-1-1,1 0 0,-1 1 0,1-1 0,0 0 0,0 1 0,8 4 0,1-1 0,0-1 0,0 0 0,0 0 0,0-1 0,12 2 0,68 1 0,-68-4 0,58-3 123,-47 1 93,54 4 0,-85-3-163,-1 0 1,1 0-1,-1 0 1,1 1-1,-1-1 0,1 0 1,-1 1-1,0-1 0,1 1 1,-1-1-1,0 1 0,1 0 1,-1 0-1,0 0 1,0 0-1,0 0 0,1 0 1,-1 0-1,1 1 0,-2-1-14,1 0-1,-1 2 1,0-2 0,1 0-1,-1 0 1,0 0-1,0 1 1,0-1-1,0 0 1,0 0-1,0 0 1,0 1-1,0-1 1,0 0-1,-1 0 1,1 0-1,0 1 1,-1 0-1,-3 7 57,0-1 0,-1 0 0,0-1-1,0 0 1,-7 8 0,-9 10-50,-2-2 1,0 0-1,-1-2 1,-1 0-1,-1-2 0,-36 20 1,12-14-4015,-1-4-4113,24-11-983,11-2 7485,1 1 1580</inkml:trace>
  <inkml:trace contextRef="#ctx0" brushRef="#br0" timeOffset="1968.94">1469 1293 18943,'-96'25'-106,"92"-24"114,-1 0 0,1 0 0,0 1 0,0 0 0,0 0 1,-5 3-1,-9 6 41,14-9-44,1-1 0,0 1 0,0 0 0,0 0-1,1 1 1,-1 0 0,0-1 0,1 1 0,0 0-1,0-1 1,-1 1 0,1 0 0,1 0 0,-1 1-1,0 0 1,1-1 0,0 0 0,0 0 0,-1 7-1,0-5 8,1 0-1,0 0 1,1 1-1,-1-1 1,1 0-1,0 0 0,0 0 1,1 1-1,-1-1 1,1 0-1,0 0 1,1 1-1,2 6 0,-1-5-11,1 2 0,0-2 0,1 0 0,0 1 0,0-1 0,0 0 0,1 0 0,-1-1 0,2 0 0,-1-1 0,1 1 0,0-1 0,0 0 0,0-1 0,0 1 0,1-1 0,0-1 0,0 0 0,0 0 0,0-1 0,10 2 0,-3-1-474,1-1-1,-1 0 0,19-1 0,-21-2-1328,0 0 0,-1-1-1,1-1 1,1 0-1,-1 0 1,-1-1 0,21-10-1,14-15-941,-6-5 2745</inkml:trace>
  <inkml:trace contextRef="#ctx0" brushRef="#br0" timeOffset="2859.84">2074 509 19967,'-13'144'488,"9"-80"79,-16 83 0,-91 292 243,105-418-810,3-9 0,-1-1 0,1 2 0,-2 21 0,5-32 0,0 1 0,0 0 0,0 0 0,0-1 0,0 1 0,1-1 0,-1 1 0,1-1 0,0 1 0,-1-1 0,1 1 0,0 0 0,1-1 0,-1 0 0,0 0 0,1 0 0,-1 0 0,1 0 0,-1 0 0,1 0 0,0 0 0,4 3 0,-6-4 0,1-1 0,0 1 0,0-1 0,0 1 0,0-1 0,-1 1 0,1-1 0,0 0 0,0 1 0,0-1 0,0 0 0,0 0 0,0 0 0,0 0 0,0 0 0,0 0 0,0 0 0,0 0 0,0 0 0,0 0 0,0-1 0,0 1 0,0 0 0,0 0 0,0-1 0,0 1 0,-1-1 0,1 1 0,0-1 0,0 1 0,0-1 0,-1 0 0,1 1 0,1-2 0,1-4 0,0 2 0,0 0 0,0-1 0,0-1 0,1-4 0,0 3 0,17-40-41,-8 17 73,28-47 0,-36 70-109,0-1-1,1 1 0,0 1 0,0-2 1,0 2-1,0 1 0,1-1 1,0 0-1,1 1 0,12-7 0,-17 11 75,-1 1 0,0-2-1,0 2 1,0-1 0,1 1 0,-1-1-1,0 1 1,0 0 0,1 0-1,-1 0 1,0 1 0,0-1-1,1 0 1,-1 1 0,0-1-1,0 2 1,0-1 0,1 0 0,-1 0-1,0 0 1,0 0 0,-1 0-1,4 3 1,4 3 6,-1 2 1,0-2-1,11 18 0,-10-13-1,1 0 1,-1 1 0,0 0 0,-1 2 0,-1-1 0,0 0 0,6 21 0,20 93 46,-27-98-36,1-1 0,1-1 1,1 1-1,1 0 0,16 27 1,-25-54-6,0-1 0,0 1 0,0 0 1,0 0-1,0 0 0,0-1 0,1 1 1,-1-1-1,0 0 0,1 1 0,-1-1 1,1 0-1,0 0 0,-1 0 0,1 0 0,0 0 1,-1-1-1,1 1 0,3 0 0,-2-1-2,-1 0 0,1 0-1,-1 0 1,0-1 0,1 1 0,0-1-1,-1 0 1,1 0 0,-1 0-1,0 0 1,0 0 0,0 0 0,0-1-1,0 1 1,3-3 0,5-5 12,-1 0 0,0-2 0,0 1 1,13-19-1,2-5-3,14-17 58,-2-2 1,-1-2-1,-4-1 0,-1-2 0,-3 0 0,36-119 0,-59 163-30,-1 1 0,2-21-1,-4 31-35,-1 1 0,1-1 0,-1 0-1,0 0 1,0-1 0,0 2-1,-1-1 1,1 0 0,-1 0 0,1 1-1,-1-1 1,0 0 0,0 0 0,0 0-1,-1 1 1,1-1 0,0 1 0,-3-3-1,3 4-6,-1 1 0,1-1 0,0 0 0,-1 1 0,1-1 0,-1 1 0,0 0 0,1-1 0,-1 1 0,1 0 0,-1 0 0,0 0 0,1 0 0,-1 0 0,1 1 0,-1-1 0,1 0 0,-1 1 0,-2 0 0,-31 14 0,29-13 0,-10 7-2,1 0 1,0 2-1,1-1 0,-1 1 0,2 1 0,0 1 0,0-1 0,1 2 1,1 1-1,0-2 0,1 3 0,0 1 0,2-2 0,-1 2 0,2 0 0,0-1 1,1 1-1,0 1 0,-4 30 0,7-30-2,0 1 0,2-1 0,0 1 1,1 0-1,0-1 0,2 1 0,0 0 0,8 29 0,-6-34 1,1 0 1,0 1-1,1-2 0,0 1 0,1-1 0,1 0 0,0 1 0,1-3 0,0 2 0,0-2 1,14 11-1,-17-16-74,0 0 0,1-1 0,-1 0 0,1 0 1,0-1-1,1 1 0,-1-2 0,1 0 0,0 0 1,0 0-1,0-1 0,0 0 0,0-1 0,0 0 1,0 0-1,1-1 0,-1 0 0,0 0 0,0-1 1,1 0-1,-1 0 0,0-1 0,0 0 0,12-6 1,10-4-1688,0-2 1,32-20-1,-23 11-8582</inkml:trace>
  <inkml:trace contextRef="#ctx0" brushRef="#br0" timeOffset="3106.58">3299 1430 21503,'0'0'0,"7"39"0,-2-17 128,0 4-128,-2-9 0,-3-2 0,0-9 0,0-12-384,5-17 128,2-13-1664,3-11 128,5-13 513,1-15-1,-1 2-8960</inkml:trace>
  <inkml:trace contextRef="#ctx0" brushRef="#br0" timeOffset="3255.32">3430 358 19839,'0'0'0,"0"59"128,0-51 0,0-16 384,-7 8-384,1 19 0,-7 11-128,3-4 128,0-3-768,2-3 128,4-3-768,-9 19-11775</inkml:trace>
  <inkml:trace contextRef="#ctx0" brushRef="#br0" timeOffset="3819.51">3691 1232 21631,'-24'-44'0,"25"46"6,1 1 7,0-1 0,0 1 0,-1 0-1,1 0 1,-1-1 0,1 1-1,-1 0 1,0 0 0,0 0-1,-1 1 1,1-2 0,-1 1-1,1 0 1,-1 0 0,0 0 0,0 0-1,-1 6 1,-4 9 4,0-1-1,1 1 1,0 0-1,2 0 1,0 0 0,0 0-1,2 1 1,3 35-1,-3-52-16,0-1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1,0-1 0,4-6-1,-8 11 0,128-205 102,-123 197-106,0 0 0,1 1 0,1-1 0,-1 2 0,1 0 0,1-1 0,12-11 0,-19 19 0,0-1 0,0 0 0,0 1 0,0 0 0,1-1 0,-1 1 0,0-1 0,0 1 0,0 0 0,1 0 0,-1 0 0,0 0 0,0 0 0,0 0 0,1 0 0,-1 0 0,0 0 0,0 0 0,0 1 0,1-1 0,-1 1 0,0-1 0,0 1 0,0-1 0,0 1 0,0-1 0,0 1 0,0 2 0,0-2 0,0 0 0,0-1 0,0 1 0,-1 0 0,1 0 0,0 0 0,0 0 0,-1 0 0,1 0 0,-1 1 0,1 1 0,4 6 0,-2 0 0,1 0 0,-1 1 0,2 11 0,5 38 37,-2 0-1,-2 1 1,-3-1 0,-3 1-1,-2-2 1,-17 107-1,18-159-33,-2 14-255,0 1-1,1-2 1,1 1 0,2 28 0,2-35-596,1-21-2464</inkml:trace>
  <inkml:trace contextRef="#ctx0" brushRef="#br0" timeOffset="4238.96">4615 431 22143,'-14'9'0,"11"-7"0,0-1 0,0 2 0,0-1 0,0 0 0,0 0 0,0 1 0,1-1 0,-1 1 0,1-1 0,-1 1 0,1 1 0,0-1 0,0 0 0,1 0 0,-1 0 0,0 0 0,1 1 0,-2 5 0,3 3 8,-1 0 0,1-1 0,1 2 1,3 14-1,-2-13 8,-1-1 1,0 1-1,-1 14 1,-30 174 133,8-67-151,-43 423-233,45-454 123,7-41-2786</inkml:trace>
  <inkml:trace contextRef="#ctx0" brushRef="#br0" timeOffset="4704.59">4627 1631 17919,'-15'11'8,"15"-11"-7,0 0 0,-1 0-1,1 0 1,0 0 0,0 1-1,0-1 1,0 0 0,0 0-1,-1 0 1,1 1 0,0-1-1,0 0 1,0 0 0,0 0-1,0 1 1,0-1 0,0 0-1,0 0 1,0 1 0,0-1-1,0 0 1,0 0 0,0 1-1,0-1 1,0 0 0,0 0-1,0 0 1,0 1 0,0-1-1,1 0 1,-1 0 0,0 1-1,0-1 1,0 0 0,0 0-1,2 1 7,0 0 0,0 1 0,1-1 0,-1-1 0,0 1 0,0-1-1,0 1 1,0-1 0,1 0 0,-1 0 0,0 0 0,0 0 0,4-1-1,0 1 26,0 0 0,-1-1 0,1 1 0,0-1 0,-1-2 0,1 2 0,-1-1 0,1 0 0,-1 0 0,1-1 0,-1 1 0,-1-1 0,1 0 0,0-2 0,-1 2 0,1-1 0,-1 0 0,0 0 0,6-9 0,3-8 54,-1-1-1,-1-1 0,0 0 1,-2 0-1,-1-1 0,0 0 1,-2-1-1,5-32 0,-9 28 90,-1 0 0,0 0 0,-2 0 0,-9-54 0,9 80-165,1 1 0,-1-2-1,1 1 1,-1 1 0,0 0-1,0 0 1,0-1 0,0 1 0,-2-3-1,3 5-5,-1-1-1,1 1 1,-1-2-1,1 2 1,0 0-1,-1-1 0,1 1 1,-1 0-1,1-1 1,-1 1-1,1 0 1,-1 0-1,1 0 0,-1-1 1,0 1-1,1 0 1,-1 0-1,1 0 1,-1 0-1,1 0 1,-1 0-1,0 0 0,1 0 1,-1 0-1,0 1 1,-3 0 5,0 2 0,1 0 0,-1-1 0,1 1 0,0-1 0,0 1 0,0 0 0,0 0 0,-4 7 0,-3 4-9,0 1 0,1 0 0,0-1 0,1 2 0,-12 33 0,-19 89 0,33-108 40,1-2 0,1 1 0,0 35 0,4-48-15,1-2 0,0 1 0,0 0 0,2-1 0,0 1 0,0-1 0,2 1-1,6 16 1,-9-27-10,-1-1-1,1 0 1,0 0-1,0 0 1,0 0-1,0 0 1,2 0-1,-2 0 1,1-1-1,-1 1 1,1-1-1,0 0 0,0 0 1,0-1-1,0 1 1,4 1-1,-2 0-12,0-2 0,0 0 0,0 0 0,0-1 0,0 1 0,0-1 0,0 0 0,0-1 0,0 1-1,6-2 1,9-5-360,0 1 0,0-1 0,-1-2 0,26-15 0,-32 17-167,22-12-2717,1 0-7339</inkml:trace>
  <inkml:trace contextRef="#ctx0" brushRef="#br0" timeOffset="4935.99">5342 1496 21375,'0'0'0,"-35"14"0,35-6 0,13 3 0,-4-6 0,2 1 0,-6-3 0,-1-6-256,1-1-1280,3-14 256,1-10 256,2-12 1,-1 0-10497</inkml:trace>
  <inkml:trace contextRef="#ctx0" brushRef="#br0" timeOffset="5140.86">5434 606 21631,'0'0'0,"5"52"0,-2-18 0,0 9 0,-6-7 128,-2-2-128,0 1 0,-2-4-640,-1-2 0,3-2-512,2 2 0</inkml:trace>
  <inkml:trace contextRef="#ctx0" brushRef="#br0" timeOffset="5840.14">6064 996 22783,'-14'9'0,"9"-5"0,1-1 0,-1 1 0,0-1 0,0-1 0,0 0 0,-10 4 0,-9-13-277,19 7 177,0 0 0,-1 1-1,1 0 1,0 0 0,0 0 0,0 1-1,0 0 1,0 0 0,0 0 0,0 2-1,1-2 1,-1 1 0,1 0 0,0 0 0,0 1-1,0-1 1,-4 6 0,2-1-81,0-1 0,1 2-1,-1-1 1,1 1 0,1-1 0,0 1 0,0 1 0,-4 16-1,7-23 148,0 1 0,1 0 0,-1 1 0,1-1 0,0-1 0,1 1 0,-1 0 0,1 0 0,-1 1 0,1-2 0,0 1 0,0 0 0,1-1 0,-1 1 0,1 0 0,3 4 0,4 8-170,1-2-1,17 21 1,-6-10 115,-13-15 180,0 2 0,-1-1-1,0 1 1,-1-1 0,7 17-1,-12-23-46,1 0-1,-1-1 0,0 1 1,0 1-1,0-1 0,-1 0 0,1 0 1,-1 1-1,0-1 0,-1 0 1,1 0-1,-1 0 0,0 1 1,0-1-1,-1 0 0,-2 7 0,3-9-7,-6 13 250,0-1 0,-14 23 0,18-34-254,0 0 1,-1 0-1,0 1 0,1-1 0,-1-1 0,0 1 0,-1-1 1,1 0-1,0 1 0,-1-2 0,-8 5 0,6-5-257,-25 10 420,32-11-300,-1-1 0,0 0 1,1 0-1,-1 1 0,0-1 1,1 0-1,-1 0 0,0 0 1,1 0-1,-1 0 0,0 0 1,1 0-1,-1 0 0,0 0 0,1-1 1,-1 1-1,0 0 0,1 0 1,-1 0-1,0-1 0,1 1 1,-1 0-1,1-2 0,-1 2 1,1-1-1,-1 1 0,1 0 1,-1-1-1,1 1 0,-1-1 1,1 0-1,-1 1 0,1-1 1,0 1-1,-1-1 0,1 0 1</inkml:trace>
  <inkml:trace contextRef="#ctx0" brushRef="#br0" timeOffset="6356.92">6617 305 22015,'-89'67'0,"80"-59"0,3-3-5,12-3 10,-6-1-4,1 0 0,-1-1 0,0 1 0,0 0 0,0-1 1,0 1-1,0 0 0,0 0 0,0-1 0,0 1 0,0 0 1,0 0-1,0-1 0,0 1 0,0 0 0,-1-1 0,1 2 0,-1 0 1,-26 76 141,-17 49-30,2 57-63,-21 197-1,37-201-42,21-163 1,4-14-54,0 1 0,0 0-1,1-1 1,-1 1 0,1-1-1,-1 1 1,1 4 0,-7-266-1661,6 255 1699,1 0-1,0 0 1,0 0 0,0 0-1,0-2 1,1 2 0,-1 0-1,1 0 1,0 0 0,0 0-1,0 0 1,0 0 0,0 0-1,1 0 1,3-5 0,-3 7 3,0-1 0,0 1 0,0 0 0,0 0 1,0-1-1,0 1 0,1 0 0,-1 0 0,0 0 0,1 1 1,-1-1-1,1 1 0,-1 0 0,0 0 0,1 0 1,-1 0-1,1 0 0,-1 0 0,1 1 0,2 0 0,13 2-196,32 13 0,-32-10-248,36 8-1,-35-12-481,0 0-1,0-2 1,-1 0-1,1-1 0,25-4 1,-13-1-7922</inkml:trace>
  <inkml:trace contextRef="#ctx0" brushRef="#br0" timeOffset="7451.76">6671 1261 19583,'-1'11'128,"-1"14"-21,1 0 0,1 0-1,2 1 1,5 32 0,-7-56-104,0-1 0,1 1 0,-1 0 0,1-1 0,0 1 0,-1-1 0,1 0 0,0 1-1,0-1 1,0 2 0,0-2 0,0 0 0,0 0 0,0 0 0,1 0 0,-1 0 0,0 0 0,1 0 0,-1 0 0,0 0 0,1 0 0,-1-1 0,1 1 0,0-1 0,-1 1 0,1-1 0,-1 0 0,1 1 0,0-1 0,-1 0 0,1 0 0,-1 0 0,1 0 0,0-1 0,-1 1 0,1 0 0,-1-1 0,3 0 0,6-1-5,0-1 0,-1-1 0,1-1 0,13-7 0,8-7 2,-1-2 0,0-1 0,-2-1 0,0-1 0,33-39 0,75-77 0,-125 132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17 0,2-9 0,-2 12 0,-45 185 0,48-197-1,2 2-1,-1-2 1,1 2-1,1 16 1,-1-24 6,1 1 1,-1-1-1,1 1 1,-1-1-1,1 1 1,0 0-1,0-1 0,0 1 1,0-1-1,0 0 1,0 0-1,1 1 1,-1-1-1,1 0 0,0 0 1,-1 0-1,1 0 1,0 0-1,0-1 1,4 3-1,-4-3-4,1 0 1,-1-1-1,1 0 0,-1 1 1,1-1-1,-1 0 0,1 0 1,-1 0-1,1 0 0,-1-1 1,1 1-1,-1-1 1,1 0-1,-1 1 0,0-1 1,1 0-1,-1 0 0,0-1 1,0 1-1,3-2 0,6-5 28,0-1 0,14-12-1,-22 18-14,28-29-1,49-65 0,2-2-18,-67 84 5,73-75 0,-74 78 0,1-1 0,0 3 0,0-2 0,26-10 0,-38 20 9,1 0-1,0 0 1,0 1-1,-1 0 0,1 0 1,0 0-1,0 0 0,0 1 1,0-1-1,1 1 1,-1 0-1,0 0 0,0 1 1,0-1-1,0 1 0,0 0 1,0 0-1,0 0 1,-1 0-1,1 1 0,0 0 1,0 0-1,-1 0 1,0 0-1,1 0 0,-1 2 1,4 2-1,23 23 127,-2 2 0,35 49 0,-52-69-37,-4-10 53,-6-3-127,1 0-1,-1 0 1,0 0 0,0 0 0,0 0 0,0 0-1,0 0 1,-1 0 0,2-4 0,-2 4-20,5-11 34,-2-2-1,0 0 1,0 2 0,-1-2-1,-1 1 1,0-1 0,-1-14 0,0 23-24,-1 1 1,1 0 0,-1 0-1,0 0 1,-1-1 0,1 1 0,-1 0-1,0 1 1,0-2 0,0 2-1,-1-1 1,0 1 0,0 0 0,0-1-1,0 1 1,0 0 0,-1 1-1,0-1 1,0 1 0,0-1 0,0 1-1,-9-4 1,9 5-14,0 1 0,-1 0 0,1 0 0,0 0 1,-1 1-1,1 0 0,-1-1 0,1 1 0,0 1 0,-1-1 0,1 1 0,0-1 0,-1 1 0,1 1 1,0-1-1,0 0 0,0 1 0,0 0 0,0 0 0,-5 5 0,-4 1-1,0 1-1,1 1 1,0 0 0,-17 20-1,15-14 1,1 2 0,0 0 0,1 0 0,1 0 0,1 2 0,0 0 0,2 1 0,-8 25 0,11-30 0,1-1 0,1 1 0,0 1 0,1-1 0,1 0 0,0 0 0,1 1 0,1-1 0,0 0 0,1 1 0,8 28 0,-8-38 0,0-1 0,1 1 0,0-1 0,0 0 0,0 1 0,1-2 0,0 1 0,0-1 0,0 1 0,0-1 0,9 7 0,-9-9 0,0 0 0,0 0 0,0-1 0,0 0 0,0 0 0,1 0 0,-1-1 0,1 0 0,-1 1 0,1-2 0,-1 1 0,1 0 0,-1-1 0,1 0 0,0 0 0,-1 0 0,8-2 0,8-2 7,-1-1 0,0-1 0,1-1 0,-2-1 0,30-16-1,83-64 62,-49 30-49,-68 53 12,-14 5-29,0 0 0,1 0 1,-1 0-1,0 0 0,0 1 0,0-1 0,0 0 1,1 0-1,-1 0 0,0 0 0,0 1 0,0-1 1,0 0-1,0 0 0,1 1 0,-1-1 1,0 0-1,0 0 0,0 0 0,0 1 0,0-1 1,0 0-1,0 0 0,0 1 0,0-1 0,0 0 1,0 0-1,0 2 0,0-2 0,0 0 0,0 1 1,-11 27 130,-152 239 150,-22-10-82,-13 20-280,107-141-2331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1823 23423,'5'-6'-149,"4"-3"84,0 1 0,0 0 0,1 0 0,0 2 0,0 1 0,0-2 0,1 2 0,-1 0 0,1 1 0,1-1 0,-1 2 0,0 0 0,1 1 0,0 0 0,-1 1 0,1 0 0,0 1 0,0 0 0,-1 1 0,19 4 0,124 38-2367,-143-39-470</inkml:trace>
  <inkml:trace contextRef="#ctx0" brushRef="#br0" timeOffset="262.64">55 1524 23295,'0'0'0,"49"25"0,-18-7 0,10 2 0,-2-5 0,3-1 0,-1-11 0,-2-8-640,8-11 128,6-8-896,47-15-13183</inkml:trace>
  <inkml:trace contextRef="#ctx0" brushRef="#br0" timeOffset="1614.21">1449 454 20479,'-61'20'0,"-65"13"0,106-28-64,0 0 0,1 2 0,0-1 0,0 3 0,0 0 0,1 1 0,0-1 0,1 3 0,-23 19 0,38-29 33,-1 0 0,1 1-1,-1-1 1,1 1-1,0-1 1,0 2 0,0-1-1,1 0 1,-1 0-1,1 0 1,-1 1-1,1-1 1,0 0 0,0 0-1,1 1 1,-2 4-1,2-3 2,0 1-1,0 0 1,1 0-1,0-1 1,0 2-1,0-2 1,1 1-1,-1 0 1,4 5-1,3 6-17,0-1-1,1-1 1,1 1-1,1-1 0,16 18 1,19 13 5,2 1 0,86 60 0,-44-37 22,-72-55 91,0 1 0,-1 1 0,0 0 0,-2 1 0,0 1-1,-1 1 1,0 0 0,-2 0 0,0 1 0,11 30-1,-20-38 28,0-1-1,0-1 1,-2 2-1,1 0 0,-1 0 1,-1-1-1,0 1 1,-1 1-1,-1-1 0,1-3 1,-2 3-1,0 0 1,0-1-1,-1 0 0,0 0 1,-10 17-1,3-9 23,0 1 0,-1-2 0,0 0 0,-2-1 0,0-2 0,-1 1 0,-1-1 0,-23 19 0,20-22-1,-1 0 1,0 0 0,-1-3-1,0 1 1,-35 11 0,13-9-657,-85 14 1,112-26-3516</inkml:trace>
  <inkml:trace contextRef="#ctx0" brushRef="#br0" timeOffset="2350.87">2410 354 22015,'-17'30'17,"1"-2"43,1 2 0,1-1-1,-18 59 1,19-28-66,2 1 0,-6 110 0,15 128-101,3-177 104,-7 362 3,5-456 0,0 11 0,0-1 0,10 74 0,-9-110 6,0-1-1,0 2 0,1 0 1,0-1-1,-1 1 0,1-1 1,0 0-1,0 0 0,0 0 1,0 1-1,0-1 0,1 0 1,-1 0-1,0 0 0,1-1 1,0 1-1,-1 0 0,1-1 1,0 0-1,0 2 0,0-2 1,3 2-1,-2-2 5,1 0-1,-1-1 1,0 0 0,0 1-1,0-1 1,0 0 0,0-1-1,1 1 1,-1-1 0,0 1-1,0-1 1,0 0 0,0 0-1,0 0 1,5-4 0,11-5 53,30-22 1,2-3 22,33-15-11,121-51-1,-149 80-262,14-9-1022,1 4 0,98-23 0,-147 45-1883</inkml:trace>
  <inkml:trace contextRef="#ctx0" brushRef="#br0" timeOffset="2693.88">2410 301 24319,'0'0'0,"45"27"0,-18-10 0,3-1 0,3-3 0,1-4 0,7-1 0,1-3 0,5-1 0,3-4-128,0 0 128,-1-4-384,5 2 0,8-1-1024,-8 3 128,-2 3-640,-5 3 0,1-1-9855</inkml:trace>
  <inkml:trace contextRef="#ctx0" brushRef="#br0" timeOffset="3282.86">3396 313 23295,'-1'2'0,"-4"13"0,0 0 0,0-2 0,2 2 0,-5 28 0,6 19 69,7 106 1,21 61-81,25 315 11,-50-520 0,0-9 0,-1-1 0,2-1 0,5 23 0,-7-32 0,1 0 0,1-1 0,-1 0 0,0 0 0,1 1 0,0-1 0,-1 0 0,1 0 0,0-1 0,0 1 0,1 1 0,-1-2 0,1 0 0,-1 0 0,1 0 0,0 0 0,0-1 0,0 1 0,2 2 0,-4-4 0,0 1 0,0-1 0,-1 0 0,1 0 0,0 0 0,0 0 0,0 0 0,0 0 0,0 0 0,0-1 0,-1 1 0,1 0 0,0 0 0,0-1 0,0 1 0,-1 0 0,1-2 0,0 2 0,0-1 0,-1 1 0,1-1 0,0 0 0,-1 1 0,1 0 0,0 0 0,-1-1 0,1 0 0,-1 0 0,1 1 0,-1-1 0,0 0 0,1 0 0,-1 0 0,1-1 0,12-39 0,-11 32 0,48-180 0,28-93 0,102-222 0,-119 368 0,-53 120 0,1 1 0,1 0 0,0 1 0,0 1 0,1 0 0,16-16 0,-25 27 1,1 0 0,-1 0 0,1 1 0,-1-1 0,1 0 0,0 0 0,-1 1 0,1 0 0,0-1 0,0 2 0,0-1 0,0 0 0,0 1 0,4-1 0,-6 1-9,1 0 0,-1 1 1,1-1-1,-1 1 0,0-1 0,0 1 1,1-1-1,-1 1 0,0 0 0,0-1 0,0 1 1,0 0-1,1 1 0,-1-1 0,-1 0 0,1 0 1,0 0-1,0 0 0,0 1 0,0-1 0,-1 0 1,1 0-1,-1 1 0,1-1 0,-1 0 0,1 2 1,-1-2-1,0 0 0,1 1 0,-1-1 0,0 2 1,6 49-3705,-1 85 0,-5-92-6933</inkml:trace>
  <inkml:trace contextRef="#ctx0" brushRef="#br0" timeOffset="4144.19">4516 292 22783,'-3'4'0,"-4"5"3,1 1 0,0-1-1,0 2 1,1-1 0,1 0-1,-1 0 1,-4 20 0,6-18 31,-1-1 1,0-1 0,-1 1 0,0-1-1,-10 16 1,-8 18 13,-6 29-15,4 0 1,-23 110 0,3-13 78,19-81-54,-62 198 161,81-269-219,3-12 0,2-9 0,0-8 0,2 11 0,-1-28-40,2 3 0,0-2 0,7-37 0,23-83-237,-10 56 181,33-238-137,-15 81 103,-26 152 166,-10 61 2,2 0 0,15-56 0,-13 76 89,-5 29-20,0-1-85,4 15 77,16 46 0,-13-45-27,10 46-1,151 673 699,-57-293-473,-107-428-266,0-5 13,-1 0 0,-1 1 1,-1 0-1,-1 0 0,0 1 1,-3 27-1,-1-54-180,0 1 0,0 0 1,1 0-1,-1 0 0,0 0 0,1 0 1,-1-1-1,1 0 0,0 0 0,-2-3 1,-44-134-5817,27 84-5781</inkml:trace>
  <inkml:trace contextRef="#ctx0" brushRef="#br0" timeOffset="4429.21">4145 1096 19199,'17'9'8,"-13"-6"39,1-1 0,-1 1 0,1-1 0,0-1 0,-1 2 0,1-2 0,10 2 0,-14-3-2,0-1-1,-1 1 1,1-1-1,0 0 1,0 1 0,0-1-1,-1-1 1,1 2-1,0-1 1,-1 0-1,1 0 1,-1 0-1,1 1 1,-1-1-1,1 0 1,-1 0-1,0 0 1,1 0-1,-1-1 1,1 0-4,-1 1 1,1-1-1,0-1 0,0 2 1,0-1-1,0 0 0,0 1 1,0 0-1,0-1 0,1 1 1,1-2-1,3-1 29,-1 2 0,1 1 0,0-1-1,-1 1 1,1 0 0,0 0 0,0 1 0,9 0-1,52 6 261,-43-3-243,73 13 263,-3 0-1755,-31-11-3342</inkml:trace>
  <inkml:trace contextRef="#ctx0" brushRef="#br0" timeOffset="5464.82">4795 1 22015,'0'0'384,"5"2"-277,24 13 2,2-1 0,56 13 0,-6 0-9,-6 3-7,-39-15-10,1 0 1,0-4 0,1-1 0,61 11 0,-62-20-67,-1-1 1,1-2 0,-1-3 0,0 0 0,58-17-1,-91 22-10,0-1 1,0 0-1,0 1 0,0 0 0,0 0 0,1 0 0,-1 0 0,5 1 0,-7-1-5,0 0-1,-1 0 1,1 1-1,-1-1 1,1 0-1,0 1 0,-1-1 1,1 0-1,-1 1 1,1-1-1,-1 0 1,1 1-1,-1-1 1,1 1-1,-1-1 1,0 1-1,1-1 0,-1 1 1,0 0-1,1-1 1,-1 1-1,0-1 1,0 1-1,1 0 1,-1-1-1,0 1 1,0 0-1,0-1 0,0 2 1,0-1-1,0-1 1,0 1-1,0-1 1,0 1-1,0 0 1,0-1-1,0 1 1,-1 0-1,1-1 0,0 1 1,0 0-1,-1-1 1,0 1-1,-50 122 234,36-72-162,1 0-1,3 2 1,-8 85 0,5 167 56,13-233-144,-4 624 15,5-662 0,4 167 0,-9 213 0,5-402 5,0-7 5,0-1-1,-1 0 0,1 0 0,-1 1 0,0-1 0,0-1 0,-1 6 0,1-7-2,0-1-1,1-1 0,-1 1 0,0 0 0,1 0 0,-1 0 0,0-1 0,0 1 0,0 0 0,0-1 0,0 1 0,0 0 0,0-1 0,0 1 0,0-1 0,0 0 0,0 1 0,0-1 0,0 0 0,0 0 0,0 0 0,0 0 0,0 1 0,0-1 0,0-1 0,0 1 0,0 0 0,-1 0 0,1 0 0,0-1 1,0 1-1,-1-1 0,-35-6 175,-42-4 0,9 3-74,35 2-58,-1 3 0,-64 1-1,86 3-278,0 0-1,0 1 1,0 1-1,0 1 1,0 0-1,0 0 1,1 1-1,0 2 1,0-1-1,-13 9 1,18-8-385,-1 1 1,2 0-1,-1 1 1,1-1 0,1 2-1,-1-1 1,2 1 0,-1 0-1,-4 12 1,-9 18-10543</inkml:trace>
  <inkml:trace contextRef="#ctx0" brushRef="#br0" timeOffset="6477.58">6375 1515 21887,'84'16'174,"-51"-9"6,42 4 0,-55-8-90,-1 1 0,1 1 0,-1 0 1,0 0-1,34 19 0,-36-16-45,0 1-1,1-3 1,-1 0-1,2 0 1,-1-2-1,35 3 1,-33-6-286,44-1 62,-58 0-686,-1-1-1,1 0 1,-1-1 0,0 1 0,8-4 0</inkml:trace>
  <inkml:trace contextRef="#ctx0" brushRef="#br0" timeOffset="6741.87">6395 1273 23423,'0'0'0,"30"14"0,-8-5 128,7-5-128,4 1 0,2 0 0,6-1 0,2-8-1280,3 4 128,4-2 128,-16-14 128,1-1-12799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1733 13184,'9'-1'3,"19"-5"126,-27 6-50,0 0 1,1-1-1,-1 1 0,0-1 0,0 1 0,0 0 0,0-1 0,0 0 1,0 1-1,0-1 0,0-1 0,0 2 0,0-1 0,0 0 0,0 0 1,-1 0-1,2-2 0,-12 9 2481,8-5-2506,1 2 1,-1-1 0,0 0-1,1 1 1,0-1 0,-1 0-1,1 1 1,0 0-1,0-1 1,1 1 0,-1-1-1,0 0 1,1 2-1,-1-1 1,1-1 0,0 1-1,0-1 1,0 2 0,0-2-1,1 4 1,-1 8 120,-1-2 47,0 0-1,-1 1 0,0-1 1,-1 0-1,-5 15 0,3-14-105,1 0 0,1 1 0,-3 20 0,0 29-55,2-33-34,1 1 1,2 1-1,3 48 1,4-17-597,-2 1 0,-8 120 0,2-161-1205,1 0-1,1 0 1,2-1 0,3 24-1,8 11 856,0-16-148,0 0-4266</inkml:trace>
  <inkml:trace contextRef="#ctx0" brushRef="#br0" timeOffset="381.18">3598 2369 21375,'0'0'0,"25"14"0,-4-4 0,5 0 0,9-2 128,7-3-128,0-5 0,7-5 0,12 1 0,14-2-128,0-8 128,7-2-2432,8 6 128,4 0-4991,27 10 127,15 7 7040,121 1 896</inkml:trace>
  <inkml:trace contextRef="#ctx0" brushRef="#br0" timeOffset="-5631.95">0 1867 17023,'2'0'20,"0"0"0,0-1-1,0 1 1,-1 0 0,1 1-1,0-1 1,0 0 0,-1 0-1,1 1 1,0-1 0,0 1-1,-1-1 1,1 1 0,0 0-1,-1 0 1,1 0-1,-1 0 1,1 0 0,-1 0-1,0 1 1,1-1 0,-1 1-1,0-1 1,0 0 0,0 1-1,0-1 1,0 1 0,0 0-1,0 0 1,0 0 0,-1-1-1,1 1 1,-1 0 0,1 0-1,-1-2 1,0 2-1,1 3 1,128 601 2199,-117-534-2096,3 93 0,-10-93 53,17 89-1,-8-99-64,-6-32 224,-2 2 0,-1-1 0,3 54 0,-22-784-2,11 574-304,41-1138 227,-21 1071-219,19-171 145,-25 285-134,4 1 0,38-119 0,-49 183-44,1 1 1,1 1-1,0-1 1,0 2-1,11-16 1,-13 21-6,0-1 1,1 2-1,-1-1 1,1 1-1,0-1 1,0 1 0,0 0-1,1 0 1,-1 1-1,1 0 1,9-5-1,-10 8 1,1-1 0,0 1 0,0 0 0,-1 0 0,1 1 0,0 0 0,-1 1 0,1-1 0,10 4 0,8 3 0,29 1-3,-32-6 8,0 3 0,0-2 0,0 3 0,21 9 0,-8-2 177,0-4 0,1 1 1,36 5-1,15 6 70,-19-5-202,2-3-1,116 8 1,191-16 31,-116-4-34,597-33 310,-586 14-436,-123 15 4,157 20 0,198 14 182,-189 1-86,-196-20 15,75 11 78,98 18 220,-216-38-181,138-6 0,-194 0-80,0-1 0,-1-2 0,1 0 0,18-8 0,70-35-67,-73 31 34,0 0-1,65-16 1,-51 22-26,-25 7-49,0-1-1,-1-2 1,34-13-1,98-44-92,-133 58 147,-1-1-1,0 3 0,2 0 1,31 0-1,-28 1 18,128-1 114,143-28 212,-265 31-362,0 0 0,0 2 0,0 2 0,31 6 0,-50-7 0,133 13 0,-57-8 0,-47-5 0,1 0 0,-1-4 0,1-1 0,-1-2 0,41-11 0,18-15 0,-68 20 0,53-13 0,-77 23 0,23-5 0,1 1 0,36 0 0,-43 4 32,26 1 106,-47 0-131,0 1 1,-1-1 0,1 1 0,-1 0 0,1 0 0,0 0 0,-1 0 0,0 1-1,1 0 1,4 3 0,0 2-111,-5-4 65,-1 0 0,1-1 0,0 0 1,0 0-1,-1-1 0,1 1 0,5 3 1,-8-5-35,1 0 0,-1 0 0,1 0 0,-1 0 0,0 0 0,1 0 0,-1 0 0,1 0 1,-1 0-1,1 0 0,-1 0 0,0 0 0,1 0 0,-1-1 0,1 1 0,-1 0 0,0 0 0,1 0 1,-1-1-1,1 1 0,-1 0 0,0 0 0,1-1 0,-1 1 0,1-2 0,-1 1-280,1 0-1,0-1 0,-1 1 1,1-1-1,-1 1 0,1-1 1,-1 1-1,0-2 1,1 2-1,-1-1 0,0-2 1</inkml:trace>
  <inkml:trace contextRef="#ctx0" brushRef="#br0" timeOffset="-4380.88">2961 587 19839,'5'-5'128,"0"-2"-94,0 1-1,1 0 0,0 0 0,1 2 0,-1-2 0,1 1 1,0 1-1,0 0 0,0 0 0,1 1 0,-1 0 1,13-3-1,-13 5-13,-1-1-1,1 1 1,0 1 0,0-1 0,-1 1 0,1 0-1,0 1 1,0 0 0,-1 0 0,1 0 0,0 1-1,-1-1 1,1 2 0,-1-1 0,0 1 0,10 7-1,-5-2-4,0 1-1,-1 1 0,0 0 1,-1 0-1,0 2 0,0-1 0,-1 0 1,0 1-1,-1 0 0,-1 1 1,0 0-1,0 0 0,-1 1 1,-1 0-1,4 18 0,-3-11-9,-2 1 0,0 2 0,-1-2 0,-1 1-1,-1-2 1,-1 2 0,-1 1 0,-1-2 0,-6 22 0,-24 64 221,19-70-90,13-36-145,1-1-1,-1 0 0,1 0 1,-1 0-1,1 0 0,0 0 1,-1 0-1,1 0 0,0 0 1,0 0-1,-1 0 1,1 0-1,0 1 0,0-1 1,0 0-1,0 0 0,1 0 1,-1 0-1,0 0 0,0 0 1,1 0-1,-1 0 0,1 1 1,1-1-14,0-1 0,0 1 0,0-1 0,0 0 1,1 2-1,-1-2 0,0-2 0,0 2 0,0 0 1,0 0-1,3-1 0,-2 0 38,242-30 241,-225 30-196,0 0 0,0 2 0,0 0 0,22 6 0,78 23-3041,-99-25 1374,-21-5 1597,21 7-7769,33 12 0,-27-3 6622,-7 9 1157</inkml:trace>
  <inkml:trace contextRef="#ctx0" brushRef="#br0" timeOffset="15186.47">6118 1494 18559,'14'-9'53,"-11"8"-29,0-1 1,0 1 0,0-1-1,-1-1 1,1 1 0,-1 0-1,1 0 1,-1 0-1,4-7 1,-11 7 1112,4 1-1108,0 1-1,1 0 1,-1 0 0,1 0 0,-1 0 0,0 0-1,1 0 1,-1-1 0,0 1 0,1 0-1,-1-1 1,1 1 0,-1 0 0,1-1-1,-1 1 1,1 0 0,-1-1 0,1 1-1,-1-1 1,1 1 0,-1-1 0,1 1-1,0-2 1,-1 1 0,1 0-22,0 0 1,0 0-1,0 0 0,0 0 0,1 0 0,-1 0 1,0 1-1,0-1 0,1 0 0,-1 0 1,1 0-1,-1-1 0,1 1 0,-1 0 1,1 0-1,-1 1 0,1-1 0,0 0 1,-1 0-1,1 1 0,0-1 0,0 0 1,0 1-1,-1-1 0,1 1 0,0-1 0,0 1 1,0 0-1,0-1 0,2 0 0,2 0 28,1 1 0,-1-2-1,1 2 1,9 0 0,-2 0-6,19-1 162,0 2 0,0 2 1,57 11-1,-73-11-170,-1 0 1,0 2 0,-1 1-1,1 0 1,-1 2-1,0-1 1,0 2 0,-1-1-1,0 2 1,11 12-1,-19-18-11,-1 0-1,0 1 1,0 0-1,-1-1 0,1 2 1,-1-2-1,0 1 1,-1 1-1,1-1 1,-1 2-1,0-2 1,3 11-1,-5-12 1,1 2-1,-1 0 1,0 0 0,0-1-1,0 0 1,-1 1 0,0-2-1,0 1 1,0 1 0,0-1-1,-1-1 1,0 2 0,0-2-1,0-1 1,-4 10 0,-15 16 61,0-1 1,-1-1 0,-2-1 0,-48 42-1,-12 12-45,33-23-165,-75 104 0,124-160 112,1 1-1,0-1 0,0 1 1,0 0-1,0-1 0,1 1 1,-1 1-1,0-2 0,1 1 1,-1 0-1,1 0 0,-1 0 1,1-1-1,0 1 1,0 1-1,0-1 0,0 0 1,0 0-1,0-1 0,0 1 1,1 0-1,-1 1 0,1-1 1,0 2-1,1-1 34,0 0 0,1 1 0,-1-1 0,1 0 0,-1 0 0,1 1 0,0-2 0,0 0 1,0 1-1,0-1 0,5 1 0,29 11 634,-36-14-629,0 0 0,-1 2 0,1-2 1,-1 0-1,1 0 0,-1 1 0,1-1 0,-1 0 1,1 1-1,-1-1 0,1 0 0,-1 1 1,0-1-1,1 1 0,-1-1 0,0 1 1,1-1-1,-1 1 0,0-1 0,1 1 0,-1-1 1,0 1-1,0-1 0,1 2 0,9 17 199,-5-16-210,3-1-1,-1 1 0,1-1 0,0-1 0,8 3 0,13 2 28,-22-5 3,-1 0 0,1-1 0,-1 1 1,1-1-1,-1-1 0,1 1 1,12-4-1,6 1 112,162-21 40,-46 4-130,-71 6-52,-58 10 0,0 1 0,0 1 0,0 0 0,0 1 0,0 0 0,0 1 0,22 2 0,-17 0-2240,-1-1-4479,-47 8-6081</inkml:trace>
  <inkml:trace contextRef="#ctx0" brushRef="#br0" timeOffset="16102.43">7299 1357 21631,'-38'42'0,"41"-47"0,-1 0 0,0 2 0,0-1 0,0-1 0,1 2 0,-1 0 0,1-1 0,0 1 0,0-1 0,0 2 0,1-1 0,-1 0 0,1 1 0,6-5 0,-3 5 21,-1 0 0,1-1 0,-1-1 0,8-3-1,-12 6-8,1 0 0,-1-2 0,0 2 1,1-1-1,-1 1 0,1 0 0,-1 0 0,1 0 0,0 1 0,-1-1 0,1 0 0,0 1 0,0 0 0,-1 0 0,1 0 0,0 0 0,0 0 0,-1 0 0,1 1 0,0-1 0,0 1 1,-1 0-1,1 0 0,3 2 0,0 1 14,1-1 0,-1 0 0,-1 1 0,1 1 0,0 0 0,-1-1 0,0 2 0,0-1 0,-1 2 0,1-2 0,-1 1 0,0 1 0,0-1 0,-1 1 0,0 0 0,0 0 0,-1 0 0,3 8 0,-4-6 0,1-2-1,-1 2 0,-1 1 1,1-2-1,-1 1 0,-1-1 1,0 2-1,0-1 0,0-1 1,-1 1-1,0 0 0,-1-1 1,0 1-1,-8 13 0,2-1 55,-2-1 0,0 0 0,-1-1 0,-1-3 0,-1 2 0,0-2 0,-19 19 0,2-7 9,19-15-40,-1-4 0,0 3 0,-1-1 1,0-1-1,-24 11 0,10-8-49,48-13-13,20-1-149,0 2 0,0 2 0,69 15 0,-105-17 158,1 0 0,-1 1 0,0-1 1,0 1-1,0 0 0,0 0 0,0 1 0,0 0 0,-1-1 0,1 1 1,-1-1-1,0 2 0,0-1 0,0 1 0,0-1 0,0 2 0,2 3 1,-3-2 0,0-2 1,0 1 0,-1 1-1,0-1 1,0 0 0,0 1-1,0-1 1,-1 0 0,1 1-1,-1-1 1,-1 2 0,1-2-1,-1 0 1,0 1 0,-1 3-1,-3 13 3,-1 1 0,-1-3 0,-1 2 0,0-2 0,-2-1 0,0 2 0,-1-2 0,-1-1 0,0 1 0,-2-2 0,0-1 0,-31 30 0,6-13-376,-55 33 0,75-55 171,1 0 0,-1-2-1,0-1 1,-1-1 0,-37 10-1,56-17 41,1 1 1,-1-1-1,1 0 0,-1 0 0,1 0 0,-1 0 0,1 0 0,-1 0 0,1 0 0,-1 0 0,1-1 0,-1 1 0,1 0 0,-1 0 1,1 0-1,-1 0 0,1-2 0,-1 2 0,1 0 0,-1-1 0,1 1 0,0 0 0,-2-2-330</inkml:trace>
  <inkml:trace contextRef="#ctx0" brushRef="#br0" timeOffset="16434.4">7909 2358 24575,'-37'-9'0,"-23"-9"0,55 15 0,27 6-128,-6-3 128,4 4-640,-10-12 0,-2-6-1920,-4-4 128,-2-4 1536,6-18-10751</inkml:trace>
  <inkml:trace contextRef="#ctx0" brushRef="#br0" timeOffset="17263.25">8487 1215 22143,'-72'33'22,"102"-36"172,-29 3-189,0 0 0,0-1 0,0 1 0,-1 0 0,1-1 0,0 1 0,0 0 0,0-1 0,0 1 0,-1-1 0,1 1 0,0-1 0,0 0 0,-1 1 0,2-2 0,-2 1-1,0 1-1,0-2 1,0 2-1,0-1 1,0 1 0,0-1-1,0 0 1,0 1-1,0-1 1,0 1-1,-1-1 1,1 1-1,0-1 1,0 1-1,-1-1 1,1 1-1,0-1 1,-1 1-1,1-1 1,0 1-1,-1-1 1,1 1-1,-1 0 1,1-1 0,-1 1-1,1 0 1,-1-1-1,1 1 1,-1 0-1,0-2 1,-2 0 3,-1 0 1,0 1 0,0-1 0,0 1 0,1 0 0,-1 0 0,0 1-1,-1-1 1,1 1 0,0-1 0,0 1 0,0 0 0,0 0-1,0 1 1,0-1 0,-5 1 0,0 1 6,0 0 1,0 1-1,1 0 1,-1 2-1,1-1 1,-9 5-1,5-1-14,1 0 0,0 0 0,0 2 0,1 0 0,0 1 0,0-1 0,-10 15 0,16-19 0,0 1 0,0 0 0,1 0 0,0 0 0,1 1 0,-1-1 0,1 1 0,0 0 0,1-1 0,0 1 0,0 0 0,0 0 0,1-1 0,0 2 0,2 9 0,0-4-15,0-1-1,2 0 1,-1-1-1,1 1 1,1 0-1,0-2 0,0 0 1,10 15-1,-4-9-45,0-1-1,1 0 1,1-1-1,26 22 0,-2-7-50,1-2 0,1-2 0,65 31 0,-87-48 112,-3-3 0,0 2 0,23 15 0,-33-20 0,-1 1 0,1-1 0,-1 0 0,1 1 0,-1 0 0,0 0 0,-1 0 0,1-1 0,0 2 0,-1-1 0,0 0 0,0 1 0,2 8 0,-2-4 18,0 1-1,-1 0 0,0 0 0,-1 0 1,1 1-1,-2-2 0,0 1 0,0 0 1,0-1-1,-1 1 0,0 0 0,-1 0 1,0-1-1,-1 1 0,0 0 0,-5 8 1,3-7 9,-1-1 0,-1 1 0,0 0 0,0 0 0,-1-2 0,0 1 0,0-1 1,-1-1-1,0 1 0,-1-2 0,-15 9 0,22-13-22,1-1 1,-1-1-1,0 0 0,0 0 1,0 0-1,0 0 0,0-1 1,0 1-1,0-1 0,0 0 1,0 0-1,-1-1 0,1 1 1,0-1-1,0 0 0,0 0 1,1 0-1,-1-1 0,0 1 1,0-2-1,1 1 0,-1 0 1,1 0-1,-1-1 0,1 1 1,0-2-1,0 2 0,-3-5 1,-3-4 9,0 0 0,1 0 1,0 0-1,1-1 0,0-1 1,1 1-1,-6-16 0,5 4-15,0 2 0,1-2 0,2 2 0,0-2 0,1 0 0,1 0 0,2 0 0,0 0 0,1 1 0,6-34 0,-3 30 0,2 0 0,1 0 0,1 1 0,1 0 0,1 2 0,1-1 0,1-1 0,27-37 0,-13 29 0,2 3 0,0 1 0,53-40 0,-78 67 0,31-24-384,-52 32-2986,-18 11-513</inkml:trace>
  <inkml:trace contextRef="#ctx0" brushRef="#br0" timeOffset="18264.4">8864 1039 20095,'-4'31'-2,"4"-31"2,0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0,-3-16 27,-2-66 954,5 81-974,0 0 0,0-1 0,0 1-1,1 0 1,-1-2 0,0 2 0,1 0 0,-1 0 0,1-1-1,0 1 1,-1 0 0,1 0 0,0 0 0,0 0 0,0 0-1,-1 0 1,1-1 0,0 1 0,1 0 0,-1 0 0,0 0-1,0 1 1,0-1 0,0 0 0,1 1 0,-1-1 0,0 1-1,0-1 1,1 1 0,-1 0 0,3-1 0,5 0 47,1 0-1,0 0 1,15 1 0,-6 0 45,-2 0-36,-1 1-1,0 0 0,1 1 0,28 9 1,66 26 30,-60-17-7,-42-17-70,0 0-1,-1 1 1,0 0-1,1 1 1,-1 0-1,-1 1 1,1-1-1,-1 2 1,0-1-1,9 11 1,-15-16-8,0 0 0,0 2 0,0-2 1,-1 1-1,1-1 0,-1 1 0,1 0 0,-1-1 1,1 1-1,-1-1 0,0 2 0,0-2 1,0 0-1,0 1 0,0 0 0,0-1 0,-1 1 1,1 0-1,0-1 0,-1 2 0,1-2 1,-1 1-1,-1 1 0,1 1 10,-1 1 1,0-1-1,-1-1 0,1 2 1,0-2-1,-1 1 1,0-1-1,-5 6 0,-15 9-18,-36 22 0,35-25 0,0 1 0,-23 22 0,38-29 0,3-5 0,2 0 0,-1 0 0,0 1 0,1-1 0,0 1 0,0 1 0,0-2 0,1 1 0,0 1 0,-4 8 0,7-13 0,0-1 1,0 1-1,-1 0 0,2 0 0,-1-1 0,0 1 0,0 0 0,0 0 1,0-1-1,0 1 0,1 0 0,-1 0 0,0-1 0,1 2 1,-1-1-1,0-1 0,1 1 0,-1 0 0,1-1 0,-1 1 0,1-1 1,-1 1-1,1-1 0,0 1 0,-1-1 0,1 1 0,-1-1 0,1 0 1,0 1-1,0-1 0,-1 0 0,1 1 0,0-1 0,0 0 0,0 0 1,32 6-22,-31-6 15,32 0-110,48-7 1,25 1-337,3 15-1334,-78-4-524,53 4-9785</inkml:trace>
  <inkml:trace contextRef="#ctx0" brushRef="#br0" timeOffset="19462.14">5646 1923 19839,'26'-5'111,"0"0"0,0-1-1,48-20 1,-29 9-42,-5 6 963,-34 10-1935,0 1-1,0-1 1,0 1 0,10 1 0,-13-1 233,0 0 1,0 1-1,0-1 0,0 1 1,-1 0-1,1 0 1,0 0-1,0 1 1,0-1-1,-1 1 1,1 0-1,-1 0 1,1 0-1,-1 0 0,0 0 1,0 0-1,0 0 1,0 2-1,0-2 1,0 1-1,-1-1 1,1 1-1,-1 1 1,2 2-1,3 19 670</inkml:trace>
  <inkml:trace contextRef="#ctx0" brushRef="#br0" timeOffset="20364.03">5427 1204 17791,'-1'33'0,"1"-32"9,0 0 0,0-1-1,0 1 1,0-1-1,0 1 1,0 0 0,-1-1-1,1 1 1,0-1 0,0 1-1,-1 0 1,1-1-1,0 1 1,-1-1 0,1 1-1,-1-1 1,1 1-1,-1-1 1,1 0 0,-1 2-1,1-2 1,-1 0-1,1 1 1,-1-1 0,1 0-1,-1 1 1,1-1-1,-1 0 1,0 0 0,1 0-1,-1 0 1,0 1-1,1-1 1,-2 0 0,-23-6 525,13 4-324,8 2-177,0 0 0,1 1 0,-1 0 0,0 0 1,1 1-1,-1-1 0,0 0 0,1 1 0,-1 0 0,1-1 0,0 1 1,0 0-1,0 2 0,0-2 0,0 1 0,0-1 0,0 1 0,1 1 1,-1-1-1,1 0 0,-4 7 0,-1 4 90,1 0 0,0 0 0,0 0 0,-4 22 0,5-18-95,2 2 1,0-2 0,1 1 0,0 1-1,2 26 1,14 97 345,-3-53-259,-4-33-49,26 108 0,31 48-130,-50-167-25,-5-19-20,119 334-4316,-104-308 1563,38 63 1,-39-81-227,1-1 1,43 48-1,34 21 2256,52 64 2539</inkml:trace>
  <inkml:trace contextRef="#ctx0" brushRef="#br0" timeOffset="21694.56">8517 811 14336,'40'34'-256,"-39"-33"231,0 0 0,-1 0 1,1-1-1,0 1 0,0 1 1,0-2-1,0 1 0,0-1 1,0 1-1,0-1 0,0 0 1,0 1-1,0-1 0,0 0 1,0 0-1,0 1 0,1-1 1,-1 0-1,0 0 0,0 0 1,0 0-1,0-1 0,0 1 1,0 0-1,0 0 0,0-1 1,1 0-1,-1 1 7,-1-1 1,0 1 0,0-2-1,1 2 1,-1-1-1,0 1 1,0-1 0,0 0-1,0 1 1,0-1-1,0 1 1,0-1 0,0 0-1,0 1 1,0-1-1,0 1 1,0-1 0,0 1-1,-1-1 1,1 0-1,0 1 1,0-1 0,-1 1-1,1-1 1,0 1 0,-1-2-1,1 2 1,0-1-1,-1 1 1,1 0 0,-1-1-1,1 1 1,0-1-1,-1 1 1,1 0 0,-1 0-1,0-1 1,1 1-1,-1-1 1,0 1 1,-5-4 46,0 0 0,1 0 0,-1 1-1,-8-3 1,13 5 16,1 1 0,-1 0-1,1-2 1,-1 2 0,0 0 0,0 0 0,1-1-1,-1 1 1,0 0 0,1 0 0,-1 0-1,0 0 1,1 0 0,-1 0 0,0 0 0,0 0-1,1 1 1,-1-1 0,0 0 0,1 0 0,-1 0-1,0 2 1,1-2 0,-1 0 0,0 1 0,1-1-1,-1 1 1,1-1 0,-1 1 0,1-1-1,-1 1 1,1-1 0,-1 1 0,1-1 0,0 1-1,-1-1 1,1 1 0,0 0 0,-1-1 0,1 1-1,0 0 1,0-1 0,-1 1 0,1 0 0,0 1-1,0-2 1,0 1 0,0 0 0,0-1-1,0 1 1,0 0 0,1 1 0,-1 2 209,-1-4-214,1 1-1,0-1 0,0 1 1,0-1-1,0 1 1,0-1-1,-1 2 1,1-2-1,0 1 0,0-1 1,0 1-1,0-1 1,1 1-1,-1-1 1,0 1-1,0-1 1,0 1-1,0-1 0,0 1 1,1-1-1,-1 1 1,0-1-1,0 0 1,1 1-1,-1-1 1,0 1-1,1-1 0,-1 0 1,0 1-1,1-1 1,-1 0-1,1 1 1,-1-1-1,1 0 0,-1 0 1,0 0-1,2 1 385,0 7-233,-1 0 0,1-1 0,1 1 0,-1-1 0,1 1 0,6 11 0,0 1 0,28 56 576,-16-43-475,-16-25-232,-1-2-1,1 0 1,-1 2 0,4 9 0,-2 4 75,0 0-1,-1 1 1,3 36-1,-4-29-11,10 39-1,123 458 133,-86-340-388,-23-85-848,-3-3 0,13 115 0,-28-91-2177,-2 2-6997</inkml:trace>
  <inkml:trace contextRef="#ctx0" brushRef="#br0" timeOffset="23363.62">7749 1 21503,'0'0'384,"5"0"-277,158 17 416,-92-7-363,181 43 214,-26-4-151,-26-17-155,146 19 145,-258-44-151,175-7 0,-21-17-62,-203 11 20,-1-3-1,0-1 0,65-26 0,-46 15 11,51-25 153,-30 13-89,-65 32 514,-9 1-172,-8 0-200,4 18 20,18 469-359,-2-176-199,-15-282 69,10 310-1054,-1-73-2548,5 110-9476</inkml:trace>
  <inkml:trace contextRef="#ctx0" brushRef="#br0" timeOffset="24164.25">10943 2478 20607,'92'18'421,"98"4"0,-100-13 54,111 25 0,-86-7-234,97 27-204,-199-48-313,1 0 1,18 13-1,-20-12-600,0 0-1,19 7 1,-16-14-2239</inkml:trace>
  <inkml:trace contextRef="#ctx0" brushRef="#br0" timeOffset="24428.9">11216 2239 22911,'0'0'0,"55"39"0,-37-29 128,0-6 0,5-1 0,4-6 0,21 11 0,12 5-128,21 11 128,19 5-512,15 12 0,16 10-128,-23-23 0,-1 2-15359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9" sqref="E9"/>
    </sheetView>
  </sheetViews>
  <sheetFormatPr baseColWidth="10" defaultRowHeight="15" x14ac:dyDescent="0.25"/>
  <cols>
    <col min="2" max="2" width="12.5703125" customWidth="1"/>
    <col min="3" max="3" width="57" customWidth="1"/>
    <col min="5" max="5" width="57" customWidth="1"/>
    <col min="7" max="7" width="57" customWidth="1"/>
  </cols>
  <sheetData>
    <row r="2" spans="2:7" ht="21" x14ac:dyDescent="0.35">
      <c r="B2" s="69" t="s">
        <v>98</v>
      </c>
      <c r="D2" t="s">
        <v>874</v>
      </c>
      <c r="E2" s="71" t="s">
        <v>875</v>
      </c>
    </row>
    <row r="4" spans="2:7" x14ac:dyDescent="0.25">
      <c r="B4" s="90" t="s">
        <v>837</v>
      </c>
      <c r="D4" s="90" t="s">
        <v>839</v>
      </c>
      <c r="F4" s="90" t="s">
        <v>840</v>
      </c>
    </row>
    <row r="5" spans="2:7" x14ac:dyDescent="0.2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2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2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25">
      <c r="B8" s="70">
        <v>46196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25">
      <c r="B9" s="70">
        <v>45772</v>
      </c>
      <c r="C9" s="71" t="s">
        <v>327</v>
      </c>
      <c r="D9" s="70">
        <v>46184</v>
      </c>
      <c r="E9" s="89" t="str">
        <f>'LCR-Glieder an Wechselspannung'!$C$2</f>
        <v>RCL-Glieder (Serieschaltung) an Wechselspannung</v>
      </c>
    </row>
    <row r="10" spans="2:7" x14ac:dyDescent="0.2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2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25">
      <c r="B12" s="70">
        <v>45873</v>
      </c>
      <c r="C12" s="71" t="str">
        <f>'Fläche eines Polygones'!$C$2</f>
        <v>Polygone-Fläche</v>
      </c>
    </row>
    <row r="13" spans="2:7" x14ac:dyDescent="0.25">
      <c r="B13" s="70">
        <v>46182</v>
      </c>
      <c r="C13" s="71" t="s">
        <v>959</v>
      </c>
    </row>
    <row r="14" spans="2:7" x14ac:dyDescent="0.25">
      <c r="B14" s="90"/>
    </row>
    <row r="15" spans="2:7" x14ac:dyDescent="0.2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2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2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2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25">
      <c r="B19" s="70">
        <v>45998</v>
      </c>
      <c r="C19" s="71" t="str">
        <f>'Kinematik_1 (Weg-Zeit)'!$C$2</f>
        <v>Weg-Zeit Diagramm (Kinematik I)</v>
      </c>
    </row>
    <row r="20" spans="2:5" x14ac:dyDescent="0.25">
      <c r="B20" s="70"/>
      <c r="C20" s="71"/>
    </row>
    <row r="21" spans="2:5" x14ac:dyDescent="0.2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25">
      <c r="B22" s="70">
        <v>45701</v>
      </c>
      <c r="C22" s="71" t="s">
        <v>100</v>
      </c>
    </row>
    <row r="23" spans="2:5" x14ac:dyDescent="0.25">
      <c r="B23" s="70">
        <v>45998</v>
      </c>
      <c r="C23" s="71" t="str">
        <f>'Kinematik_2 (Weg-Zeit)'!$C$2</f>
        <v>Weg-Zeit Diagramm (Kinematik II)</v>
      </c>
    </row>
    <row r="24" spans="2:5" x14ac:dyDescent="0.25">
      <c r="B24" s="70"/>
      <c r="C24" s="71"/>
    </row>
    <row r="25" spans="2:5" x14ac:dyDescent="0.25">
      <c r="B25" s="70">
        <v>45786</v>
      </c>
      <c r="C25" s="71" t="s">
        <v>238</v>
      </c>
      <c r="D25" s="70"/>
    </row>
    <row r="26" spans="2:5" x14ac:dyDescent="0.2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5" x14ac:dyDescent="0.25"/>
  <sheetData>
    <row r="1" spans="3:29" ht="15.75" x14ac:dyDescent="0.25">
      <c r="P1" s="120"/>
      <c r="Q1" s="147"/>
      <c r="R1" s="121"/>
      <c r="S1" s="143"/>
      <c r="U1" s="1"/>
      <c r="V1" s="37"/>
      <c r="AA1" s="55"/>
    </row>
    <row r="2" spans="3:29" ht="26.25" x14ac:dyDescent="0.4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75" x14ac:dyDescent="0.25">
      <c r="P3" s="120"/>
      <c r="Q3" s="147"/>
      <c r="R3" s="121"/>
      <c r="S3" s="143"/>
      <c r="U3" s="1"/>
      <c r="V3" s="37"/>
      <c r="AA3" s="55"/>
    </row>
    <row r="4" spans="3:29" ht="15.75" x14ac:dyDescent="0.25">
      <c r="P4" s="120"/>
      <c r="Q4" s="147"/>
      <c r="R4" s="121"/>
      <c r="S4" s="143"/>
      <c r="U4" s="1"/>
      <c r="V4" s="37"/>
      <c r="AA4" s="55"/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75" x14ac:dyDescent="0.25">
      <c r="G16" s="119"/>
      <c r="P16" s="120"/>
      <c r="Q16" s="147"/>
      <c r="R16" s="121"/>
      <c r="S16" s="143"/>
      <c r="U16" s="1"/>
      <c r="V16" s="37"/>
      <c r="AA16" s="55"/>
    </row>
    <row r="17" spans="16:27" ht="35.450000000000003" customHeight="1" x14ac:dyDescent="0.55000000000000004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450000000000003" customHeight="1" x14ac:dyDescent="0.55000000000000004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450000000000003" customHeight="1" x14ac:dyDescent="0.55000000000000004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450000000000003" customHeight="1" x14ac:dyDescent="0.55000000000000004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450000000000003" customHeight="1" x14ac:dyDescent="0.25">
      <c r="P28" s="120"/>
      <c r="Q28" s="147"/>
      <c r="R28" s="121"/>
      <c r="S28" s="143"/>
      <c r="U28" s="1"/>
      <c r="V28" s="37"/>
      <c r="AA28" s="55"/>
    </row>
    <row r="29" spans="16:27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450000000000003" customHeight="1" x14ac:dyDescent="0.55000000000000004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450000000000003" customHeight="1" x14ac:dyDescent="0.25">
      <c r="P32" s="120"/>
      <c r="Q32" s="147"/>
      <c r="R32" s="121"/>
      <c r="S32" s="143"/>
      <c r="U32" s="1"/>
      <c r="V32" s="37"/>
      <c r="AA32" s="55"/>
    </row>
    <row r="33" spans="3:27" ht="35.450000000000003" customHeight="1" x14ac:dyDescent="0.55000000000000004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450000000000003" customHeight="1" x14ac:dyDescent="0.55000000000000004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450000000000003" customHeight="1" x14ac:dyDescent="0.25">
      <c r="P35" s="120"/>
      <c r="Q35" s="147"/>
      <c r="R35" s="121"/>
      <c r="S35" s="143"/>
      <c r="U35" s="1"/>
      <c r="V35" s="37"/>
      <c r="AA35" s="55"/>
    </row>
    <row r="36" spans="3:27" ht="35.450000000000003" customHeight="1" x14ac:dyDescent="0.25">
      <c r="P36" s="120"/>
      <c r="Q36" s="147"/>
      <c r="R36" s="121"/>
      <c r="S36" s="143"/>
      <c r="U36" s="1"/>
      <c r="V36" s="37"/>
      <c r="AA36" s="55"/>
    </row>
    <row r="37" spans="3:27" ht="35.450000000000003" customHeight="1" x14ac:dyDescent="0.25">
      <c r="P37" s="120"/>
      <c r="Q37" s="147"/>
      <c r="R37" s="121"/>
      <c r="S37" s="143"/>
      <c r="U37" s="1"/>
      <c r="V37" s="37"/>
      <c r="AA37" s="55"/>
    </row>
    <row r="38" spans="3:27" ht="35.450000000000003" customHeight="1" x14ac:dyDescent="0.25">
      <c r="P38" s="120"/>
      <c r="Q38" s="147"/>
      <c r="R38" s="121"/>
      <c r="S38" s="143"/>
      <c r="U38" s="1"/>
      <c r="V38" s="37"/>
      <c r="AA38" s="55"/>
    </row>
    <row r="39" spans="3:27" ht="35.450000000000003" customHeight="1" x14ac:dyDescent="0.25">
      <c r="P39" s="120"/>
      <c r="Q39" s="147"/>
      <c r="R39" s="121"/>
      <c r="S39" s="143"/>
      <c r="U39" s="1"/>
      <c r="V39" s="37"/>
      <c r="AA39" s="55"/>
    </row>
    <row r="40" spans="3:27" ht="35.450000000000003" customHeight="1" x14ac:dyDescent="0.25">
      <c r="P40" s="120"/>
      <c r="Q40" s="147"/>
      <c r="R40" s="121"/>
      <c r="S40" s="143"/>
      <c r="U40" s="1"/>
      <c r="V40" s="37"/>
      <c r="AA40" s="55"/>
    </row>
    <row r="41" spans="3:27" ht="12.95" customHeight="1" x14ac:dyDescent="0.25">
      <c r="P41" s="120"/>
      <c r="Q41" s="147"/>
      <c r="R41" s="121"/>
      <c r="S41" s="143"/>
      <c r="U41" s="1"/>
      <c r="V41" s="37"/>
      <c r="AA41" s="55"/>
    </row>
    <row r="42" spans="3:27" ht="12.95" customHeight="1" x14ac:dyDescent="0.25">
      <c r="P42" s="120"/>
      <c r="Q42" s="147"/>
      <c r="R42" s="121"/>
      <c r="S42" s="143"/>
      <c r="U42" s="1"/>
      <c r="V42" s="37"/>
      <c r="AA42" s="55"/>
    </row>
    <row r="43" spans="3:27" ht="15.75" x14ac:dyDescent="0.25">
      <c r="P43" s="120"/>
      <c r="Q43" s="147"/>
      <c r="R43" s="121"/>
      <c r="S43" s="143"/>
      <c r="U43" s="1"/>
      <c r="V43" s="37"/>
      <c r="AA43" s="55"/>
    </row>
    <row r="44" spans="3:27" ht="15.75" x14ac:dyDescent="0.25">
      <c r="P44" s="120"/>
      <c r="Q44" s="147"/>
      <c r="R44" s="121"/>
      <c r="S44" s="143"/>
      <c r="U44" s="1"/>
      <c r="V44" s="37"/>
      <c r="AA44" s="55"/>
    </row>
    <row r="45" spans="3:27" ht="26.25" x14ac:dyDescent="0.4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75" x14ac:dyDescent="0.25">
      <c r="P46" s="120"/>
      <c r="Q46" s="147"/>
      <c r="R46" s="120"/>
      <c r="S46" s="143"/>
      <c r="U46" s="1"/>
      <c r="V46" s="37"/>
      <c r="AA46" s="55"/>
    </row>
    <row r="47" spans="3:27" ht="15.75" x14ac:dyDescent="0.25">
      <c r="P47" s="120"/>
      <c r="Q47" s="147"/>
      <c r="R47" s="120"/>
      <c r="S47" s="143"/>
      <c r="U47" s="1"/>
      <c r="V47" s="37"/>
      <c r="AA47" s="55"/>
    </row>
    <row r="48" spans="3:27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75" x14ac:dyDescent="0.25">
      <c r="P54" s="120"/>
      <c r="Q54" s="147"/>
      <c r="R54" s="120"/>
      <c r="S54" s="143"/>
      <c r="U54" s="1"/>
      <c r="V54" s="37"/>
      <c r="AA54" s="55"/>
    </row>
    <row r="55" spans="16:27" ht="15.75" x14ac:dyDescent="0.25">
      <c r="P55" s="120"/>
      <c r="Q55" s="147"/>
      <c r="R55" s="120"/>
      <c r="S55" s="143"/>
      <c r="U55" s="1"/>
      <c r="V55" s="37"/>
      <c r="AA55" s="55"/>
    </row>
    <row r="56" spans="16:27" ht="15.75" x14ac:dyDescent="0.25">
      <c r="P56" s="120"/>
      <c r="Q56" s="147"/>
      <c r="R56" s="121"/>
      <c r="S56" s="143"/>
      <c r="U56" s="1"/>
      <c r="V56" s="37"/>
      <c r="AA56" s="55"/>
    </row>
    <row r="57" spans="16:27" ht="15.75" x14ac:dyDescent="0.25">
      <c r="P57" s="120"/>
      <c r="Q57" s="147"/>
      <c r="R57" s="121"/>
      <c r="S57" s="143"/>
      <c r="U57" s="1"/>
      <c r="V57" s="37"/>
      <c r="AA57" s="55"/>
    </row>
    <row r="58" spans="16:27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75" x14ac:dyDescent="0.25">
      <c r="P60" s="120"/>
      <c r="Q60" s="147"/>
      <c r="R60" s="121"/>
      <c r="S60" s="143"/>
      <c r="U60" s="1"/>
      <c r="V60" s="37"/>
      <c r="AA60" s="55"/>
    </row>
    <row r="61" spans="16:27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75" x14ac:dyDescent="0.25">
      <c r="P63" s="120"/>
      <c r="Q63" s="147"/>
      <c r="R63" s="121"/>
      <c r="S63" s="143"/>
      <c r="U63" s="1"/>
      <c r="V63" s="37"/>
      <c r="AA63" s="55"/>
    </row>
    <row r="64" spans="16:27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75" x14ac:dyDescent="0.25">
      <c r="P66" s="120"/>
      <c r="Q66" s="147"/>
      <c r="R66" s="121"/>
      <c r="S66" s="143"/>
      <c r="U66" s="1"/>
      <c r="V66" s="37"/>
      <c r="AA66" s="55"/>
    </row>
    <row r="67" spans="16:27" ht="30.75" x14ac:dyDescent="0.55000000000000004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.75" x14ac:dyDescent="0.55000000000000004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75" x14ac:dyDescent="0.25">
      <c r="P69" s="120"/>
      <c r="Q69" s="147"/>
      <c r="R69" s="121"/>
      <c r="S69" s="143"/>
      <c r="U69" s="1"/>
      <c r="V69" s="37"/>
      <c r="AA69" s="55"/>
    </row>
    <row r="70" spans="16:27" ht="16.5" thickBot="1" x14ac:dyDescent="0.3">
      <c r="P70" s="120"/>
      <c r="Q70" s="147"/>
      <c r="R70" s="121"/>
      <c r="S70" s="143"/>
      <c r="U70" s="1"/>
      <c r="V70" s="37"/>
      <c r="AA70" s="55"/>
    </row>
    <row r="71" spans="16:27" ht="32.25" thickBot="1" x14ac:dyDescent="0.6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.5" thickBot="1" x14ac:dyDescent="0.3">
      <c r="P72" s="120"/>
      <c r="Q72" s="147"/>
      <c r="R72" s="121"/>
      <c r="S72" s="143"/>
      <c r="U72" s="1"/>
      <c r="V72" s="37"/>
      <c r="AA72" s="55"/>
    </row>
    <row r="73" spans="16:27" ht="31.5" thickBot="1" x14ac:dyDescent="0.6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75" x14ac:dyDescent="0.25">
      <c r="P74" s="120"/>
      <c r="Q74" s="147"/>
      <c r="R74" s="121"/>
      <c r="S74" s="143"/>
      <c r="U74" s="1"/>
      <c r="V74" s="37"/>
      <c r="AA74" s="55"/>
    </row>
    <row r="75" spans="16:27" ht="15.75" x14ac:dyDescent="0.25">
      <c r="P75" s="120"/>
      <c r="Q75" s="147"/>
      <c r="R75" s="121"/>
      <c r="S75" s="143"/>
      <c r="U75" s="1"/>
      <c r="V75" s="37"/>
      <c r="AA75" s="55"/>
    </row>
    <row r="76" spans="16:27" ht="15.75" x14ac:dyDescent="0.25">
      <c r="P76" s="120"/>
      <c r="Q76" s="147"/>
      <c r="R76" s="121"/>
      <c r="S76" s="143"/>
      <c r="U76" s="1"/>
      <c r="V76" s="37"/>
      <c r="AA76" s="55"/>
    </row>
    <row r="77" spans="16:27" ht="15.75" x14ac:dyDescent="0.25">
      <c r="P77" s="120"/>
      <c r="Q77" s="147"/>
      <c r="R77" s="121"/>
      <c r="S77" s="143"/>
      <c r="U77" s="1"/>
      <c r="V77" s="37"/>
      <c r="AA77" s="55"/>
    </row>
    <row r="78" spans="16:27" ht="15.75" x14ac:dyDescent="0.25">
      <c r="P78" s="120"/>
      <c r="Q78" s="147"/>
      <c r="R78" s="121"/>
      <c r="S78" s="143"/>
      <c r="U78" s="1"/>
      <c r="V78" s="37"/>
      <c r="AA78" s="55"/>
    </row>
    <row r="79" spans="16:27" ht="3.6" customHeight="1" x14ac:dyDescent="0.25">
      <c r="P79" s="120"/>
      <c r="Q79" s="147"/>
      <c r="R79" s="121"/>
      <c r="S79" s="143"/>
      <c r="U79" s="1"/>
      <c r="V79" s="37"/>
      <c r="AA79" s="55"/>
    </row>
    <row r="80" spans="16:27" ht="3.6" customHeight="1" x14ac:dyDescent="0.25">
      <c r="P80" s="120"/>
      <c r="Q80" s="147"/>
      <c r="R80" s="121"/>
      <c r="S80" s="143"/>
      <c r="U80" s="1"/>
      <c r="V80" s="37"/>
      <c r="AA80" s="55"/>
    </row>
    <row r="81" spans="3:27" ht="3.6" customHeight="1" x14ac:dyDescent="0.25">
      <c r="P81" s="120"/>
      <c r="Q81" s="147"/>
      <c r="R81" s="121"/>
      <c r="S81" s="143"/>
      <c r="U81" s="1"/>
      <c r="V81" s="37"/>
      <c r="AA81" s="55"/>
    </row>
    <row r="82" spans="3:27" ht="3.6" customHeight="1" x14ac:dyDescent="0.25">
      <c r="P82" s="120"/>
      <c r="Q82" s="147"/>
      <c r="R82" s="121"/>
      <c r="S82" s="143"/>
      <c r="U82" s="1"/>
      <c r="V82" s="37"/>
      <c r="AA82" s="55"/>
    </row>
    <row r="83" spans="3:27" ht="3.6" customHeight="1" x14ac:dyDescent="0.25">
      <c r="P83" s="120"/>
      <c r="Q83" s="147"/>
      <c r="R83" s="121"/>
      <c r="S83" s="143"/>
      <c r="U83" s="1"/>
      <c r="V83" s="37"/>
      <c r="AA83" s="55"/>
    </row>
    <row r="84" spans="3:27" ht="15.75" x14ac:dyDescent="0.25">
      <c r="P84" s="120"/>
      <c r="Q84" s="147"/>
      <c r="R84" s="121"/>
      <c r="S84" s="143"/>
      <c r="U84" s="1"/>
      <c r="V84" s="37"/>
      <c r="AA84" s="55"/>
    </row>
    <row r="85" spans="3:27" ht="15.75" x14ac:dyDescent="0.25">
      <c r="P85" s="120"/>
      <c r="Q85" s="147"/>
      <c r="R85" s="121"/>
      <c r="S85" s="143"/>
      <c r="U85" s="1"/>
      <c r="V85" s="37"/>
      <c r="AA85" s="55"/>
    </row>
    <row r="86" spans="3:27" ht="15.75" x14ac:dyDescent="0.25">
      <c r="P86" s="120"/>
      <c r="Q86" s="147"/>
      <c r="R86" s="121"/>
      <c r="S86" s="143"/>
      <c r="U86" s="1"/>
      <c r="V86" s="37"/>
      <c r="AA86" s="55"/>
    </row>
    <row r="87" spans="3:27" ht="15.75" x14ac:dyDescent="0.25">
      <c r="P87" s="120"/>
      <c r="Q87" s="147"/>
      <c r="R87" s="121"/>
      <c r="S87" s="143"/>
      <c r="U87" s="1"/>
      <c r="V87" s="37"/>
      <c r="AA87" s="55"/>
    </row>
    <row r="88" spans="3:27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75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75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75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75" x14ac:dyDescent="0.25">
      <c r="P92" s="120"/>
      <c r="Q92" s="147"/>
      <c r="R92" s="121"/>
      <c r="S92" s="143"/>
      <c r="U92" s="1"/>
      <c r="V92" s="37"/>
      <c r="AA92" s="55"/>
    </row>
    <row r="93" spans="3:27" ht="15.75" x14ac:dyDescent="0.25">
      <c r="P93" s="120"/>
      <c r="Q93" s="147"/>
      <c r="R93" s="121"/>
      <c r="S93" s="143"/>
      <c r="U93" s="1"/>
      <c r="V93" s="37"/>
      <c r="AA93" s="55"/>
    </row>
    <row r="94" spans="3:27" ht="15.75" x14ac:dyDescent="0.25">
      <c r="P94" s="120"/>
      <c r="Q94" s="147"/>
      <c r="R94" s="121"/>
      <c r="S94" s="143"/>
      <c r="U94" s="1"/>
      <c r="V94" s="37"/>
      <c r="AA94" s="55"/>
    </row>
    <row r="95" spans="3:27" ht="15.75" x14ac:dyDescent="0.25">
      <c r="P95" s="120"/>
      <c r="Q95" s="147"/>
      <c r="R95" s="121"/>
      <c r="S95" s="143"/>
      <c r="U95" s="1"/>
      <c r="V95" s="37"/>
      <c r="AA95" s="55"/>
    </row>
    <row r="96" spans="3:27" ht="15.75" x14ac:dyDescent="0.25">
      <c r="P96" s="120"/>
      <c r="Q96" s="147"/>
      <c r="R96" s="121"/>
      <c r="S96" s="143"/>
      <c r="U96" s="1"/>
      <c r="V96" s="37"/>
      <c r="AA96" s="55"/>
    </row>
    <row r="97" spans="16:27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75" x14ac:dyDescent="0.25">
      <c r="P99" s="120"/>
      <c r="Q99" s="147"/>
      <c r="R99" s="121"/>
      <c r="S99" s="143"/>
      <c r="U99" s="1"/>
      <c r="V99" s="37"/>
      <c r="AA99" s="55"/>
    </row>
    <row r="100" spans="16:27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75" x14ac:dyDescent="0.25">
      <c r="P102" s="120"/>
      <c r="Q102" s="147"/>
      <c r="R102" s="121"/>
      <c r="S102" s="143"/>
      <c r="U102" s="1"/>
      <c r="V102" s="37"/>
      <c r="AA102" s="55"/>
    </row>
    <row r="103" spans="16:27" ht="16.5" thickBot="1" x14ac:dyDescent="0.3">
      <c r="P103" s="120"/>
      <c r="Q103" s="147"/>
      <c r="R103" s="121"/>
      <c r="S103" s="143"/>
      <c r="U103" s="1"/>
      <c r="V103" s="37"/>
      <c r="AA103" s="55"/>
    </row>
    <row r="104" spans="16:27" ht="31.5" thickBot="1" x14ac:dyDescent="0.6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75" x14ac:dyDescent="0.25">
      <c r="P105" s="120"/>
      <c r="Q105" s="147"/>
      <c r="R105" s="121"/>
      <c r="S105" s="143"/>
      <c r="U105" s="1"/>
      <c r="V105" s="37"/>
      <c r="AA105" s="55"/>
    </row>
    <row r="106" spans="16:27" ht="15.75" x14ac:dyDescent="0.25">
      <c r="P106" s="120"/>
      <c r="Q106" s="147"/>
      <c r="R106" s="121"/>
      <c r="S106" s="143"/>
      <c r="U106" s="1"/>
      <c r="V106" s="37"/>
      <c r="AA106" s="55"/>
    </row>
    <row r="107" spans="16:27" ht="15.75" x14ac:dyDescent="0.25">
      <c r="P107" s="120"/>
      <c r="Q107" s="147"/>
      <c r="R107" s="121"/>
      <c r="S107" s="143"/>
      <c r="U107" s="1"/>
      <c r="V107" s="37"/>
      <c r="AA107" s="55"/>
    </row>
    <row r="108" spans="16:27" ht="15.75" x14ac:dyDescent="0.25">
      <c r="P108" s="120"/>
      <c r="Q108" s="147"/>
      <c r="R108" s="121"/>
      <c r="S108" s="143"/>
      <c r="U108" s="1"/>
      <c r="V108" s="37"/>
      <c r="AA108" s="55"/>
    </row>
    <row r="109" spans="16:27" ht="15.75" x14ac:dyDescent="0.25">
      <c r="P109" s="120"/>
      <c r="Q109" s="147"/>
      <c r="R109" s="121"/>
      <c r="S109" s="143"/>
      <c r="U109" s="1"/>
      <c r="V109" s="37"/>
      <c r="AA109" s="55"/>
    </row>
    <row r="110" spans="16:27" ht="15.75" x14ac:dyDescent="0.25">
      <c r="P110" s="120"/>
      <c r="Q110" s="147"/>
      <c r="R110" s="121"/>
      <c r="S110" s="143"/>
      <c r="U110" s="1"/>
      <c r="V110" s="37"/>
      <c r="AA110" s="55"/>
    </row>
    <row r="111" spans="16:27" ht="15.75" x14ac:dyDescent="0.25">
      <c r="P111" s="120"/>
      <c r="Q111" s="147"/>
      <c r="R111" s="121"/>
      <c r="S111" s="143"/>
      <c r="U111" s="1"/>
      <c r="V111" s="37"/>
      <c r="AA111" s="55"/>
    </row>
    <row r="112" spans="16:27" ht="15.75" x14ac:dyDescent="0.25">
      <c r="P112" s="120"/>
      <c r="Q112" s="147"/>
      <c r="R112" s="121"/>
      <c r="S112" s="143"/>
      <c r="U112" s="1"/>
      <c r="V112" s="37"/>
      <c r="AA112" s="55"/>
    </row>
    <row r="113" spans="16:27" ht="15.75" x14ac:dyDescent="0.25">
      <c r="P113" s="120"/>
      <c r="Q113" s="147"/>
      <c r="R113" s="121"/>
      <c r="S113" s="143"/>
      <c r="U113" s="1"/>
      <c r="V113" s="37"/>
      <c r="AA113" s="55"/>
    </row>
    <row r="114" spans="16:27" ht="3.6" customHeight="1" x14ac:dyDescent="0.25">
      <c r="P114" s="120"/>
      <c r="Q114" s="147"/>
      <c r="R114" s="121"/>
      <c r="S114" s="143"/>
      <c r="U114" s="1"/>
      <c r="V114" s="37"/>
      <c r="AA114" s="55"/>
    </row>
    <row r="115" spans="16:27" ht="3.6" customHeight="1" x14ac:dyDescent="0.25">
      <c r="P115" s="120"/>
      <c r="Q115" s="147"/>
      <c r="R115" s="121"/>
      <c r="S115" s="143"/>
      <c r="U115" s="1"/>
      <c r="V115" s="37"/>
      <c r="AA115" s="55"/>
    </row>
    <row r="116" spans="16:27" ht="3.6" customHeight="1" x14ac:dyDescent="0.25">
      <c r="P116" s="120"/>
      <c r="Q116" s="147"/>
      <c r="R116" s="121"/>
      <c r="S116" s="143"/>
      <c r="U116" s="1"/>
      <c r="V116" s="37"/>
      <c r="AA116" s="55"/>
    </row>
    <row r="117" spans="16:27" ht="3.6" customHeight="1" x14ac:dyDescent="0.25">
      <c r="P117" s="120"/>
      <c r="Q117" s="147"/>
      <c r="R117" s="121"/>
      <c r="S117" s="143"/>
      <c r="U117" s="1"/>
      <c r="V117" s="37"/>
      <c r="AA117" s="55"/>
    </row>
    <row r="118" spans="16:27" ht="3.6" customHeight="1" x14ac:dyDescent="0.25">
      <c r="P118" s="120"/>
      <c r="Q118" s="147"/>
      <c r="R118" s="121"/>
      <c r="S118" s="143"/>
      <c r="U118" s="1"/>
      <c r="V118" s="37"/>
      <c r="AA118" s="55"/>
    </row>
    <row r="119" spans="16:27" ht="3.6" customHeight="1" x14ac:dyDescent="0.25">
      <c r="P119" s="120"/>
      <c r="Q119" s="147"/>
      <c r="R119" s="121"/>
      <c r="S119" s="143"/>
      <c r="U119" s="1"/>
      <c r="V119" s="37"/>
      <c r="AA119" s="55"/>
    </row>
    <row r="120" spans="16:27" ht="3.6" customHeight="1" x14ac:dyDescent="0.25">
      <c r="P120" s="120"/>
      <c r="Q120" s="147"/>
      <c r="R120" s="121"/>
      <c r="S120" s="143"/>
      <c r="U120" s="1"/>
      <c r="V120" s="37"/>
      <c r="AA120" s="55"/>
    </row>
    <row r="121" spans="16:27" ht="3.6" customHeight="1" x14ac:dyDescent="0.25">
      <c r="P121" s="120"/>
      <c r="Q121" s="147"/>
      <c r="R121" s="121"/>
      <c r="S121" s="143"/>
      <c r="U121" s="1"/>
      <c r="V121" s="37"/>
      <c r="AA121" s="55"/>
    </row>
    <row r="122" spans="16:27" ht="3.6" customHeight="1" x14ac:dyDescent="0.25">
      <c r="P122" s="120"/>
      <c r="Q122" s="147"/>
      <c r="R122" s="121"/>
      <c r="S122" s="143"/>
      <c r="U122" s="1"/>
      <c r="V122" s="37"/>
      <c r="AA122" s="55"/>
    </row>
    <row r="123" spans="16:27" ht="3.6" customHeight="1" x14ac:dyDescent="0.25">
      <c r="P123" s="120"/>
      <c r="Q123" s="147"/>
      <c r="R123" s="121"/>
      <c r="S123" s="143"/>
      <c r="U123" s="1"/>
      <c r="V123" s="37"/>
      <c r="AA123" s="55"/>
    </row>
    <row r="124" spans="16:27" ht="3.6" customHeight="1" x14ac:dyDescent="0.25">
      <c r="P124" s="120"/>
      <c r="Q124" s="147"/>
      <c r="R124" s="121"/>
      <c r="S124" s="143"/>
      <c r="U124" s="1"/>
      <c r="V124" s="37"/>
      <c r="AA124" s="55"/>
    </row>
    <row r="125" spans="16:27" ht="3.6" customHeight="1" x14ac:dyDescent="0.25">
      <c r="P125" s="120"/>
      <c r="Q125" s="147"/>
      <c r="R125" s="121"/>
      <c r="S125" s="143"/>
      <c r="U125" s="1"/>
      <c r="V125" s="37"/>
      <c r="AA125" s="55"/>
    </row>
    <row r="126" spans="16:27" ht="3.6" customHeight="1" x14ac:dyDescent="0.25">
      <c r="P126" s="120"/>
      <c r="Q126" s="147"/>
      <c r="R126" s="121"/>
      <c r="S126" s="143"/>
      <c r="U126" s="1"/>
      <c r="V126" s="37"/>
      <c r="AA126" s="55"/>
    </row>
    <row r="127" spans="16:27" ht="3.6" customHeight="1" x14ac:dyDescent="0.25">
      <c r="P127" s="120"/>
      <c r="Q127" s="147"/>
      <c r="R127" s="121"/>
      <c r="S127" s="143"/>
      <c r="U127" s="1"/>
      <c r="V127" s="37"/>
      <c r="AA127" s="55"/>
    </row>
    <row r="128" spans="16:27" ht="15.75" x14ac:dyDescent="0.25">
      <c r="P128" s="120"/>
      <c r="Q128" s="147"/>
      <c r="R128" s="121"/>
      <c r="S128" s="143"/>
      <c r="U128" s="1"/>
      <c r="V128" s="37"/>
      <c r="AA128" s="55"/>
    </row>
    <row r="129" spans="3:27" ht="15.75" x14ac:dyDescent="0.25">
      <c r="P129" s="120"/>
      <c r="Q129" s="147"/>
      <c r="R129" s="121"/>
      <c r="S129" s="143"/>
      <c r="U129" s="1"/>
      <c r="V129" s="37"/>
      <c r="AA129" s="55"/>
    </row>
    <row r="130" spans="3:27" ht="26.25" x14ac:dyDescent="0.4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75" x14ac:dyDescent="0.25">
      <c r="P131" s="120"/>
      <c r="Q131" s="147"/>
      <c r="R131" s="121"/>
      <c r="S131" s="143"/>
      <c r="U131" s="1"/>
      <c r="V131" s="37"/>
      <c r="AA131" s="55"/>
    </row>
    <row r="132" spans="3:27" ht="15.75" x14ac:dyDescent="0.25">
      <c r="P132" s="120"/>
      <c r="Q132" s="147"/>
      <c r="R132" s="121"/>
      <c r="S132" s="143"/>
      <c r="U132" s="1"/>
      <c r="V132" s="37"/>
      <c r="AA132" s="55"/>
    </row>
    <row r="133" spans="3:27" ht="15.75" x14ac:dyDescent="0.25">
      <c r="P133" s="120"/>
      <c r="Q133" s="147"/>
      <c r="R133" s="121"/>
      <c r="S133" s="143"/>
      <c r="U133" s="1"/>
      <c r="V133" s="37"/>
      <c r="AA133" s="55"/>
    </row>
    <row r="134" spans="3:27" ht="28.5" x14ac:dyDescent="0.4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75" x14ac:dyDescent="0.25">
      <c r="P138" s="120"/>
      <c r="Q138" s="147"/>
      <c r="R138" s="121"/>
      <c r="S138" s="143"/>
      <c r="U138" s="1"/>
      <c r="V138" s="37"/>
      <c r="AA138" s="55"/>
    </row>
    <row r="139" spans="3:27" ht="15.75" x14ac:dyDescent="0.25">
      <c r="P139" s="120"/>
      <c r="Q139" s="147"/>
      <c r="R139" s="121"/>
      <c r="S139" s="143"/>
      <c r="U139" s="1"/>
      <c r="V139" s="37"/>
      <c r="AA139" s="55"/>
    </row>
    <row r="140" spans="3:27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75" x14ac:dyDescent="0.25">
      <c r="P142" s="120"/>
      <c r="Q142" s="147"/>
      <c r="R142" s="121"/>
      <c r="S142" s="143"/>
      <c r="U142" s="1"/>
      <c r="V142" s="37"/>
      <c r="AA142" s="55"/>
    </row>
    <row r="143" spans="3:27" ht="31.5" x14ac:dyDescent="0.55000000000000004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1.5" x14ac:dyDescent="0.55000000000000004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.25" thickBot="1" x14ac:dyDescent="0.5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2.25" thickBot="1" x14ac:dyDescent="0.6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75" x14ac:dyDescent="0.25">
      <c r="P147" s="120"/>
      <c r="Q147" s="147"/>
      <c r="R147" s="121"/>
      <c r="S147" s="143"/>
      <c r="U147" s="1"/>
      <c r="V147" s="37"/>
      <c r="AA147" s="55"/>
    </row>
    <row r="148" spans="16:27" ht="15.75" x14ac:dyDescent="0.25">
      <c r="P148" s="120"/>
      <c r="Q148" s="147"/>
      <c r="R148" s="121"/>
      <c r="S148" s="143"/>
      <c r="U148" s="1"/>
      <c r="V148" s="37"/>
      <c r="AA148" s="55"/>
    </row>
    <row r="149" spans="16:27" ht="15.75" x14ac:dyDescent="0.25">
      <c r="P149" s="120"/>
      <c r="Q149" s="147"/>
      <c r="R149" s="121"/>
      <c r="S149" s="143"/>
      <c r="U149" s="1"/>
      <c r="V149" s="37"/>
      <c r="AA149" s="55"/>
    </row>
    <row r="150" spans="16:27" ht="15.75" x14ac:dyDescent="0.25">
      <c r="P150" s="120"/>
      <c r="Q150" s="147"/>
      <c r="R150" s="121"/>
      <c r="S150" s="143"/>
      <c r="U150" s="1"/>
      <c r="V150" s="37"/>
      <c r="AA150" s="55"/>
    </row>
    <row r="151" spans="16:27" ht="15.75" x14ac:dyDescent="0.25">
      <c r="P151" s="120"/>
      <c r="Q151" s="147"/>
      <c r="R151" s="121"/>
      <c r="S151" s="143"/>
      <c r="U151" s="1"/>
      <c r="V151" s="37"/>
      <c r="AA151" s="55"/>
    </row>
    <row r="152" spans="16:27" ht="15.75" x14ac:dyDescent="0.25">
      <c r="P152" s="120"/>
      <c r="Q152" s="147"/>
      <c r="R152" s="121"/>
      <c r="S152" s="143"/>
      <c r="U152" s="1"/>
      <c r="V152" s="37"/>
      <c r="AA152" s="55"/>
    </row>
    <row r="153" spans="16:27" ht="15.75" x14ac:dyDescent="0.25">
      <c r="P153" s="120"/>
      <c r="Q153" s="147"/>
      <c r="R153" s="121"/>
      <c r="S153" s="143"/>
      <c r="U153" s="1"/>
      <c r="V153" s="37"/>
      <c r="AA153" s="55"/>
    </row>
    <row r="154" spans="16:27" ht="15.75" x14ac:dyDescent="0.25">
      <c r="P154" s="120"/>
      <c r="Q154" s="147"/>
      <c r="R154" s="121"/>
      <c r="S154" s="143"/>
      <c r="U154" s="1"/>
      <c r="V154" s="37"/>
      <c r="AA154" s="55"/>
    </row>
    <row r="155" spans="16:27" ht="5.0999999999999996" customHeight="1" x14ac:dyDescent="0.25">
      <c r="P155" s="120"/>
      <c r="Q155" s="147"/>
      <c r="R155" s="121"/>
      <c r="S155" s="143"/>
      <c r="U155" s="1"/>
      <c r="V155" s="37"/>
      <c r="AA155" s="55"/>
    </row>
    <row r="156" spans="16:27" ht="5.0999999999999996" customHeight="1" x14ac:dyDescent="0.25">
      <c r="P156" s="120"/>
      <c r="Q156" s="147"/>
      <c r="R156" s="121"/>
      <c r="S156" s="143"/>
      <c r="U156" s="1"/>
      <c r="V156" s="37"/>
      <c r="AA156" s="55"/>
    </row>
    <row r="157" spans="16:27" ht="5.0999999999999996" customHeight="1" x14ac:dyDescent="0.25">
      <c r="P157" s="120"/>
      <c r="Q157" s="147"/>
      <c r="R157" s="121"/>
      <c r="S157" s="143"/>
      <c r="U157" s="1"/>
      <c r="V157" s="37"/>
      <c r="AA157" s="55"/>
    </row>
    <row r="158" spans="16:27" ht="5.0999999999999996" customHeight="1" x14ac:dyDescent="0.25">
      <c r="P158" s="120"/>
      <c r="Q158" s="147"/>
      <c r="R158" s="121"/>
      <c r="S158" s="143"/>
      <c r="U158" s="1"/>
      <c r="V158" s="37"/>
      <c r="AA158" s="55"/>
    </row>
    <row r="159" spans="16:27" ht="5.0999999999999996" customHeight="1" x14ac:dyDescent="0.25">
      <c r="P159" s="120"/>
      <c r="Q159" s="147"/>
      <c r="R159" s="121"/>
      <c r="S159" s="143"/>
      <c r="U159" s="1"/>
      <c r="V159" s="37"/>
      <c r="AA159" s="55"/>
    </row>
    <row r="160" spans="16:27" ht="5.0999999999999996" customHeight="1" x14ac:dyDescent="0.25">
      <c r="P160" s="120"/>
      <c r="Q160" s="147"/>
      <c r="R160" s="121"/>
      <c r="S160" s="143"/>
      <c r="U160" s="1"/>
      <c r="V160" s="37"/>
      <c r="AA160" s="55"/>
    </row>
    <row r="161" spans="3:27" ht="5.0999999999999996" customHeight="1" x14ac:dyDescent="0.25">
      <c r="P161" s="120"/>
      <c r="Q161" s="147"/>
      <c r="R161" s="121"/>
      <c r="S161" s="143"/>
      <c r="U161" s="1"/>
      <c r="V161" s="37"/>
      <c r="AA161" s="55"/>
    </row>
    <row r="162" spans="3:27" ht="5.0999999999999996" customHeight="1" x14ac:dyDescent="0.25">
      <c r="P162" s="120"/>
      <c r="Q162" s="147"/>
      <c r="R162" s="121"/>
      <c r="S162" s="143"/>
      <c r="U162" s="1"/>
      <c r="V162" s="37"/>
      <c r="AA162" s="55"/>
    </row>
    <row r="163" spans="3:27" ht="5.0999999999999996" customHeight="1" x14ac:dyDescent="0.25">
      <c r="P163" s="120"/>
      <c r="Q163" s="147"/>
      <c r="R163" s="121"/>
      <c r="S163" s="143"/>
      <c r="U163" s="1"/>
      <c r="V163" s="37"/>
      <c r="AA163" s="55"/>
    </row>
    <row r="164" spans="3:27" ht="5.0999999999999996" customHeight="1" x14ac:dyDescent="0.25">
      <c r="P164" s="120"/>
      <c r="Q164" s="147"/>
      <c r="R164" s="121"/>
      <c r="S164" s="143"/>
      <c r="U164" s="1"/>
      <c r="V164" s="37"/>
      <c r="AA164" s="55"/>
    </row>
    <row r="165" spans="3:27" ht="5.0999999999999996" customHeight="1" x14ac:dyDescent="0.25">
      <c r="P165" s="120"/>
      <c r="Q165" s="147"/>
      <c r="R165" s="121"/>
      <c r="S165" s="143"/>
      <c r="U165" s="1"/>
      <c r="V165" s="37"/>
      <c r="AA165" s="55"/>
    </row>
    <row r="166" spans="3:27" ht="5.0999999999999996" customHeight="1" x14ac:dyDescent="0.25">
      <c r="P166" s="120"/>
      <c r="Q166" s="147"/>
      <c r="R166" s="121"/>
      <c r="S166" s="143"/>
      <c r="U166" s="1"/>
      <c r="V166" s="37"/>
      <c r="AA166" s="55"/>
    </row>
    <row r="167" spans="3:27" ht="5.0999999999999996" customHeight="1" x14ac:dyDescent="0.25">
      <c r="P167" s="120"/>
      <c r="Q167" s="147"/>
      <c r="R167" s="121"/>
      <c r="S167" s="143"/>
      <c r="U167" s="1"/>
      <c r="V167" s="37"/>
      <c r="AA167" s="55"/>
    </row>
    <row r="168" spans="3:27" ht="15.75" x14ac:dyDescent="0.25">
      <c r="P168" s="120"/>
      <c r="Q168" s="147"/>
      <c r="R168" s="121"/>
      <c r="S168" s="143"/>
      <c r="U168" s="1"/>
      <c r="V168" s="37"/>
      <c r="AA168" s="55"/>
    </row>
    <row r="169" spans="3:27" ht="15.75" x14ac:dyDescent="0.25">
      <c r="P169" s="120"/>
      <c r="Q169" s="147"/>
      <c r="R169" s="121"/>
      <c r="S169" s="143"/>
      <c r="U169" s="1"/>
      <c r="V169" s="37"/>
      <c r="AA169" s="55"/>
    </row>
    <row r="170" spans="3:27" ht="26.25" x14ac:dyDescent="0.4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75" x14ac:dyDescent="0.2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75" x14ac:dyDescent="0.2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75" x14ac:dyDescent="0.2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75" x14ac:dyDescent="0.2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75" x14ac:dyDescent="0.25">
      <c r="F177" s="163"/>
      <c r="P177" s="120"/>
      <c r="Q177" s="147"/>
      <c r="R177" s="121"/>
      <c r="S177" s="143"/>
      <c r="U177" s="1"/>
      <c r="V177" s="37"/>
      <c r="AA177" s="55"/>
    </row>
    <row r="178" spans="4:27" ht="15.75" x14ac:dyDescent="0.2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75" x14ac:dyDescent="0.25">
      <c r="P181" s="120"/>
      <c r="Q181" s="147"/>
      <c r="R181" s="121"/>
      <c r="S181" s="143"/>
      <c r="U181" s="1"/>
      <c r="V181" s="37"/>
      <c r="AA181" s="55"/>
    </row>
    <row r="182" spans="4:27" ht="30.75" x14ac:dyDescent="0.55000000000000004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.75" x14ac:dyDescent="0.55000000000000004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75" x14ac:dyDescent="0.25">
      <c r="P184" s="120"/>
      <c r="Q184" s="147"/>
      <c r="R184" s="121"/>
      <c r="S184" s="143"/>
      <c r="U184" s="1"/>
      <c r="V184" s="37"/>
      <c r="AA184" s="55"/>
    </row>
    <row r="185" spans="4:27" ht="16.5" thickBot="1" x14ac:dyDescent="0.3">
      <c r="P185" s="120"/>
      <c r="Q185" s="147"/>
      <c r="R185" s="121"/>
      <c r="S185" s="143"/>
      <c r="U185" s="1"/>
      <c r="V185" s="37"/>
      <c r="AA185" s="55"/>
    </row>
    <row r="186" spans="4:27" ht="31.5" thickBot="1" x14ac:dyDescent="0.6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.25" x14ac:dyDescent="0.4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.25" x14ac:dyDescent="0.4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75" x14ac:dyDescent="0.25">
      <c r="P189" s="120"/>
      <c r="Q189" s="147"/>
      <c r="R189" s="121"/>
      <c r="S189" s="143"/>
      <c r="U189" s="1"/>
      <c r="V189" s="37"/>
      <c r="AA189" s="55"/>
    </row>
    <row r="190" spans="4:27" ht="15.75" x14ac:dyDescent="0.25">
      <c r="P190" s="120"/>
      <c r="Q190" s="147"/>
      <c r="R190" s="121"/>
      <c r="S190" s="143"/>
      <c r="U190" s="1"/>
      <c r="V190" s="37"/>
      <c r="AA190" s="55"/>
    </row>
    <row r="191" spans="4:27" ht="15.75" x14ac:dyDescent="0.25">
      <c r="P191" s="120"/>
      <c r="Q191" s="147"/>
      <c r="R191" s="121"/>
      <c r="S191" s="143"/>
      <c r="U191" s="1"/>
      <c r="V191" s="37"/>
      <c r="AA191" s="55"/>
    </row>
    <row r="192" spans="4:27" ht="15.75" x14ac:dyDescent="0.25">
      <c r="P192" s="120"/>
      <c r="Q192" s="147"/>
      <c r="R192" s="121"/>
      <c r="S192" s="143"/>
      <c r="U192" s="1"/>
      <c r="V192" s="37"/>
      <c r="AA192" s="55"/>
    </row>
    <row r="193" spans="16:27" ht="15.75" x14ac:dyDescent="0.25">
      <c r="P193" s="120"/>
      <c r="Q193" s="147"/>
      <c r="R193" s="121"/>
      <c r="S193" s="143"/>
      <c r="U193" s="1"/>
      <c r="V193" s="37"/>
      <c r="AA193" s="55"/>
    </row>
    <row r="194" spans="16:27" ht="8.1" customHeight="1" x14ac:dyDescent="0.25">
      <c r="P194" s="120"/>
      <c r="Q194" s="147"/>
      <c r="R194" s="121"/>
      <c r="S194" s="143"/>
      <c r="U194" s="1"/>
      <c r="V194" s="37"/>
      <c r="AA194" s="55"/>
    </row>
    <row r="195" spans="16:27" ht="8.1" customHeight="1" x14ac:dyDescent="0.25">
      <c r="P195" s="120"/>
      <c r="Q195" s="147"/>
      <c r="R195" s="121"/>
      <c r="S195" s="143"/>
      <c r="U195" s="1"/>
      <c r="V195" s="37"/>
      <c r="AA195" s="55"/>
    </row>
    <row r="196" spans="16:27" ht="8.1" customHeight="1" x14ac:dyDescent="0.25">
      <c r="P196" s="120"/>
      <c r="Q196" s="147"/>
      <c r="R196" s="121"/>
      <c r="S196" s="143"/>
      <c r="U196" s="1"/>
      <c r="V196" s="37"/>
      <c r="AA196" s="55"/>
    </row>
    <row r="197" spans="16:27" ht="8.1" customHeight="1" x14ac:dyDescent="0.25">
      <c r="P197" s="120"/>
      <c r="Q197" s="147"/>
      <c r="R197" s="121"/>
      <c r="S197" s="143"/>
      <c r="U197" s="1"/>
      <c r="V197" s="37"/>
      <c r="AA197" s="55"/>
    </row>
    <row r="198" spans="16:27" ht="8.1" customHeight="1" x14ac:dyDescent="0.25">
      <c r="P198" s="120"/>
      <c r="Q198" s="147"/>
      <c r="R198" s="121"/>
      <c r="S198" s="143"/>
      <c r="U198" s="1"/>
      <c r="V198" s="37"/>
      <c r="AA198" s="55"/>
    </row>
    <row r="199" spans="16:27" ht="8.1" customHeight="1" x14ac:dyDescent="0.25">
      <c r="P199" s="120"/>
      <c r="Q199" s="147"/>
      <c r="R199" s="121"/>
      <c r="S199" s="143"/>
      <c r="U199" s="1"/>
      <c r="V199" s="37"/>
      <c r="AA199" s="55"/>
    </row>
    <row r="200" spans="16:27" ht="8.1" customHeight="1" x14ac:dyDescent="0.25">
      <c r="P200" s="120"/>
      <c r="Q200" s="147"/>
      <c r="R200" s="121"/>
      <c r="S200" s="143"/>
      <c r="U200" s="1"/>
      <c r="V200" s="37"/>
      <c r="AA200" s="55"/>
    </row>
    <row r="201" spans="16:27" ht="8.1" customHeight="1" x14ac:dyDescent="0.25">
      <c r="P201" s="120"/>
      <c r="Q201" s="147"/>
      <c r="R201" s="121"/>
      <c r="S201" s="143"/>
      <c r="U201" s="1"/>
      <c r="V201" s="37"/>
      <c r="AA201" s="55"/>
    </row>
    <row r="202" spans="16:27" ht="8.1" customHeight="1" x14ac:dyDescent="0.25">
      <c r="P202" s="120"/>
      <c r="Q202" s="147"/>
      <c r="R202" s="121"/>
      <c r="S202" s="143"/>
      <c r="U202" s="1"/>
      <c r="V202" s="37"/>
      <c r="AA202" s="55"/>
    </row>
    <row r="203" spans="16:27" ht="8.1" customHeight="1" x14ac:dyDescent="0.25">
      <c r="P203" s="120"/>
      <c r="Q203" s="147"/>
      <c r="R203" s="121"/>
      <c r="S203" s="143"/>
      <c r="U203" s="1"/>
      <c r="V203" s="37"/>
      <c r="AA203" s="55"/>
    </row>
    <row r="204" spans="16:27" ht="8.1" customHeight="1" x14ac:dyDescent="0.25">
      <c r="P204" s="120"/>
      <c r="Q204" s="147"/>
      <c r="R204" s="121"/>
      <c r="S204" s="143"/>
      <c r="U204" s="1"/>
      <c r="V204" s="37"/>
      <c r="AA204" s="55"/>
    </row>
    <row r="205" spans="16:27" ht="8.1" customHeight="1" x14ac:dyDescent="0.25">
      <c r="P205" s="120"/>
      <c r="Q205" s="147"/>
      <c r="R205" s="121"/>
      <c r="S205" s="143"/>
      <c r="U205" s="1"/>
      <c r="V205" s="37"/>
      <c r="AA205" s="55"/>
    </row>
    <row r="206" spans="16:27" ht="8.1" customHeight="1" x14ac:dyDescent="0.25">
      <c r="P206" s="120"/>
      <c r="Q206" s="147"/>
      <c r="R206" s="121"/>
      <c r="S206" s="143"/>
      <c r="U206" s="1"/>
      <c r="V206" s="37"/>
      <c r="AA206" s="55"/>
    </row>
    <row r="207" spans="16:27" ht="8.1" customHeight="1" x14ac:dyDescent="0.25">
      <c r="P207" s="120"/>
      <c r="Q207" s="147"/>
      <c r="R207" s="121"/>
      <c r="S207" s="143"/>
      <c r="U207" s="1"/>
      <c r="V207" s="37"/>
      <c r="AA207" s="55"/>
    </row>
    <row r="208" spans="16:27" ht="15.75" x14ac:dyDescent="0.25">
      <c r="P208" s="120"/>
      <c r="Q208" s="147"/>
      <c r="R208" s="121"/>
      <c r="S208" s="143"/>
      <c r="U208" s="1"/>
      <c r="V208" s="37"/>
      <c r="AA208" s="55"/>
    </row>
    <row r="209" spans="3:27" ht="15.75" x14ac:dyDescent="0.25">
      <c r="P209" s="120"/>
      <c r="Q209" s="147"/>
      <c r="R209" s="121"/>
      <c r="S209" s="143"/>
      <c r="U209" s="1"/>
      <c r="V209" s="37"/>
      <c r="AA209" s="55"/>
    </row>
    <row r="210" spans="3:27" ht="15.75" x14ac:dyDescent="0.25">
      <c r="P210" s="120"/>
      <c r="Q210" s="147"/>
      <c r="R210" s="121"/>
      <c r="S210" s="143"/>
      <c r="U210" s="1"/>
      <c r="V210" s="37"/>
      <c r="AA210" s="55"/>
    </row>
    <row r="211" spans="3:27" ht="15.75" x14ac:dyDescent="0.25">
      <c r="P211" s="120"/>
      <c r="Q211" s="147"/>
      <c r="R211" s="121"/>
      <c r="S211" s="143"/>
      <c r="U211" s="1"/>
      <c r="V211" s="37"/>
      <c r="AA211" s="55"/>
    </row>
    <row r="212" spans="3:27" ht="15.75" x14ac:dyDescent="0.25">
      <c r="P212" s="120"/>
      <c r="Q212" s="147"/>
      <c r="R212" s="121"/>
      <c r="S212" s="143"/>
      <c r="U212" s="1"/>
      <c r="V212" s="37"/>
      <c r="AA212" s="55"/>
    </row>
    <row r="213" spans="3:27" ht="26.25" x14ac:dyDescent="0.4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75" x14ac:dyDescent="0.25">
      <c r="P214" s="120"/>
      <c r="Q214" s="147"/>
      <c r="R214" s="121"/>
      <c r="S214" s="143"/>
      <c r="U214" s="1"/>
      <c r="V214" s="37"/>
      <c r="AA214" s="55"/>
    </row>
    <row r="215" spans="3:27" ht="15.75" x14ac:dyDescent="0.25">
      <c r="P215" s="120"/>
      <c r="Q215" s="147"/>
      <c r="R215" s="121"/>
      <c r="S215" s="143"/>
      <c r="U215" s="1"/>
      <c r="V215" s="37"/>
      <c r="AA215" s="55"/>
    </row>
    <row r="216" spans="3:27" ht="15.75" x14ac:dyDescent="0.25">
      <c r="P216" s="120"/>
      <c r="Q216" s="147"/>
      <c r="R216" s="121"/>
      <c r="S216" s="143"/>
      <c r="U216" s="1"/>
      <c r="V216" s="37"/>
      <c r="AA216" s="55"/>
    </row>
    <row r="217" spans="3:27" ht="15.75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75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75" x14ac:dyDescent="0.2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75" x14ac:dyDescent="0.25">
      <c r="P220" s="120"/>
      <c r="Q220" s="147"/>
      <c r="R220" s="121"/>
      <c r="S220" s="143"/>
      <c r="U220" s="1"/>
      <c r="V220" s="37"/>
      <c r="AA220" s="55"/>
    </row>
    <row r="221" spans="3:27" ht="15.75" x14ac:dyDescent="0.2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75" x14ac:dyDescent="0.25">
      <c r="P222" s="120"/>
      <c r="Q222" s="147"/>
      <c r="R222" s="121"/>
      <c r="S222" s="143"/>
      <c r="U222" s="1"/>
      <c r="V222" s="37"/>
      <c r="AA222" s="55"/>
    </row>
    <row r="223" spans="3:27" ht="15.75" x14ac:dyDescent="0.25">
      <c r="P223" s="120"/>
      <c r="Q223" s="147"/>
      <c r="R223" s="121"/>
      <c r="S223" s="143"/>
      <c r="U223" s="1"/>
      <c r="V223" s="37"/>
      <c r="AA223" s="55"/>
    </row>
    <row r="224" spans="3:27" ht="15.75" x14ac:dyDescent="0.25">
      <c r="P224" s="120"/>
      <c r="Q224" s="147"/>
      <c r="R224" s="121"/>
      <c r="S224" s="143"/>
      <c r="U224" s="1"/>
      <c r="V224" s="37"/>
      <c r="AA224" s="55"/>
    </row>
    <row r="225" spans="9:27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.25" x14ac:dyDescent="0.4">
      <c r="P227" s="129"/>
      <c r="Q227" s="174"/>
      <c r="R227" s="128"/>
      <c r="S227" s="146"/>
      <c r="T227" s="128"/>
      <c r="U227" s="1"/>
      <c r="V227" s="37"/>
      <c r="AA227" s="55"/>
    </row>
    <row r="228" spans="9:27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.75" x14ac:dyDescent="0.55000000000000004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.25" x14ac:dyDescent="0.4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.5" thickBot="1" x14ac:dyDescent="0.3">
      <c r="P231" s="120"/>
      <c r="Q231" s="147"/>
      <c r="R231" s="121"/>
      <c r="S231" s="143"/>
      <c r="U231" s="1"/>
      <c r="V231" s="37"/>
      <c r="AA231" s="55"/>
    </row>
    <row r="232" spans="9:27" ht="31.5" thickBot="1" x14ac:dyDescent="0.6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75" x14ac:dyDescent="0.25">
      <c r="P233" s="120"/>
      <c r="Q233" s="147"/>
      <c r="R233" s="121"/>
      <c r="S233" s="143"/>
      <c r="U233" s="1"/>
      <c r="V233" s="37"/>
      <c r="AA233" s="55"/>
    </row>
    <row r="234" spans="9:27" ht="15.75" x14ac:dyDescent="0.25">
      <c r="P234" s="120"/>
      <c r="Q234" s="147"/>
      <c r="R234" s="121"/>
      <c r="S234" s="143"/>
      <c r="U234" s="1"/>
      <c r="V234" s="37"/>
      <c r="AA234" s="55"/>
    </row>
    <row r="235" spans="9:27" ht="15.75" x14ac:dyDescent="0.25">
      <c r="P235" s="120"/>
      <c r="Q235" s="147"/>
      <c r="R235" s="121"/>
      <c r="S235" s="143"/>
      <c r="U235" s="1"/>
      <c r="V235" s="37"/>
      <c r="AA235" s="55"/>
    </row>
    <row r="236" spans="9:27" ht="15.75" x14ac:dyDescent="0.25">
      <c r="P236" s="120"/>
      <c r="Q236" s="147"/>
      <c r="R236" s="121"/>
      <c r="S236" s="143"/>
      <c r="U236" s="1"/>
      <c r="V236" s="37"/>
      <c r="AA236" s="55"/>
    </row>
    <row r="237" spans="9:27" ht="15.75" x14ac:dyDescent="0.25">
      <c r="P237" s="120"/>
      <c r="Q237" s="147"/>
      <c r="R237" s="121"/>
      <c r="S237" s="143"/>
      <c r="U237" s="1"/>
      <c r="V237" s="37"/>
      <c r="AA237" s="55"/>
    </row>
    <row r="238" spans="9:27" ht="15.75" x14ac:dyDescent="0.25">
      <c r="P238" s="120"/>
      <c r="Q238" s="147"/>
      <c r="R238" s="121"/>
      <c r="S238" s="143"/>
      <c r="U238" s="1"/>
      <c r="V238" s="37"/>
      <c r="AA238" s="55"/>
    </row>
    <row r="239" spans="9:27" ht="3.95" customHeight="1" x14ac:dyDescent="0.25">
      <c r="P239" s="120"/>
      <c r="Q239" s="147"/>
      <c r="R239" s="121"/>
      <c r="S239" s="143"/>
      <c r="U239" s="1"/>
      <c r="V239" s="37"/>
      <c r="AA239" s="55"/>
    </row>
    <row r="240" spans="9:27" ht="3.95" customHeight="1" x14ac:dyDescent="0.25">
      <c r="P240" s="120"/>
      <c r="Q240" s="147"/>
      <c r="R240" s="121"/>
      <c r="S240" s="143"/>
      <c r="U240" s="1"/>
      <c r="V240" s="37"/>
      <c r="AA240" s="55"/>
    </row>
    <row r="241" spans="16:27" ht="3.95" customHeight="1" x14ac:dyDescent="0.25">
      <c r="P241" s="120"/>
      <c r="Q241" s="147"/>
      <c r="R241" s="121"/>
      <c r="S241" s="143"/>
      <c r="U241" s="1"/>
      <c r="V241" s="37"/>
      <c r="AA241" s="55"/>
    </row>
    <row r="242" spans="16:27" ht="3.95" customHeight="1" x14ac:dyDescent="0.25">
      <c r="P242" s="120"/>
      <c r="Q242" s="147"/>
      <c r="R242" s="121"/>
      <c r="S242" s="143"/>
      <c r="U242" s="1"/>
      <c r="V242" s="37"/>
      <c r="AA242" s="55"/>
    </row>
    <row r="243" spans="16:27" ht="3.95" customHeight="1" x14ac:dyDescent="0.25">
      <c r="P243" s="120"/>
      <c r="Q243" s="147"/>
      <c r="R243" s="121"/>
      <c r="S243" s="143"/>
      <c r="U243" s="1"/>
      <c r="V243" s="37"/>
      <c r="AA243" s="55"/>
    </row>
    <row r="244" spans="16:27" ht="3.95" customHeight="1" x14ac:dyDescent="0.25">
      <c r="P244" s="120"/>
      <c r="Q244" s="147"/>
      <c r="R244" s="121"/>
      <c r="S244" s="143"/>
      <c r="U244" s="1"/>
      <c r="V244" s="37"/>
      <c r="AA244" s="55"/>
    </row>
    <row r="245" spans="16:27" ht="3.95" customHeight="1" x14ac:dyDescent="0.25">
      <c r="P245" s="120"/>
      <c r="Q245" s="147"/>
      <c r="R245" s="121"/>
      <c r="S245" s="143"/>
      <c r="U245" s="1"/>
      <c r="V245" s="37"/>
      <c r="AA245" s="55"/>
    </row>
    <row r="246" spans="16:27" ht="3.95" customHeight="1" x14ac:dyDescent="0.25">
      <c r="P246" s="120"/>
      <c r="Q246" s="147"/>
      <c r="R246" s="121"/>
      <c r="S246" s="143"/>
      <c r="U246" s="1"/>
      <c r="V246" s="37"/>
      <c r="AA246" s="55"/>
    </row>
    <row r="247" spans="16:27" ht="3.95" customHeight="1" x14ac:dyDescent="0.25">
      <c r="P247" s="120"/>
      <c r="Q247" s="147"/>
      <c r="R247" s="121"/>
      <c r="S247" s="143"/>
      <c r="U247" s="1"/>
      <c r="V247" s="37"/>
      <c r="AA247" s="55"/>
    </row>
    <row r="248" spans="16:27" ht="3.95" customHeight="1" x14ac:dyDescent="0.25">
      <c r="P248" s="120"/>
      <c r="Q248" s="147"/>
      <c r="R248" s="121"/>
      <c r="S248" s="143"/>
      <c r="U248" s="1"/>
      <c r="V248" s="37"/>
      <c r="AA248" s="55"/>
    </row>
    <row r="249" spans="16:27" ht="3.95" customHeight="1" x14ac:dyDescent="0.25">
      <c r="P249" s="120"/>
      <c r="Q249" s="147"/>
      <c r="R249" s="121"/>
      <c r="S249" s="143"/>
      <c r="U249" s="1"/>
      <c r="V249" s="37"/>
      <c r="AA249" s="55"/>
    </row>
    <row r="250" spans="16:27" ht="3.95" customHeight="1" x14ac:dyDescent="0.25">
      <c r="P250" s="120"/>
      <c r="Q250" s="147"/>
      <c r="R250" s="121"/>
      <c r="S250" s="143"/>
      <c r="U250" s="1"/>
      <c r="V250" s="37"/>
      <c r="AA250" s="55"/>
    </row>
    <row r="251" spans="16:27" ht="3.95" customHeight="1" x14ac:dyDescent="0.25">
      <c r="P251" s="120"/>
      <c r="Q251" s="147"/>
      <c r="R251" s="121"/>
      <c r="S251" s="143"/>
      <c r="U251" s="1"/>
      <c r="V251" s="37"/>
      <c r="AA251" s="55"/>
    </row>
    <row r="252" spans="16:27" ht="3.95" customHeight="1" x14ac:dyDescent="0.25">
      <c r="P252" s="120"/>
      <c r="Q252" s="147"/>
      <c r="R252" s="121"/>
      <c r="S252" s="143"/>
      <c r="U252" s="1"/>
      <c r="V252" s="37"/>
      <c r="AA252" s="55"/>
    </row>
    <row r="253" spans="16:27" ht="3.95" customHeight="1" x14ac:dyDescent="0.25">
      <c r="P253" s="120"/>
      <c r="Q253" s="147"/>
      <c r="R253" s="121"/>
      <c r="S253" s="143"/>
      <c r="U253" s="1"/>
      <c r="V253" s="37"/>
      <c r="AA253" s="55"/>
    </row>
    <row r="254" spans="16:27" ht="3.95" customHeight="1" x14ac:dyDescent="0.25">
      <c r="P254" s="120"/>
      <c r="Q254" s="147"/>
      <c r="R254" s="121"/>
      <c r="S254" s="143"/>
      <c r="U254" s="1"/>
      <c r="V254" s="37"/>
      <c r="AA254" s="55"/>
    </row>
    <row r="255" spans="16:27" ht="3.95" customHeight="1" x14ac:dyDescent="0.25">
      <c r="P255" s="120"/>
      <c r="Q255" s="147"/>
      <c r="R255" s="121"/>
      <c r="S255" s="143"/>
      <c r="U255" s="1"/>
      <c r="V255" s="37"/>
      <c r="AA255" s="55"/>
    </row>
    <row r="256" spans="16:27" ht="15.75" x14ac:dyDescent="0.25">
      <c r="P256" s="120"/>
      <c r="Q256" s="147"/>
      <c r="R256" s="121"/>
      <c r="S256" s="143"/>
      <c r="U256" s="1"/>
      <c r="V256" s="37"/>
      <c r="AA256" s="55"/>
    </row>
    <row r="257" spans="3:27" ht="26.25" x14ac:dyDescent="0.4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6" customHeight="1" x14ac:dyDescent="0.25">
      <c r="P258" s="120"/>
      <c r="Q258" s="147"/>
      <c r="R258" s="121"/>
      <c r="S258" s="143"/>
      <c r="U258" s="1"/>
      <c r="V258" s="37"/>
      <c r="AA258" s="55"/>
    </row>
    <row r="259" spans="3:27" ht="6.6" customHeight="1" x14ac:dyDescent="0.25">
      <c r="P259" s="120"/>
      <c r="Q259" s="147"/>
      <c r="R259" s="121"/>
      <c r="S259" s="143"/>
      <c r="U259" s="1"/>
      <c r="V259" s="37"/>
      <c r="AA259" s="55"/>
    </row>
    <row r="260" spans="3:27" ht="6.6" customHeight="1" x14ac:dyDescent="0.25">
      <c r="P260" s="120"/>
      <c r="Q260" s="147"/>
      <c r="R260" s="121"/>
      <c r="S260" s="143"/>
      <c r="U260" s="1"/>
      <c r="V260" s="37"/>
      <c r="AA260" s="55"/>
    </row>
    <row r="261" spans="3:27" ht="6.6" customHeight="1" x14ac:dyDescent="0.25">
      <c r="P261" s="120"/>
      <c r="Q261" s="147"/>
      <c r="R261" s="121"/>
      <c r="S261" s="143"/>
      <c r="U261" s="1"/>
      <c r="V261" s="37"/>
      <c r="AA261" s="55"/>
    </row>
    <row r="262" spans="3:27" ht="6.6" customHeight="1" x14ac:dyDescent="0.25">
      <c r="P262" s="120"/>
      <c r="Q262" s="147"/>
      <c r="R262" s="121"/>
      <c r="S262" s="143"/>
      <c r="U262" s="1"/>
      <c r="V262" s="37"/>
      <c r="AA262" s="55"/>
    </row>
    <row r="263" spans="3:27" ht="6.95" customHeight="1" x14ac:dyDescent="0.25">
      <c r="P263" s="120"/>
      <c r="Q263" s="147"/>
      <c r="R263" s="121"/>
      <c r="S263" s="143"/>
      <c r="U263" s="1"/>
      <c r="V263" s="37"/>
      <c r="AA263" s="55"/>
    </row>
    <row r="264" spans="3:27" ht="6.95" customHeight="1" x14ac:dyDescent="0.25">
      <c r="P264" s="120"/>
      <c r="Q264" s="147"/>
      <c r="R264" s="121"/>
      <c r="S264" s="143"/>
      <c r="U264" s="1"/>
      <c r="V264" s="37"/>
      <c r="AA264" s="55"/>
    </row>
    <row r="265" spans="3:27" ht="6.95" customHeight="1" x14ac:dyDescent="0.25">
      <c r="P265" s="120"/>
      <c r="Q265" s="147"/>
      <c r="R265" s="121"/>
      <c r="S265" s="143"/>
      <c r="U265" s="1"/>
      <c r="V265" s="37"/>
      <c r="AA265" s="55"/>
    </row>
    <row r="266" spans="3:27" ht="15.75" x14ac:dyDescent="0.25">
      <c r="P266" s="120"/>
      <c r="Q266" s="147"/>
      <c r="R266" s="121"/>
      <c r="S266" s="143"/>
      <c r="U266" s="1"/>
      <c r="V266" s="37"/>
      <c r="AA266" s="55"/>
    </row>
    <row r="267" spans="3:27" ht="15.75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75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75" x14ac:dyDescent="0.25">
      <c r="P269" s="120"/>
      <c r="Q269" s="147"/>
      <c r="R269" s="121"/>
      <c r="S269" s="143"/>
      <c r="U269" s="1"/>
      <c r="V269" s="37"/>
      <c r="AA269" s="55"/>
    </row>
    <row r="270" spans="3:27" ht="15.75" x14ac:dyDescent="0.25">
      <c r="P270" s="120"/>
      <c r="Q270" s="147"/>
      <c r="R270" s="121"/>
      <c r="S270" s="143"/>
      <c r="U270" s="1"/>
      <c r="V270" s="37"/>
      <c r="AA270" s="55"/>
    </row>
    <row r="271" spans="3:27" ht="15.75" x14ac:dyDescent="0.25">
      <c r="P271" s="120"/>
      <c r="Q271" s="147"/>
      <c r="R271" s="121"/>
      <c r="S271" s="143"/>
      <c r="U271" s="1"/>
      <c r="V271" s="37"/>
      <c r="AA271" s="55"/>
    </row>
    <row r="272" spans="3:27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75" x14ac:dyDescent="0.25">
      <c r="P274" s="120"/>
      <c r="Q274" s="147"/>
      <c r="R274" s="121"/>
      <c r="S274" s="143"/>
      <c r="U274" s="1"/>
      <c r="V274" s="37"/>
      <c r="AA274" s="55"/>
    </row>
    <row r="275" spans="9:27" ht="15.75" x14ac:dyDescent="0.25">
      <c r="P275" s="120"/>
      <c r="Q275" s="147"/>
      <c r="R275" s="121"/>
      <c r="S275" s="143"/>
      <c r="U275" s="1"/>
      <c r="V275" s="37"/>
      <c r="AA275" s="55"/>
    </row>
    <row r="276" spans="9:27" ht="15.75" x14ac:dyDescent="0.25">
      <c r="P276" s="120"/>
      <c r="Q276" s="147"/>
      <c r="R276" s="121"/>
      <c r="S276" s="143"/>
      <c r="U276" s="1"/>
      <c r="V276" s="37"/>
      <c r="AA276" s="55"/>
    </row>
    <row r="277" spans="9:27" ht="15.75" x14ac:dyDescent="0.25">
      <c r="P277" s="120"/>
      <c r="Q277" s="147"/>
      <c r="R277" s="121"/>
      <c r="S277" s="143"/>
      <c r="U277" s="1"/>
      <c r="V277" s="37"/>
      <c r="AA277" s="55"/>
    </row>
    <row r="278" spans="9:27" ht="15.75" x14ac:dyDescent="0.25">
      <c r="P278" s="120"/>
      <c r="Q278" s="147"/>
      <c r="R278" s="121"/>
      <c r="S278" s="143"/>
      <c r="U278" s="1"/>
      <c r="V278" s="37"/>
      <c r="AA278" s="55"/>
    </row>
    <row r="279" spans="9:27" ht="15.75" x14ac:dyDescent="0.25">
      <c r="P279" s="120"/>
      <c r="Q279" s="147"/>
      <c r="R279" s="121"/>
      <c r="S279" s="143"/>
      <c r="U279" s="1"/>
      <c r="V279" s="37"/>
      <c r="AA279" s="55"/>
    </row>
    <row r="280" spans="9:27" ht="15.75" x14ac:dyDescent="0.25">
      <c r="P280" s="120"/>
      <c r="Q280" s="147"/>
      <c r="R280" s="121"/>
      <c r="S280" s="143"/>
      <c r="U280" s="1"/>
      <c r="V280" s="37"/>
      <c r="AA280" s="55"/>
    </row>
    <row r="281" spans="9:27" ht="15.75" x14ac:dyDescent="0.25">
      <c r="P281" s="120"/>
      <c r="Q281" s="147"/>
      <c r="R281" s="121"/>
      <c r="S281" s="143"/>
      <c r="U281" s="1"/>
      <c r="V281" s="37"/>
      <c r="AA281" s="55"/>
    </row>
    <row r="282" spans="9:27" ht="15.75" x14ac:dyDescent="0.25">
      <c r="P282" s="120"/>
      <c r="Q282" s="147"/>
      <c r="R282" s="121"/>
      <c r="S282" s="143"/>
      <c r="U282" s="1"/>
      <c r="V282" s="37"/>
      <c r="AA282" s="55"/>
    </row>
    <row r="283" spans="9:27" ht="15.75" x14ac:dyDescent="0.25">
      <c r="P283" s="120"/>
      <c r="Q283" s="147"/>
      <c r="R283" s="121"/>
      <c r="S283" s="143"/>
      <c r="U283" s="1"/>
      <c r="V283" s="37"/>
      <c r="AA283" s="55"/>
    </row>
    <row r="284" spans="9:27" ht="15.75" x14ac:dyDescent="0.25">
      <c r="P284" s="120"/>
      <c r="Q284" s="147"/>
      <c r="R284" s="121"/>
      <c r="S284" s="143"/>
      <c r="U284" s="1"/>
      <c r="V284" s="37"/>
      <c r="AA284" s="55"/>
    </row>
    <row r="285" spans="9:27" ht="15.75" x14ac:dyDescent="0.2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5" x14ac:dyDescent="0.25"/>
  <cols>
    <col min="3" max="3" width="13.140625" customWidth="1"/>
    <col min="7" max="7" width="12.42578125" customWidth="1"/>
    <col min="8" max="8" width="17.42578125" customWidth="1"/>
    <col min="12" max="12" width="17.85546875" customWidth="1"/>
    <col min="14" max="14" width="4.140625" customWidth="1"/>
    <col min="15" max="15" width="6.140625" customWidth="1"/>
    <col min="18" max="18" width="20" customWidth="1"/>
  </cols>
  <sheetData>
    <row r="2" spans="3:23" ht="23.25" x14ac:dyDescent="0.35">
      <c r="C2" s="9" t="s">
        <v>922</v>
      </c>
    </row>
    <row r="7" spans="3:23" ht="18" x14ac:dyDescent="0.3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8" x14ac:dyDescent="0.3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8" x14ac:dyDescent="0.3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8" x14ac:dyDescent="0.3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8" x14ac:dyDescent="0.3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8" x14ac:dyDescent="0.3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8" x14ac:dyDescent="0.3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8" x14ac:dyDescent="0.3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8" x14ac:dyDescent="0.3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8" x14ac:dyDescent="0.3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8" x14ac:dyDescent="0.3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2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8" x14ac:dyDescent="0.3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8" x14ac:dyDescent="0.3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AM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si="1"/>
        <v>2875</v>
      </c>
      <c r="J28" s="212">
        <f t="shared" si="1"/>
        <v>3000</v>
      </c>
      <c r="K28" s="212">
        <f t="shared" si="1"/>
        <v>3100</v>
      </c>
      <c r="L28" s="212">
        <f t="shared" si="1"/>
        <v>3181.818181818182</v>
      </c>
      <c r="M28" s="212">
        <f t="shared" si="1"/>
        <v>3250</v>
      </c>
      <c r="N28" s="212">
        <f t="shared" si="1"/>
        <v>3307.6923076923076</v>
      </c>
      <c r="O28" s="212">
        <f t="shared" si="1"/>
        <v>3357.1428571428573</v>
      </c>
      <c r="P28" s="212">
        <f t="shared" si="1"/>
        <v>3400</v>
      </c>
      <c r="Q28" s="212">
        <f t="shared" si="1"/>
        <v>3437.5</v>
      </c>
      <c r="R28" s="212">
        <f t="shared" si="1"/>
        <v>3470.588235294118</v>
      </c>
      <c r="S28" s="212">
        <f t="shared" si="1"/>
        <v>3500</v>
      </c>
      <c r="T28" s="212">
        <f t="shared" si="1"/>
        <v>3526.3157894736842</v>
      </c>
      <c r="U28" s="212">
        <f t="shared" si="1"/>
        <v>3550</v>
      </c>
      <c r="V28" s="212">
        <f t="shared" si="1"/>
        <v>3571.4285714285716</v>
      </c>
      <c r="W28" s="212">
        <f t="shared" si="1"/>
        <v>3590.909090909091</v>
      </c>
      <c r="X28" s="212">
        <f t="shared" si="1"/>
        <v>3608.695652173913</v>
      </c>
      <c r="Y28" s="212">
        <f t="shared" si="1"/>
        <v>3625</v>
      </c>
      <c r="Z28" s="212">
        <f t="shared" si="1"/>
        <v>3640</v>
      </c>
      <c r="AA28" s="212">
        <f t="shared" si="1"/>
        <v>3653.8461538461538</v>
      </c>
      <c r="AB28" s="212">
        <f t="shared" si="1"/>
        <v>3666.6666666666665</v>
      </c>
      <c r="AC28" s="212">
        <f t="shared" si="1"/>
        <v>3678.5714285714289</v>
      </c>
      <c r="AD28" s="212">
        <f t="shared" si="1"/>
        <v>3689.655172413793</v>
      </c>
      <c r="AE28" s="212">
        <f t="shared" si="1"/>
        <v>3700</v>
      </c>
      <c r="AF28" s="212">
        <f t="shared" si="1"/>
        <v>3709.6774193548385</v>
      </c>
      <c r="AG28" s="212">
        <f t="shared" si="1"/>
        <v>3718.75</v>
      </c>
      <c r="AH28" s="212">
        <f t="shared" si="1"/>
        <v>3727.272727272727</v>
      </c>
      <c r="AI28" s="212">
        <f t="shared" si="1"/>
        <v>3735.2941176470586</v>
      </c>
      <c r="AJ28" s="212">
        <f t="shared" si="1"/>
        <v>3742.8571428571431</v>
      </c>
      <c r="AK28" s="212">
        <f t="shared" si="1"/>
        <v>3750</v>
      </c>
      <c r="AL28" s="212">
        <f t="shared" si="1"/>
        <v>3756.7567567567567</v>
      </c>
      <c r="AM28" s="212">
        <f t="shared" si="1"/>
        <v>3763.1578947368421</v>
      </c>
    </row>
    <row r="29" spans="2:39" ht="18" x14ac:dyDescent="0.35">
      <c r="B29" s="292" t="s">
        <v>933</v>
      </c>
      <c r="C29" s="95" t="s">
        <v>934</v>
      </c>
      <c r="D29" s="212">
        <f>$Q$10/D28</f>
        <v>1.2E-2</v>
      </c>
      <c r="E29" s="212">
        <f t="shared" ref="E29:AM29" si="2">$Q$10/E28</f>
        <v>6.8571428571428568E-3</v>
      </c>
      <c r="F29" s="212">
        <f t="shared" si="2"/>
        <v>5.454545454545455E-3</v>
      </c>
      <c r="G29" s="212">
        <f t="shared" si="2"/>
        <v>4.7999999999999996E-3</v>
      </c>
      <c r="H29" s="212">
        <f t="shared" si="2"/>
        <v>4.4210526315789471E-3</v>
      </c>
      <c r="I29" s="212">
        <f t="shared" si="2"/>
        <v>4.1739130434782605E-3</v>
      </c>
      <c r="J29" s="212">
        <f t="shared" si="2"/>
        <v>4.0000000000000001E-3</v>
      </c>
      <c r="K29" s="212">
        <f t="shared" si="2"/>
        <v>3.8709677419354839E-3</v>
      </c>
      <c r="L29" s="212">
        <f t="shared" si="2"/>
        <v>3.7714285714285714E-3</v>
      </c>
      <c r="M29" s="212">
        <f t="shared" si="2"/>
        <v>3.6923076923076922E-3</v>
      </c>
      <c r="N29" s="212">
        <f t="shared" si="2"/>
        <v>3.6279069767441862E-3</v>
      </c>
      <c r="O29" s="212">
        <f t="shared" si="2"/>
        <v>3.5744680851063828E-3</v>
      </c>
      <c r="P29" s="212">
        <f t="shared" si="2"/>
        <v>3.5294117647058825E-3</v>
      </c>
      <c r="Q29" s="212">
        <f t="shared" si="2"/>
        <v>3.490909090909091E-3</v>
      </c>
      <c r="R29" s="212">
        <f t="shared" si="2"/>
        <v>3.4576271186440672E-3</v>
      </c>
      <c r="S29" s="212">
        <f t="shared" si="2"/>
        <v>3.4285714285714284E-3</v>
      </c>
      <c r="T29" s="212">
        <f t="shared" si="2"/>
        <v>3.4029850746268657E-3</v>
      </c>
      <c r="U29" s="212">
        <f t="shared" si="2"/>
        <v>3.3802816901408453E-3</v>
      </c>
      <c r="V29" s="212">
        <f t="shared" si="2"/>
        <v>3.3599999999999997E-3</v>
      </c>
      <c r="W29" s="212">
        <f t="shared" si="2"/>
        <v>3.3417721518987343E-3</v>
      </c>
      <c r="X29" s="212">
        <f t="shared" si="2"/>
        <v>3.3253012048192771E-3</v>
      </c>
      <c r="Y29" s="212">
        <f t="shared" si="2"/>
        <v>3.3103448275862068E-3</v>
      </c>
      <c r="Z29" s="212">
        <f t="shared" si="2"/>
        <v>3.2967032967032967E-3</v>
      </c>
      <c r="AA29" s="212">
        <f t="shared" si="2"/>
        <v>3.2842105263157896E-3</v>
      </c>
      <c r="AB29" s="212">
        <f t="shared" si="2"/>
        <v>3.2727272727272731E-3</v>
      </c>
      <c r="AC29" s="212">
        <f t="shared" si="2"/>
        <v>3.2621359223300966E-3</v>
      </c>
      <c r="AD29" s="212">
        <f t="shared" si="2"/>
        <v>3.2523364485981311E-3</v>
      </c>
      <c r="AE29" s="212">
        <f t="shared" si="2"/>
        <v>3.2432432432432431E-3</v>
      </c>
      <c r="AF29" s="212">
        <f t="shared" si="2"/>
        <v>3.2347826086956523E-3</v>
      </c>
      <c r="AG29" s="212">
        <f t="shared" si="2"/>
        <v>3.2268907563025211E-3</v>
      </c>
      <c r="AH29" s="212">
        <f t="shared" si="2"/>
        <v>3.2195121951219515E-3</v>
      </c>
      <c r="AI29" s="212">
        <f t="shared" si="2"/>
        <v>3.2125984251968505E-3</v>
      </c>
      <c r="AJ29" s="212">
        <f t="shared" si="2"/>
        <v>3.2061068702290076E-3</v>
      </c>
      <c r="AK29" s="212">
        <f t="shared" si="2"/>
        <v>3.2000000000000002E-3</v>
      </c>
      <c r="AL29" s="212">
        <f t="shared" si="2"/>
        <v>3.1942446043165471E-3</v>
      </c>
      <c r="AM29" s="212">
        <f t="shared" si="2"/>
        <v>3.1888111888111886E-3</v>
      </c>
    </row>
    <row r="30" spans="2:39" ht="18" x14ac:dyDescent="0.35">
      <c r="B30" s="293" t="s">
        <v>935</v>
      </c>
      <c r="C30" s="95" t="s">
        <v>936</v>
      </c>
      <c r="D30" s="212">
        <f>$Q$7*D29</f>
        <v>12</v>
      </c>
      <c r="E30" s="212">
        <f t="shared" ref="E30:AM30" si="3">$Q$7*E29</f>
        <v>6.8571428571428568</v>
      </c>
      <c r="F30" s="212">
        <f t="shared" si="3"/>
        <v>5.454545454545455</v>
      </c>
      <c r="G30" s="212">
        <f t="shared" si="3"/>
        <v>4.8</v>
      </c>
      <c r="H30" s="212">
        <f t="shared" si="3"/>
        <v>4.4210526315789469</v>
      </c>
      <c r="I30" s="212">
        <f t="shared" si="3"/>
        <v>4.1739130434782608</v>
      </c>
      <c r="J30" s="212">
        <f t="shared" si="3"/>
        <v>4</v>
      </c>
      <c r="K30" s="212">
        <f t="shared" si="3"/>
        <v>3.870967741935484</v>
      </c>
      <c r="L30" s="212">
        <f t="shared" si="3"/>
        <v>3.7714285714285714</v>
      </c>
      <c r="M30" s="212">
        <f t="shared" si="3"/>
        <v>3.6923076923076921</v>
      </c>
      <c r="N30" s="212">
        <f t="shared" si="3"/>
        <v>3.6279069767441863</v>
      </c>
      <c r="O30" s="212">
        <f t="shared" si="3"/>
        <v>3.5744680851063828</v>
      </c>
      <c r="P30" s="212">
        <f t="shared" si="3"/>
        <v>3.5294117647058827</v>
      </c>
      <c r="Q30" s="212">
        <f t="shared" si="3"/>
        <v>3.4909090909090907</v>
      </c>
      <c r="R30" s="212">
        <f t="shared" si="3"/>
        <v>3.457627118644067</v>
      </c>
      <c r="S30" s="212">
        <f t="shared" si="3"/>
        <v>3.4285714285714284</v>
      </c>
      <c r="T30" s="212">
        <f t="shared" si="3"/>
        <v>3.4029850746268657</v>
      </c>
      <c r="U30" s="212">
        <f t="shared" si="3"/>
        <v>3.3802816901408455</v>
      </c>
      <c r="V30" s="212">
        <f t="shared" si="3"/>
        <v>3.36</v>
      </c>
      <c r="W30" s="212">
        <f t="shared" si="3"/>
        <v>3.3417721518987342</v>
      </c>
      <c r="X30" s="212">
        <f t="shared" si="3"/>
        <v>3.3253012048192772</v>
      </c>
      <c r="Y30" s="212">
        <f t="shared" si="3"/>
        <v>3.3103448275862069</v>
      </c>
      <c r="Z30" s="212">
        <f t="shared" si="3"/>
        <v>3.2967032967032965</v>
      </c>
      <c r="AA30" s="212">
        <f t="shared" si="3"/>
        <v>3.2842105263157895</v>
      </c>
      <c r="AB30" s="212">
        <f t="shared" si="3"/>
        <v>3.2727272727272729</v>
      </c>
      <c r="AC30" s="212">
        <f t="shared" si="3"/>
        <v>3.2621359223300965</v>
      </c>
      <c r="AD30" s="212">
        <f t="shared" si="3"/>
        <v>3.2523364485981312</v>
      </c>
      <c r="AE30" s="212">
        <f t="shared" si="3"/>
        <v>3.243243243243243</v>
      </c>
      <c r="AF30" s="212">
        <f t="shared" si="3"/>
        <v>3.2347826086956522</v>
      </c>
      <c r="AG30" s="212">
        <f t="shared" si="3"/>
        <v>3.2268907563025211</v>
      </c>
      <c r="AH30" s="212">
        <f t="shared" si="3"/>
        <v>3.2195121951219514</v>
      </c>
      <c r="AI30" s="212">
        <f t="shared" si="3"/>
        <v>3.2125984251968505</v>
      </c>
      <c r="AJ30" s="212">
        <f t="shared" si="3"/>
        <v>3.2061068702290076</v>
      </c>
      <c r="AK30" s="212">
        <f t="shared" si="3"/>
        <v>3.2</v>
      </c>
      <c r="AL30" s="212">
        <f t="shared" si="3"/>
        <v>3.1942446043165469</v>
      </c>
      <c r="AM30" s="212">
        <f t="shared" si="3"/>
        <v>3.1888111888111887</v>
      </c>
    </row>
    <row r="31" spans="2:39" ht="18" x14ac:dyDescent="0.35">
      <c r="B31" s="293" t="s">
        <v>937</v>
      </c>
      <c r="C31" s="95" t="s">
        <v>938</v>
      </c>
      <c r="D31" s="212">
        <f>$Q$10-D30</f>
        <v>0</v>
      </c>
      <c r="E31" s="212">
        <f t="shared" ref="E31:AM31" si="4">$Q$10-E30</f>
        <v>5.1428571428571432</v>
      </c>
      <c r="F31" s="212">
        <f t="shared" si="4"/>
        <v>6.545454545454545</v>
      </c>
      <c r="G31" s="212">
        <f t="shared" si="4"/>
        <v>7.2</v>
      </c>
      <c r="H31" s="212">
        <f t="shared" si="4"/>
        <v>7.5789473684210531</v>
      </c>
      <c r="I31" s="212">
        <f t="shared" si="4"/>
        <v>7.8260869565217392</v>
      </c>
      <c r="J31" s="212">
        <f t="shared" si="4"/>
        <v>8</v>
      </c>
      <c r="K31" s="212">
        <f t="shared" si="4"/>
        <v>8.129032258064516</v>
      </c>
      <c r="L31" s="212">
        <f t="shared" si="4"/>
        <v>8.2285714285714278</v>
      </c>
      <c r="M31" s="212">
        <f t="shared" si="4"/>
        <v>8.3076923076923084</v>
      </c>
      <c r="N31" s="212">
        <f t="shared" si="4"/>
        <v>8.3720930232558146</v>
      </c>
      <c r="O31" s="212">
        <f t="shared" si="4"/>
        <v>8.4255319148936181</v>
      </c>
      <c r="P31" s="212">
        <f t="shared" si="4"/>
        <v>8.4705882352941178</v>
      </c>
      <c r="Q31" s="212">
        <f t="shared" si="4"/>
        <v>8.5090909090909097</v>
      </c>
      <c r="R31" s="212">
        <f t="shared" si="4"/>
        <v>8.5423728813559325</v>
      </c>
      <c r="S31" s="212">
        <f t="shared" si="4"/>
        <v>8.5714285714285712</v>
      </c>
      <c r="T31" s="212">
        <f t="shared" si="4"/>
        <v>8.5970149253731343</v>
      </c>
      <c r="U31" s="212">
        <f t="shared" si="4"/>
        <v>8.6197183098591541</v>
      </c>
      <c r="V31" s="212">
        <f t="shared" si="4"/>
        <v>8.64</v>
      </c>
      <c r="W31" s="212">
        <f t="shared" si="4"/>
        <v>8.6582278481012658</v>
      </c>
      <c r="X31" s="212">
        <f t="shared" si="4"/>
        <v>8.6746987951807224</v>
      </c>
      <c r="Y31" s="212">
        <f t="shared" si="4"/>
        <v>8.6896551724137936</v>
      </c>
      <c r="Z31" s="212">
        <f t="shared" si="4"/>
        <v>8.7032967032967044</v>
      </c>
      <c r="AA31" s="212">
        <f t="shared" si="4"/>
        <v>8.715789473684211</v>
      </c>
      <c r="AB31" s="212">
        <f t="shared" si="4"/>
        <v>8.7272727272727266</v>
      </c>
      <c r="AC31" s="212">
        <f t="shared" si="4"/>
        <v>8.7378640776699044</v>
      </c>
      <c r="AD31" s="212">
        <f t="shared" si="4"/>
        <v>8.7476635514018692</v>
      </c>
      <c r="AE31" s="212">
        <f t="shared" si="4"/>
        <v>8.7567567567567579</v>
      </c>
      <c r="AF31" s="212">
        <f t="shared" si="4"/>
        <v>8.765217391304347</v>
      </c>
      <c r="AG31" s="212">
        <f t="shared" si="4"/>
        <v>8.7731092436974798</v>
      </c>
      <c r="AH31" s="212">
        <f t="shared" si="4"/>
        <v>8.7804878048780495</v>
      </c>
      <c r="AI31" s="212">
        <f t="shared" si="4"/>
        <v>8.78740157480315</v>
      </c>
      <c r="AJ31" s="212">
        <f t="shared" si="4"/>
        <v>8.7938931297709928</v>
      </c>
      <c r="AK31" s="212">
        <f t="shared" si="4"/>
        <v>8.8000000000000007</v>
      </c>
      <c r="AL31" s="212">
        <f t="shared" si="4"/>
        <v>8.8057553956834536</v>
      </c>
      <c r="AM31" s="212">
        <f t="shared" si="4"/>
        <v>8.8111888111888117</v>
      </c>
    </row>
    <row r="32" spans="2:39" ht="18" x14ac:dyDescent="0.3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5">$W$7 + (1/(1/$W$8 + 1/E27))</f>
        <v>3278.0487804878048</v>
      </c>
      <c r="F32" s="212">
        <f t="shared" si="5"/>
        <v>3965.217391304348</v>
      </c>
      <c r="G32" s="212">
        <f t="shared" si="5"/>
        <v>4517.6470588235297</v>
      </c>
      <c r="H32" s="212">
        <f t="shared" si="5"/>
        <v>4971.4285714285706</v>
      </c>
      <c r="I32" s="212">
        <f t="shared" si="5"/>
        <v>5350.8196721311469</v>
      </c>
      <c r="J32" s="212">
        <f t="shared" si="5"/>
        <v>5672.727272727273</v>
      </c>
      <c r="K32" s="212">
        <f t="shared" si="5"/>
        <v>5949.2957746478878</v>
      </c>
      <c r="L32" s="212">
        <f t="shared" si="5"/>
        <v>6189.4736842105258</v>
      </c>
      <c r="M32" s="212">
        <f t="shared" si="5"/>
        <v>6400</v>
      </c>
      <c r="N32" s="212">
        <f t="shared" si="5"/>
        <v>6586.0465116279065</v>
      </c>
      <c r="O32" s="212">
        <f t="shared" si="5"/>
        <v>6751.6483516483513</v>
      </c>
      <c r="P32" s="212">
        <f t="shared" si="5"/>
        <v>6900</v>
      </c>
      <c r="Q32" s="212">
        <f t="shared" si="5"/>
        <v>7033.6633663366338</v>
      </c>
      <c r="R32" s="212">
        <f t="shared" si="5"/>
        <v>7154.7169811320755</v>
      </c>
      <c r="S32" s="212">
        <f t="shared" si="5"/>
        <v>7264.864864864865</v>
      </c>
      <c r="T32" s="212">
        <f t="shared" si="5"/>
        <v>7365.5172413793107</v>
      </c>
      <c r="U32" s="212">
        <f t="shared" si="5"/>
        <v>7457.8512396694214</v>
      </c>
      <c r="V32" s="212">
        <f t="shared" si="5"/>
        <v>7542.8571428571422</v>
      </c>
      <c r="W32" s="212">
        <f t="shared" si="5"/>
        <v>7621.3740458015263</v>
      </c>
      <c r="X32" s="212">
        <f t="shared" si="5"/>
        <v>7694.1176470588234</v>
      </c>
      <c r="Y32" s="212">
        <f t="shared" si="5"/>
        <v>7761.7021276595742</v>
      </c>
      <c r="Z32" s="212">
        <f t="shared" si="5"/>
        <v>7824.6575342465758</v>
      </c>
      <c r="AA32" s="212">
        <f t="shared" si="5"/>
        <v>7883.4437086092712</v>
      </c>
      <c r="AB32" s="212">
        <f t="shared" si="5"/>
        <v>7938.461538461539</v>
      </c>
      <c r="AC32" s="212">
        <f t="shared" si="5"/>
        <v>7990.0621118012423</v>
      </c>
      <c r="AD32" s="212">
        <f t="shared" si="5"/>
        <v>8038.5542168674701</v>
      </c>
      <c r="AE32" s="212">
        <f t="shared" si="5"/>
        <v>8084.21052631579</v>
      </c>
      <c r="AF32" s="212">
        <f t="shared" si="5"/>
        <v>8127.2727272727279</v>
      </c>
      <c r="AG32" s="212">
        <f t="shared" si="5"/>
        <v>8167.9558011049721</v>
      </c>
      <c r="AH32" s="212">
        <f t="shared" si="5"/>
        <v>8206.4516129032272</v>
      </c>
      <c r="AI32" s="212">
        <f t="shared" si="5"/>
        <v>8242.9319371727761</v>
      </c>
      <c r="AJ32" s="212">
        <f t="shared" si="5"/>
        <v>8277.551020408162</v>
      </c>
      <c r="AK32" s="212">
        <f t="shared" si="5"/>
        <v>8310.447761194031</v>
      </c>
      <c r="AL32" s="212">
        <f t="shared" si="5"/>
        <v>8341.7475728155332</v>
      </c>
      <c r="AM32" s="212">
        <f t="shared" si="5"/>
        <v>8371.5639810426546</v>
      </c>
    </row>
    <row r="33" spans="2:39" ht="18" x14ac:dyDescent="0.3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6">$Q$10/E32</f>
        <v>3.6607142857142858E-3</v>
      </c>
      <c r="F33" s="212">
        <f t="shared" si="6"/>
        <v>3.0263157894736843E-3</v>
      </c>
      <c r="G33" s="212">
        <f t="shared" si="6"/>
        <v>2.6562499999999998E-3</v>
      </c>
      <c r="H33" s="212">
        <f t="shared" si="6"/>
        <v>2.4137931034482764E-3</v>
      </c>
      <c r="I33" s="212">
        <f t="shared" si="6"/>
        <v>2.2426470588235298E-3</v>
      </c>
      <c r="J33" s="212">
        <f t="shared" si="6"/>
        <v>2.1153846153846153E-3</v>
      </c>
      <c r="K33" s="212">
        <f t="shared" si="6"/>
        <v>2.0170454545454545E-3</v>
      </c>
      <c r="L33" s="212">
        <f t="shared" si="6"/>
        <v>1.9387755102040819E-3</v>
      </c>
      <c r="M33" s="212">
        <f t="shared" si="6"/>
        <v>1.8749999999999999E-3</v>
      </c>
      <c r="N33" s="212">
        <f t="shared" si="6"/>
        <v>1.8220338983050849E-3</v>
      </c>
      <c r="O33" s="212">
        <f t="shared" si="6"/>
        <v>1.7773437500000001E-3</v>
      </c>
      <c r="P33" s="212">
        <f t="shared" si="6"/>
        <v>1.7391304347826088E-3</v>
      </c>
      <c r="Q33" s="212">
        <f t="shared" si="6"/>
        <v>1.706081081081081E-3</v>
      </c>
      <c r="R33" s="212">
        <f t="shared" si="6"/>
        <v>1.6772151898734177E-3</v>
      </c>
      <c r="S33" s="212">
        <f t="shared" si="6"/>
        <v>1.6517857142857144E-3</v>
      </c>
      <c r="T33" s="212">
        <f t="shared" si="6"/>
        <v>1.6292134831460674E-3</v>
      </c>
      <c r="U33" s="212">
        <f t="shared" si="6"/>
        <v>1.6090425531914893E-3</v>
      </c>
      <c r="V33" s="212">
        <f t="shared" si="6"/>
        <v>1.590909090909091E-3</v>
      </c>
      <c r="W33" s="212">
        <f t="shared" si="6"/>
        <v>1.5745192307692309E-3</v>
      </c>
      <c r="X33" s="212">
        <f t="shared" si="6"/>
        <v>1.5596330275229359E-3</v>
      </c>
      <c r="Y33" s="212">
        <f t="shared" si="6"/>
        <v>1.5460526315789474E-3</v>
      </c>
      <c r="Z33" s="212">
        <f t="shared" si="6"/>
        <v>1.5336134453781511E-3</v>
      </c>
      <c r="AA33" s="212">
        <f t="shared" si="6"/>
        <v>1.5221774193548388E-3</v>
      </c>
      <c r="AB33" s="212">
        <f t="shared" si="6"/>
        <v>1.5116279069767441E-3</v>
      </c>
      <c r="AC33" s="212">
        <f t="shared" si="6"/>
        <v>1.501865671641791E-3</v>
      </c>
      <c r="AD33" s="212">
        <f t="shared" si="6"/>
        <v>1.4928057553956833E-3</v>
      </c>
      <c r="AE33" s="212">
        <f t="shared" si="6"/>
        <v>1.4843749999999998E-3</v>
      </c>
      <c r="AF33" s="212">
        <f t="shared" si="6"/>
        <v>1.4765100671140939E-3</v>
      </c>
      <c r="AG33" s="212">
        <f t="shared" si="6"/>
        <v>1.4691558441558442E-3</v>
      </c>
      <c r="AH33" s="212">
        <f t="shared" si="6"/>
        <v>1.462264150943396E-3</v>
      </c>
      <c r="AI33" s="212">
        <f t="shared" si="6"/>
        <v>1.455792682926829E-3</v>
      </c>
      <c r="AJ33" s="212">
        <f t="shared" si="6"/>
        <v>1.4497041420118346E-3</v>
      </c>
      <c r="AK33" s="212">
        <f t="shared" si="6"/>
        <v>1.443965517241379E-3</v>
      </c>
      <c r="AL33" s="212">
        <f t="shared" si="6"/>
        <v>1.4385474860335197E-3</v>
      </c>
      <c r="AM33" s="212">
        <f t="shared" si="6"/>
        <v>1.4334239130434781E-3</v>
      </c>
    </row>
    <row r="34" spans="2:39" ht="18" x14ac:dyDescent="0.35">
      <c r="B34" s="293" t="s">
        <v>935</v>
      </c>
      <c r="C34" s="95" t="s">
        <v>944</v>
      </c>
      <c r="D34" s="212">
        <f>$W$7*D33</f>
        <v>12</v>
      </c>
      <c r="E34" s="212">
        <f t="shared" ref="E34:AM34" si="7">$W$7*E33</f>
        <v>8.7857142857142865</v>
      </c>
      <c r="F34" s="212">
        <f t="shared" si="7"/>
        <v>7.2631578947368425</v>
      </c>
      <c r="G34" s="212">
        <f t="shared" si="7"/>
        <v>6.3749999999999991</v>
      </c>
      <c r="H34" s="212">
        <f t="shared" si="7"/>
        <v>5.7931034482758639</v>
      </c>
      <c r="I34" s="212">
        <f t="shared" si="7"/>
        <v>5.382352941176471</v>
      </c>
      <c r="J34" s="212">
        <f t="shared" si="7"/>
        <v>5.0769230769230766</v>
      </c>
      <c r="K34" s="212">
        <f t="shared" si="7"/>
        <v>4.8409090909090908</v>
      </c>
      <c r="L34" s="212">
        <f t="shared" si="7"/>
        <v>4.6530612244897966</v>
      </c>
      <c r="M34" s="212">
        <f t="shared" si="7"/>
        <v>4.5</v>
      </c>
      <c r="N34" s="212">
        <f t="shared" si="7"/>
        <v>4.3728813559322033</v>
      </c>
      <c r="O34" s="212">
        <f t="shared" si="7"/>
        <v>4.265625</v>
      </c>
      <c r="P34" s="212">
        <f t="shared" si="7"/>
        <v>4.1739130434782608</v>
      </c>
      <c r="Q34" s="212">
        <f t="shared" si="7"/>
        <v>4.0945945945945947</v>
      </c>
      <c r="R34" s="212">
        <f t="shared" si="7"/>
        <v>4.0253164556962027</v>
      </c>
      <c r="S34" s="212">
        <f t="shared" si="7"/>
        <v>3.9642857142857144</v>
      </c>
      <c r="T34" s="212">
        <f t="shared" si="7"/>
        <v>3.910112359550562</v>
      </c>
      <c r="U34" s="212">
        <f t="shared" si="7"/>
        <v>3.8617021276595742</v>
      </c>
      <c r="V34" s="212">
        <f t="shared" si="7"/>
        <v>3.8181818181818183</v>
      </c>
      <c r="W34" s="212">
        <f t="shared" si="7"/>
        <v>3.7788461538461542</v>
      </c>
      <c r="X34" s="212">
        <f t="shared" si="7"/>
        <v>3.7431192660550461</v>
      </c>
      <c r="Y34" s="212">
        <f t="shared" si="7"/>
        <v>3.7105263157894735</v>
      </c>
      <c r="Z34" s="212">
        <f t="shared" si="7"/>
        <v>3.6806722689075628</v>
      </c>
      <c r="AA34" s="212">
        <f t="shared" si="7"/>
        <v>3.653225806451613</v>
      </c>
      <c r="AB34" s="212">
        <f t="shared" si="7"/>
        <v>3.6279069767441858</v>
      </c>
      <c r="AC34" s="212">
        <f t="shared" si="7"/>
        <v>3.6044776119402986</v>
      </c>
      <c r="AD34" s="212">
        <f t="shared" si="7"/>
        <v>3.5827338129496402</v>
      </c>
      <c r="AE34" s="212">
        <f t="shared" si="7"/>
        <v>3.5624999999999996</v>
      </c>
      <c r="AF34" s="212">
        <f t="shared" si="7"/>
        <v>3.5436241610738253</v>
      </c>
      <c r="AG34" s="212">
        <f t="shared" si="7"/>
        <v>3.5259740259740262</v>
      </c>
      <c r="AH34" s="212">
        <f t="shared" si="7"/>
        <v>3.5094339622641506</v>
      </c>
      <c r="AI34" s="212">
        <f t="shared" si="7"/>
        <v>3.4939024390243896</v>
      </c>
      <c r="AJ34" s="212">
        <f t="shared" si="7"/>
        <v>3.4792899408284028</v>
      </c>
      <c r="AK34" s="212">
        <f t="shared" si="7"/>
        <v>3.4655172413793096</v>
      </c>
      <c r="AL34" s="212">
        <f t="shared" si="7"/>
        <v>3.4525139664804474</v>
      </c>
      <c r="AM34" s="212">
        <f t="shared" si="7"/>
        <v>3.4402173913043477</v>
      </c>
    </row>
    <row r="35" spans="2:39" ht="18" x14ac:dyDescent="0.35">
      <c r="B35" s="293" t="s">
        <v>937</v>
      </c>
      <c r="C35" s="95" t="s">
        <v>938</v>
      </c>
      <c r="D35" s="212">
        <f>$Q$10-D34</f>
        <v>0</v>
      </c>
      <c r="E35" s="212">
        <f t="shared" ref="E35:AM35" si="8">$Q$10-E34</f>
        <v>3.2142857142857135</v>
      </c>
      <c r="F35" s="212">
        <f t="shared" si="8"/>
        <v>4.7368421052631575</v>
      </c>
      <c r="G35" s="212">
        <f t="shared" si="8"/>
        <v>5.6250000000000009</v>
      </c>
      <c r="H35" s="212">
        <f t="shared" si="8"/>
        <v>6.2068965517241361</v>
      </c>
      <c r="I35" s="212">
        <f t="shared" si="8"/>
        <v>6.617647058823529</v>
      </c>
      <c r="J35" s="212">
        <f t="shared" si="8"/>
        <v>6.9230769230769234</v>
      </c>
      <c r="K35" s="212">
        <f t="shared" si="8"/>
        <v>7.1590909090909092</v>
      </c>
      <c r="L35" s="212">
        <f t="shared" si="8"/>
        <v>7.3469387755102034</v>
      </c>
      <c r="M35" s="212">
        <f t="shared" si="8"/>
        <v>7.5</v>
      </c>
      <c r="N35" s="212">
        <f t="shared" si="8"/>
        <v>7.6271186440677967</v>
      </c>
      <c r="O35" s="212">
        <f t="shared" si="8"/>
        <v>7.734375</v>
      </c>
      <c r="P35" s="212">
        <f t="shared" si="8"/>
        <v>7.8260869565217392</v>
      </c>
      <c r="Q35" s="212">
        <f t="shared" si="8"/>
        <v>7.9054054054054053</v>
      </c>
      <c r="R35" s="212">
        <f t="shared" si="8"/>
        <v>7.9746835443037973</v>
      </c>
      <c r="S35" s="212">
        <f t="shared" si="8"/>
        <v>8.0357142857142847</v>
      </c>
      <c r="T35" s="212">
        <f t="shared" si="8"/>
        <v>8.0898876404494384</v>
      </c>
      <c r="U35" s="212">
        <f t="shared" si="8"/>
        <v>8.1382978723404253</v>
      </c>
      <c r="V35" s="212">
        <f t="shared" si="8"/>
        <v>8.1818181818181817</v>
      </c>
      <c r="W35" s="212">
        <f t="shared" si="8"/>
        <v>8.2211538461538467</v>
      </c>
      <c r="X35" s="212">
        <f t="shared" si="8"/>
        <v>8.2568807339449535</v>
      </c>
      <c r="Y35" s="212">
        <f t="shared" si="8"/>
        <v>8.2894736842105274</v>
      </c>
      <c r="Z35" s="212">
        <f t="shared" si="8"/>
        <v>8.3193277310924376</v>
      </c>
      <c r="AA35" s="212">
        <f t="shared" si="8"/>
        <v>8.3467741935483879</v>
      </c>
      <c r="AB35" s="212">
        <f t="shared" si="8"/>
        <v>8.3720930232558146</v>
      </c>
      <c r="AC35" s="212">
        <f t="shared" si="8"/>
        <v>8.3955223880597014</v>
      </c>
      <c r="AD35" s="212">
        <f t="shared" si="8"/>
        <v>8.4172661870503589</v>
      </c>
      <c r="AE35" s="212">
        <f t="shared" si="8"/>
        <v>8.4375</v>
      </c>
      <c r="AF35" s="212">
        <f t="shared" si="8"/>
        <v>8.4563758389261743</v>
      </c>
      <c r="AG35" s="212">
        <f t="shared" si="8"/>
        <v>8.4740259740259738</v>
      </c>
      <c r="AH35" s="212">
        <f t="shared" si="8"/>
        <v>8.4905660377358494</v>
      </c>
      <c r="AI35" s="212">
        <f t="shared" si="8"/>
        <v>8.5060975609756113</v>
      </c>
      <c r="AJ35" s="212">
        <f t="shared" si="8"/>
        <v>8.5207100591715967</v>
      </c>
      <c r="AK35" s="212">
        <f t="shared" si="8"/>
        <v>8.5344827586206904</v>
      </c>
      <c r="AL35" s="212">
        <f t="shared" si="8"/>
        <v>8.5474860335195526</v>
      </c>
      <c r="AM35" s="212">
        <f t="shared" si="8"/>
        <v>8.5597826086956523</v>
      </c>
    </row>
    <row r="36" spans="2:39" x14ac:dyDescent="0.25">
      <c r="B36" s="163"/>
      <c r="C36" s="55"/>
    </row>
    <row r="37" spans="2:39" x14ac:dyDescent="0.25">
      <c r="B37" s="163"/>
      <c r="C37" s="55"/>
    </row>
    <row r="38" spans="2:39" x14ac:dyDescent="0.25">
      <c r="B38" s="163"/>
      <c r="C38" s="55"/>
    </row>
    <row r="39" spans="2:39" x14ac:dyDescent="0.25">
      <c r="B39" s="163"/>
      <c r="C39" s="55"/>
    </row>
    <row r="41" spans="2:39" x14ac:dyDescent="0.25">
      <c r="B41" s="432" t="str">
        <f>_xlfn.CONCAT("UL = f(RL)   R1/R2 =",Q11)</f>
        <v>UL = f(RL)   R1/R2 =0.333333333333333</v>
      </c>
      <c r="C41" s="218"/>
    </row>
    <row r="42" spans="2:39" x14ac:dyDescent="0.2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5" x14ac:dyDescent="0.25"/>
  <sheetData>
    <row r="2" spans="3:3" ht="23.25" x14ac:dyDescent="0.35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9" workbookViewId="0">
      <selection activeCell="C53" sqref="C53"/>
    </sheetView>
  </sheetViews>
  <sheetFormatPr baseColWidth="10" defaultRowHeight="15" x14ac:dyDescent="0.25"/>
  <cols>
    <col min="1" max="1" width="12.85546875" customWidth="1"/>
    <col min="2" max="2" width="14.42578125" customWidth="1"/>
    <col min="3" max="3" width="40.5703125" customWidth="1"/>
    <col min="4" max="4" width="17.28515625" customWidth="1"/>
    <col min="5" max="5" width="14.7109375" customWidth="1"/>
    <col min="8" max="8" width="14.85546875" customWidth="1"/>
    <col min="10" max="10" width="2.42578125" customWidth="1"/>
    <col min="15" max="15" width="14.140625" customWidth="1"/>
  </cols>
  <sheetData>
    <row r="2" spans="1:15" ht="23.25" x14ac:dyDescent="0.35">
      <c r="C2" s="9" t="s">
        <v>664</v>
      </c>
    </row>
    <row r="6" spans="1:15" ht="15.95" customHeight="1" x14ac:dyDescent="0.2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5.95" customHeight="1" x14ac:dyDescent="0.2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5.95" customHeight="1" x14ac:dyDescent="0.2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5.95" customHeight="1" x14ac:dyDescent="0.2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5.95" customHeight="1" thickBot="1" x14ac:dyDescent="0.3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5.95" customHeight="1" thickBot="1" x14ac:dyDescent="0.3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5.95" customHeight="1" thickBot="1" x14ac:dyDescent="0.3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5.95" customHeight="1" x14ac:dyDescent="0.2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5.95" customHeight="1" x14ac:dyDescent="0.2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5.95" customHeight="1" x14ac:dyDescent="0.2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5.95" customHeight="1" x14ac:dyDescent="0.2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5.95" customHeight="1" x14ac:dyDescent="0.2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5.95" customHeight="1" x14ac:dyDescent="0.2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5.95" customHeight="1" x14ac:dyDescent="0.2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5.95" customHeight="1" x14ac:dyDescent="0.2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5.95" customHeight="1" x14ac:dyDescent="0.2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5.95" customHeight="1" x14ac:dyDescent="0.2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5.95" customHeight="1" x14ac:dyDescent="0.2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5.95" customHeight="1" x14ac:dyDescent="0.2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5.95" customHeight="1" x14ac:dyDescent="0.2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5.95" customHeight="1" x14ac:dyDescent="0.2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5.95" customHeight="1" x14ac:dyDescent="0.2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5.95" customHeight="1" x14ac:dyDescent="0.2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5.95" customHeight="1" x14ac:dyDescent="0.2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5.95" customHeight="1" x14ac:dyDescent="0.2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5.95" customHeight="1" x14ac:dyDescent="0.2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25">
      <c r="A36" t="s">
        <v>745</v>
      </c>
    </row>
    <row r="37" spans="1:3" x14ac:dyDescent="0.25">
      <c r="A37" s="372" t="s">
        <v>748</v>
      </c>
      <c r="B37" s="372" t="s">
        <v>746</v>
      </c>
      <c r="C37" s="372" t="s">
        <v>747</v>
      </c>
    </row>
    <row r="38" spans="1:3" x14ac:dyDescent="0.25">
      <c r="A38" s="111" t="s">
        <v>750</v>
      </c>
      <c r="B38" s="111" t="s">
        <v>749</v>
      </c>
      <c r="C38" s="111" t="s">
        <v>649</v>
      </c>
    </row>
    <row r="39" spans="1:3" x14ac:dyDescent="0.25">
      <c r="A39" s="111" t="s">
        <v>753</v>
      </c>
      <c r="B39" s="111" t="s">
        <v>751</v>
      </c>
      <c r="C39" s="111" t="s">
        <v>752</v>
      </c>
    </row>
    <row r="40" spans="1:3" x14ac:dyDescent="0.25">
      <c r="A40" s="111" t="s">
        <v>756</v>
      </c>
      <c r="B40" s="111" t="s">
        <v>754</v>
      </c>
      <c r="C40" s="111" t="s">
        <v>755</v>
      </c>
    </row>
    <row r="41" spans="1:3" x14ac:dyDescent="0.25">
      <c r="A41" s="111" t="s">
        <v>759</v>
      </c>
      <c r="B41" s="111" t="s">
        <v>757</v>
      </c>
      <c r="C41" s="111" t="s">
        <v>758</v>
      </c>
    </row>
    <row r="42" spans="1:3" x14ac:dyDescent="0.25">
      <c r="A42" s="111" t="s">
        <v>762</v>
      </c>
      <c r="B42" s="111" t="s">
        <v>760</v>
      </c>
      <c r="C42" s="111" t="s">
        <v>761</v>
      </c>
    </row>
    <row r="43" spans="1:3" x14ac:dyDescent="0.25">
      <c r="A43" s="111" t="s">
        <v>765</v>
      </c>
      <c r="B43" s="111" t="s">
        <v>763</v>
      </c>
      <c r="C43" s="111" t="s">
        <v>764</v>
      </c>
    </row>
    <row r="44" spans="1:3" x14ac:dyDescent="0.25">
      <c r="A44" s="111" t="s">
        <v>768</v>
      </c>
      <c r="B44" s="111" t="s">
        <v>766</v>
      </c>
      <c r="C44" s="111" t="s">
        <v>767</v>
      </c>
    </row>
    <row r="45" spans="1:3" x14ac:dyDescent="0.25">
      <c r="A45" s="111" t="s">
        <v>771</v>
      </c>
      <c r="B45" s="111" t="s">
        <v>769</v>
      </c>
      <c r="C45" s="111" t="s">
        <v>770</v>
      </c>
    </row>
    <row r="46" spans="1:3" x14ac:dyDescent="0.25">
      <c r="A46" s="111" t="s">
        <v>774</v>
      </c>
      <c r="B46" s="111" t="s">
        <v>772</v>
      </c>
      <c r="C46" s="111" t="s">
        <v>773</v>
      </c>
    </row>
    <row r="47" spans="1:3" x14ac:dyDescent="0.25">
      <c r="A47" s="111" t="s">
        <v>777</v>
      </c>
      <c r="B47" s="111" t="s">
        <v>775</v>
      </c>
      <c r="C47" s="111" t="s">
        <v>776</v>
      </c>
    </row>
    <row r="48" spans="1:3" x14ac:dyDescent="0.25">
      <c r="A48" s="111" t="s">
        <v>780</v>
      </c>
      <c r="B48" s="111" t="s">
        <v>778</v>
      </c>
      <c r="C48" s="111" t="s">
        <v>779</v>
      </c>
    </row>
    <row r="49" spans="1:3" x14ac:dyDescent="0.25">
      <c r="A49" s="111" t="s">
        <v>783</v>
      </c>
      <c r="B49" s="111" t="s">
        <v>781</v>
      </c>
      <c r="C49" s="111" t="s">
        <v>782</v>
      </c>
    </row>
    <row r="50" spans="1:3" x14ac:dyDescent="0.25">
      <c r="A50" s="111" t="s">
        <v>786</v>
      </c>
      <c r="B50" s="111" t="s">
        <v>784</v>
      </c>
      <c r="C50" s="111" t="s">
        <v>785</v>
      </c>
    </row>
    <row r="51" spans="1:3" x14ac:dyDescent="0.25">
      <c r="A51" s="111" t="s">
        <v>789</v>
      </c>
      <c r="B51" s="111" t="s">
        <v>787</v>
      </c>
      <c r="C51" s="111" t="s">
        <v>788</v>
      </c>
    </row>
    <row r="52" spans="1:3" x14ac:dyDescent="0.25">
      <c r="A52" s="111" t="s">
        <v>792</v>
      </c>
      <c r="B52" s="111" t="s">
        <v>790</v>
      </c>
      <c r="C52" s="111" t="s">
        <v>791</v>
      </c>
    </row>
    <row r="53" spans="1:3" x14ac:dyDescent="0.25">
      <c r="A53" s="111" t="s">
        <v>794</v>
      </c>
      <c r="B53" s="111" t="s">
        <v>793</v>
      </c>
      <c r="C53" s="111" t="s">
        <v>307</v>
      </c>
    </row>
    <row r="54" spans="1:3" x14ac:dyDescent="0.25">
      <c r="A54" s="111" t="s">
        <v>797</v>
      </c>
      <c r="B54" s="111" t="s">
        <v>795</v>
      </c>
      <c r="C54" s="111" t="s">
        <v>796</v>
      </c>
    </row>
    <row r="55" spans="1:3" x14ac:dyDescent="0.25">
      <c r="A55" s="111" t="s">
        <v>816</v>
      </c>
      <c r="B55" s="111" t="s">
        <v>798</v>
      </c>
      <c r="C55" s="111" t="s">
        <v>799</v>
      </c>
    </row>
    <row r="56" spans="1:3" x14ac:dyDescent="0.25">
      <c r="A56" s="111" t="s">
        <v>802</v>
      </c>
      <c r="B56" s="111" t="s">
        <v>800</v>
      </c>
      <c r="C56" s="111" t="s">
        <v>801</v>
      </c>
    </row>
    <row r="57" spans="1:3" x14ac:dyDescent="0.25">
      <c r="A57" s="111" t="s">
        <v>805</v>
      </c>
      <c r="B57" s="111" t="s">
        <v>803</v>
      </c>
      <c r="C57" s="111" t="s">
        <v>804</v>
      </c>
    </row>
    <row r="58" spans="1:3" x14ac:dyDescent="0.25">
      <c r="A58" s="111" t="s">
        <v>807</v>
      </c>
      <c r="B58" s="111" t="s">
        <v>806</v>
      </c>
      <c r="C58" s="111" t="s">
        <v>303</v>
      </c>
    </row>
    <row r="59" spans="1:3" x14ac:dyDescent="0.25">
      <c r="A59" s="111" t="s">
        <v>810</v>
      </c>
      <c r="B59" s="111" t="s">
        <v>808</v>
      </c>
      <c r="C59" s="111" t="s">
        <v>809</v>
      </c>
    </row>
    <row r="60" spans="1:3" x14ac:dyDescent="0.25">
      <c r="A60" s="111" t="s">
        <v>813</v>
      </c>
      <c r="B60" s="111" t="s">
        <v>811</v>
      </c>
      <c r="C60" s="111" t="s">
        <v>812</v>
      </c>
    </row>
    <row r="61" spans="1:3" x14ac:dyDescent="0.2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5" x14ac:dyDescent="0.25"/>
  <cols>
    <col min="3" max="7" width="20.28515625" customWidth="1"/>
    <col min="8" max="8" width="9.5703125" customWidth="1"/>
    <col min="9" max="9" width="20.28515625" customWidth="1"/>
    <col min="10" max="10" width="9.5703125" customWidth="1"/>
    <col min="11" max="11" width="19.85546875" customWidth="1"/>
    <col min="12" max="12" width="9.5703125" customWidth="1"/>
    <col min="13" max="15" width="20.5703125" customWidth="1"/>
    <col min="17" max="17" width="21" customWidth="1"/>
    <col min="18" max="18" width="20.5703125" customWidth="1"/>
    <col min="20" max="21" width="21" customWidth="1"/>
  </cols>
  <sheetData>
    <row r="8" spans="3:21" ht="90.6" customHeight="1" x14ac:dyDescent="0.25">
      <c r="C8" s="422" t="s">
        <v>908</v>
      </c>
      <c r="D8" s="5"/>
      <c r="E8" s="5"/>
      <c r="F8" s="5"/>
      <c r="G8" s="5"/>
    </row>
    <row r="9" spans="3:21" ht="90.6" customHeight="1" x14ac:dyDescent="0.25">
      <c r="C9" s="5"/>
      <c r="D9" s="5"/>
      <c r="E9" s="5"/>
      <c r="F9" s="5"/>
      <c r="G9" s="5"/>
    </row>
    <row r="10" spans="3:21" ht="90.6" customHeight="1" x14ac:dyDescent="0.25"/>
    <row r="11" spans="3:21" ht="29.1" customHeight="1" x14ac:dyDescent="0.35">
      <c r="C11" s="9" t="s">
        <v>909</v>
      </c>
    </row>
    <row r="12" spans="3:21" ht="14.1" customHeight="1" x14ac:dyDescent="0.25"/>
    <row r="13" spans="3:21" ht="95.45" customHeight="1" x14ac:dyDescent="0.2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45" customHeight="1" x14ac:dyDescent="0.2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25">
      <c r="O15" s="5"/>
      <c r="Q15" s="5"/>
      <c r="R15" s="5"/>
    </row>
    <row r="17" spans="3:21" x14ac:dyDescent="0.2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50">
        <v>1</v>
      </c>
      <c r="R17" s="450"/>
      <c r="T17" s="450">
        <v>1</v>
      </c>
      <c r="U17" s="450"/>
    </row>
    <row r="21" spans="3:21" ht="96.95" customHeight="1" x14ac:dyDescent="0.25">
      <c r="C21" s="5"/>
      <c r="E21" s="5"/>
      <c r="G21" s="5"/>
      <c r="I21" s="5"/>
      <c r="K21" s="5"/>
      <c r="M21" s="5"/>
      <c r="N21" s="5"/>
      <c r="Q21" s="5"/>
      <c r="R21" s="5"/>
    </row>
    <row r="22" spans="3:21" ht="96.95" customHeight="1" x14ac:dyDescent="0.25">
      <c r="I22" s="5"/>
      <c r="K22" s="5"/>
    </row>
    <row r="23" spans="3:21" ht="27" customHeight="1" x14ac:dyDescent="0.4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51" t="s">
        <v>911</v>
      </c>
      <c r="N23" s="451"/>
      <c r="O23" s="174"/>
      <c r="P23" s="174"/>
      <c r="Q23" s="451">
        <v>3</v>
      </c>
      <c r="R23" s="451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:K67"/>
  <sheetViews>
    <sheetView showGridLines="0" topLeftCell="A54" zoomScale="160" zoomScaleNormal="160" workbookViewId="0">
      <selection activeCell="L62" sqref="L62"/>
    </sheetView>
  </sheetViews>
  <sheetFormatPr baseColWidth="10" defaultRowHeight="15" x14ac:dyDescent="0.25"/>
  <cols>
    <col min="13" max="14" width="4.42578125" customWidth="1"/>
    <col min="16" max="21" width="3.42578125" customWidth="1"/>
  </cols>
  <sheetData>
    <row r="2" spans="3:3" ht="23.25" x14ac:dyDescent="0.35">
      <c r="C2" s="9" t="s">
        <v>610</v>
      </c>
    </row>
    <row r="33" spans="11:11" x14ac:dyDescent="0.25">
      <c r="K33" s="443"/>
    </row>
    <row r="44" spans="11:11" x14ac:dyDescent="0.25">
      <c r="K44" s="443"/>
    </row>
    <row r="54" spans="11:11" x14ac:dyDescent="0.25">
      <c r="K54" s="443"/>
    </row>
    <row r="67" spans="11:11" x14ac:dyDescent="0.25">
      <c r="K67" s="443"/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P108"/>
  <sheetViews>
    <sheetView tabSelected="1" topLeftCell="C86" zoomScale="85" zoomScaleNormal="85" workbookViewId="0">
      <selection activeCell="H104" sqref="H104"/>
    </sheetView>
  </sheetViews>
  <sheetFormatPr baseColWidth="10" defaultRowHeight="15" x14ac:dyDescent="0.25"/>
  <cols>
    <col min="3" max="3" width="41.140625" customWidth="1"/>
    <col min="4" max="4" width="17.42578125" customWidth="1"/>
    <col min="5" max="5" width="5.140625" customWidth="1"/>
    <col min="6" max="6" width="4.140625" customWidth="1"/>
    <col min="7" max="7" width="9.42578125" customWidth="1"/>
    <col min="8" max="9" width="10.85546875" customWidth="1"/>
    <col min="10" max="11" width="20.7109375" customWidth="1"/>
    <col min="12" max="12" width="34.28515625" customWidth="1"/>
    <col min="13" max="13" width="35.42578125" customWidth="1"/>
    <col min="14" max="14" width="6.85546875" customWidth="1"/>
    <col min="15" max="15" width="6.28515625" customWidth="1"/>
    <col min="16" max="16" width="10.85546875" customWidth="1"/>
    <col min="17" max="17" width="7.85546875" customWidth="1"/>
    <col min="18" max="18" width="10.85546875" customWidth="1"/>
    <col min="19" max="19" width="5.42578125" customWidth="1"/>
    <col min="20" max="20" width="14.42578125" customWidth="1"/>
    <col min="21" max="21" width="3.28515625" customWidth="1"/>
    <col min="22" max="22" width="8.42578125" customWidth="1"/>
    <col min="23" max="24" width="12.28515625" customWidth="1"/>
    <col min="25" max="25" width="5.42578125" customWidth="1"/>
    <col min="27" max="27" width="18.5703125" customWidth="1"/>
    <col min="28" max="28" width="14.7109375" customWidth="1"/>
    <col min="29" max="29" width="4.140625" customWidth="1"/>
    <col min="30" max="30" width="46.42578125" customWidth="1"/>
  </cols>
  <sheetData>
    <row r="2" spans="3:28" ht="23.25" x14ac:dyDescent="0.35">
      <c r="C2" s="9" t="s">
        <v>889</v>
      </c>
      <c r="R2" t="s">
        <v>64</v>
      </c>
      <c r="T2" t="s">
        <v>966</v>
      </c>
      <c r="AA2" s="8" t="s">
        <v>864</v>
      </c>
      <c r="AB2" s="4" t="s">
        <v>64</v>
      </c>
    </row>
    <row r="3" spans="3:28" x14ac:dyDescent="0.25">
      <c r="R3" t="s">
        <v>65</v>
      </c>
      <c r="T3" t="s">
        <v>967</v>
      </c>
    </row>
    <row r="16" spans="3:28" ht="15.75" thickBot="1" x14ac:dyDescent="0.3"/>
    <row r="17" spans="3:38" x14ac:dyDescent="0.25">
      <c r="Z17" s="396"/>
      <c r="AA17" s="397"/>
      <c r="AB17" s="397"/>
      <c r="AC17" s="397"/>
      <c r="AD17" s="397"/>
      <c r="AE17" s="398"/>
    </row>
    <row r="18" spans="3:38" x14ac:dyDescent="0.25">
      <c r="Z18" s="399"/>
      <c r="AE18" s="400"/>
    </row>
    <row r="19" spans="3:38" x14ac:dyDescent="0.25">
      <c r="Z19" s="399"/>
      <c r="AB19" s="5" t="s">
        <v>866</v>
      </c>
      <c r="AD19" s="5" t="s">
        <v>865</v>
      </c>
      <c r="AE19" s="400"/>
    </row>
    <row r="20" spans="3:38" ht="20.45" customHeight="1" x14ac:dyDescent="0.3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45" customHeight="1" x14ac:dyDescent="0.3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>_xlfn.CONCAT(I21,K21)</f>
        <v>C = 0.1µF</v>
      </c>
      <c r="M21" s="77" t="str">
        <f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45" customHeight="1" x14ac:dyDescent="0.3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>C22</f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>_xlfn.CONCAT(I22,K22)</f>
        <v>L = 80mH</v>
      </c>
      <c r="M22" s="77" t="str">
        <f>_xlfn.CONCAT(I22,J22)</f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45" customHeight="1" x14ac:dyDescent="0.3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>C23</f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>_xlfn.CONCAT(I23,K23)</f>
        <v>f =1kHZ</v>
      </c>
      <c r="M23" s="77" t="str">
        <f>_xlfn.CONCAT(I23,J23)</f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45" customHeight="1" x14ac:dyDescent="0.3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45" customHeight="1" thickBot="1" x14ac:dyDescent="0.3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>_xlfn.CONCAT(I25,K25)</f>
        <v>ω = 6283.1853(1/s)</v>
      </c>
      <c r="M25" s="77" t="str">
        <f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45" customHeight="1" x14ac:dyDescent="0.25"/>
    <row r="27" spans="3:38" ht="20.45" customHeight="1" x14ac:dyDescent="0.25"/>
    <row r="28" spans="3:38" ht="20.45" customHeight="1" x14ac:dyDescent="0.3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>_xlfn.CONCAT(I28,K28)</f>
        <v>Blindwiderstand XC = 1.59kΩ</v>
      </c>
      <c r="M28" s="77" t="str">
        <f>_xlfn.CONCAT(I28,J28)</f>
        <v>Blindwiderstand XC = 1.59 * 10³Ω</v>
      </c>
    </row>
    <row r="29" spans="3:38" ht="20.45" customHeight="1" x14ac:dyDescent="0.3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>C29</f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>_xlfn.CONCAT(I29,K29)</f>
        <v>Blindwiderstand XL = 502.6548Ω</v>
      </c>
      <c r="M29" s="77" t="str">
        <f>_xlfn.CONCAT(I29,J29)</f>
        <v>Blindwiderstand XL = 502.6548Ω</v>
      </c>
    </row>
    <row r="31" spans="3:38" x14ac:dyDescent="0.25">
      <c r="C31" t="s">
        <v>862</v>
      </c>
    </row>
    <row r="32" spans="3:38" ht="18" x14ac:dyDescent="0.3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>_xlfn.CONCAT(I32,K32)</f>
        <v>Scheinwiderstand ZRC = 2.19kΩ</v>
      </c>
      <c r="M32" s="77" t="str">
        <f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8" x14ac:dyDescent="0.3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>C33</f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>_xlfn.CONCAT(I33,K33)</f>
        <v>Scheinwiderstand ZRL = 1.58kΩ</v>
      </c>
      <c r="M33" s="77" t="str">
        <f>_xlfn.CONCAT(I33,J33)</f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>COS(RADIANS(R33))</f>
        <v>0.9481786508621064</v>
      </c>
      <c r="X33" s="77" t="str">
        <f>_xlfn.CONCAT(V33,ROUND(W33,1))</f>
        <v>cos(φ) = 0.9</v>
      </c>
    </row>
    <row r="34" spans="2:38" ht="18" x14ac:dyDescent="0.3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>C34</f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>_xlfn.CONCAT(I34,K34)</f>
        <v>Scheinwiderstand ZRLC = 1.85kΩ</v>
      </c>
      <c r="M34" s="77" t="str">
        <f>_xlfn.CONCAT(I34,J34)</f>
        <v>Scheinwiderstand ZRLC = 1.85 * 10³Ω</v>
      </c>
      <c r="O34" s="8" t="s">
        <v>863</v>
      </c>
      <c r="P34" s="77">
        <f>ATAN2(H20,H29-H28)</f>
        <v>-0.62724054455024325</v>
      </c>
      <c r="Q34" s="5" t="s">
        <v>202</v>
      </c>
      <c r="R34" s="77">
        <f>DEGREES(P34)</f>
        <v>-35.93823594221643</v>
      </c>
      <c r="S34" s="5" t="s">
        <v>201</v>
      </c>
      <c r="T34" s="77" t="str">
        <f>_xlfn.CONCAT(O34,ROUND(R34,1),S34)</f>
        <v>φ = -35.9°</v>
      </c>
      <c r="V34" s="5" t="s">
        <v>954</v>
      </c>
      <c r="W34" s="77">
        <f>COS(RADIANS(R34))</f>
        <v>0.80965014856304451</v>
      </c>
      <c r="X34" s="77" t="str">
        <f>_xlfn.CONCAT(V34,ROUND(W34,1))</f>
        <v>cos(φ) = 0.8</v>
      </c>
    </row>
    <row r="35" spans="2:38" ht="15.75" thickBot="1" x14ac:dyDescent="0.3"/>
    <row r="36" spans="2:38" ht="23.25" x14ac:dyDescent="0.35">
      <c r="Z36" s="405"/>
      <c r="AA36" s="406"/>
      <c r="AB36" s="397"/>
      <c r="AC36" s="397"/>
      <c r="AD36" s="397"/>
      <c r="AE36" s="398"/>
    </row>
    <row r="37" spans="2:38" ht="23.25" x14ac:dyDescent="0.35">
      <c r="Z37" s="407"/>
      <c r="AA37" s="245"/>
      <c r="AB37" s="5" t="s">
        <v>866</v>
      </c>
      <c r="AD37" s="5" t="s">
        <v>865</v>
      </c>
      <c r="AE37" s="400"/>
    </row>
    <row r="38" spans="2:38" ht="19.5" x14ac:dyDescent="0.3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75" x14ac:dyDescent="0.3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75" x14ac:dyDescent="0.3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75" x14ac:dyDescent="0.3">
      <c r="C41" s="442" t="s">
        <v>967</v>
      </c>
      <c r="D41" s="2">
        <v>1.6</v>
      </c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75" x14ac:dyDescent="0.3">
      <c r="C42" s="8" t="s">
        <v>969</v>
      </c>
      <c r="D42" s="4">
        <v>1</v>
      </c>
      <c r="E42" s="5">
        <f>IF($C$41=$T$2, D42+$D$41,D42*$D$41)</f>
        <v>1.6</v>
      </c>
      <c r="F42" s="5">
        <f t="shared" ref="F42:X42" si="0">IF($C$41=$T$2, E42+$D$41,E42*$D$41)</f>
        <v>2.5600000000000005</v>
      </c>
      <c r="G42" s="5">
        <f t="shared" si="0"/>
        <v>4.096000000000001</v>
      </c>
      <c r="H42" s="5">
        <f t="shared" si="0"/>
        <v>6.5536000000000021</v>
      </c>
      <c r="I42" s="5">
        <f t="shared" si="0"/>
        <v>10.485760000000004</v>
      </c>
      <c r="J42" s="5">
        <f t="shared" si="0"/>
        <v>16.777216000000006</v>
      </c>
      <c r="K42" s="5">
        <f t="shared" si="0"/>
        <v>26.843545600000013</v>
      </c>
      <c r="L42" s="5">
        <f t="shared" si="0"/>
        <v>42.949672960000022</v>
      </c>
      <c r="M42" s="5">
        <f t="shared" si="0"/>
        <v>68.719476736000033</v>
      </c>
      <c r="N42" s="5">
        <f t="shared" si="0"/>
        <v>109.95116277760006</v>
      </c>
      <c r="O42" s="5">
        <f t="shared" si="0"/>
        <v>175.9218604441601</v>
      </c>
      <c r="P42" s="5">
        <f t="shared" si="0"/>
        <v>281.47497671065616</v>
      </c>
      <c r="Q42" s="5">
        <f t="shared" si="0"/>
        <v>450.3599627370499</v>
      </c>
      <c r="R42" s="5">
        <f t="shared" si="0"/>
        <v>720.57594037927993</v>
      </c>
      <c r="S42" s="5">
        <f t="shared" si="0"/>
        <v>1152.921504606848</v>
      </c>
      <c r="T42" s="5">
        <f t="shared" si="0"/>
        <v>1844.6744073709569</v>
      </c>
      <c r="U42" s="5">
        <f t="shared" si="0"/>
        <v>2951.4790517935312</v>
      </c>
      <c r="V42" s="5">
        <f t="shared" si="0"/>
        <v>4722.3664828696501</v>
      </c>
      <c r="W42" s="5">
        <f t="shared" si="0"/>
        <v>7555.7863725914403</v>
      </c>
      <c r="X42" s="5">
        <f t="shared" si="0"/>
        <v>12089.258196146306</v>
      </c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ht="17.25" x14ac:dyDescent="0.25">
      <c r="C43" s="8" t="s">
        <v>968</v>
      </c>
      <c r="D43" s="5">
        <f>2*PI()*D42</f>
        <v>6.2831853071795862</v>
      </c>
      <c r="E43" s="5">
        <f t="shared" ref="E43:X43" si="1">2*PI()*E42</f>
        <v>10.053096491487338</v>
      </c>
      <c r="F43" s="5">
        <f t="shared" si="1"/>
        <v>16.084954386379742</v>
      </c>
      <c r="G43" s="5">
        <f t="shared" si="1"/>
        <v>25.73592701820759</v>
      </c>
      <c r="H43" s="5">
        <f t="shared" si="1"/>
        <v>41.17748322913215</v>
      </c>
      <c r="I43" s="5">
        <f t="shared" si="1"/>
        <v>65.88397316661144</v>
      </c>
      <c r="J43" s="5">
        <f t="shared" si="1"/>
        <v>105.4143570665783</v>
      </c>
      <c r="K43" s="5">
        <f t="shared" si="1"/>
        <v>168.66297130652532</v>
      </c>
      <c r="L43" s="5">
        <f t="shared" si="1"/>
        <v>269.86075409044048</v>
      </c>
      <c r="M43" s="5">
        <f t="shared" si="1"/>
        <v>431.77720654470477</v>
      </c>
      <c r="N43" s="5">
        <f t="shared" si="1"/>
        <v>690.84353047152774</v>
      </c>
      <c r="O43" s="5">
        <f t="shared" si="1"/>
        <v>1105.3496487544444</v>
      </c>
      <c r="P43" s="5">
        <f t="shared" si="1"/>
        <v>1768.5594380071111</v>
      </c>
      <c r="Q43" s="5">
        <f t="shared" si="1"/>
        <v>2829.6951008113779</v>
      </c>
      <c r="R43" s="5">
        <f t="shared" si="1"/>
        <v>4527.5121612982048</v>
      </c>
      <c r="S43" s="5">
        <f t="shared" si="1"/>
        <v>7244.0194580771285</v>
      </c>
      <c r="T43" s="5">
        <f t="shared" si="1"/>
        <v>11590.431132923408</v>
      </c>
      <c r="U43" s="5">
        <f t="shared" si="1"/>
        <v>18544.689812677454</v>
      </c>
      <c r="V43" s="5">
        <f t="shared" si="1"/>
        <v>29671.503700283924</v>
      </c>
      <c r="W43" s="5">
        <f t="shared" si="1"/>
        <v>47474.405920454279</v>
      </c>
      <c r="X43" s="5">
        <f t="shared" si="1"/>
        <v>75959.049472726852</v>
      </c>
      <c r="Z43" s="399"/>
      <c r="AE43" s="400"/>
    </row>
    <row r="44" spans="2:38" ht="18" x14ac:dyDescent="0.35">
      <c r="C44" s="8" t="s">
        <v>971</v>
      </c>
      <c r="D44" s="5">
        <f>1/(D43*$H$21)</f>
        <v>1591549.4309189534</v>
      </c>
      <c r="E44" s="5">
        <f>1/(E43*$H$21)</f>
        <v>994718.39432434586</v>
      </c>
      <c r="F44" s="5">
        <f t="shared" ref="F44:X44" si="2">1/(F43*$H$21)</f>
        <v>621698.99645271618</v>
      </c>
      <c r="G44" s="5">
        <f t="shared" si="2"/>
        <v>388561.87278294755</v>
      </c>
      <c r="H44" s="5">
        <f t="shared" si="2"/>
        <v>242851.17048934216</v>
      </c>
      <c r="I44" s="5">
        <f t="shared" si="2"/>
        <v>151781.98155583887</v>
      </c>
      <c r="J44" s="5">
        <f t="shared" si="2"/>
        <v>94863.738472399287</v>
      </c>
      <c r="K44" s="5">
        <f t="shared" si="2"/>
        <v>59289.836545249542</v>
      </c>
      <c r="L44" s="5">
        <f t="shared" si="2"/>
        <v>37056.14784078097</v>
      </c>
      <c r="M44" s="5">
        <f t="shared" si="2"/>
        <v>23160.092400488105</v>
      </c>
      <c r="N44" s="5">
        <f t="shared" si="2"/>
        <v>14475.057750305064</v>
      </c>
      <c r="O44" s="5">
        <f t="shared" si="2"/>
        <v>9046.9110939406655</v>
      </c>
      <c r="P44" s="5">
        <f t="shared" si="2"/>
        <v>5654.3194337129153</v>
      </c>
      <c r="Q44" s="5">
        <f t="shared" si="2"/>
        <v>3533.9496460705723</v>
      </c>
      <c r="R44" s="5">
        <f t="shared" si="2"/>
        <v>2208.7185287941074</v>
      </c>
      <c r="S44" s="5">
        <f t="shared" si="2"/>
        <v>1380.449080496317</v>
      </c>
      <c r="T44" s="5">
        <f t="shared" si="2"/>
        <v>862.78067531019792</v>
      </c>
      <c r="U44" s="5">
        <f t="shared" si="2"/>
        <v>539.23792206887367</v>
      </c>
      <c r="V44" s="5">
        <f t="shared" si="2"/>
        <v>337.02370129304609</v>
      </c>
      <c r="W44" s="5">
        <f t="shared" si="2"/>
        <v>210.63981330815378</v>
      </c>
      <c r="X44" s="5">
        <f t="shared" si="2"/>
        <v>131.64988331759611</v>
      </c>
      <c r="Z44" s="399"/>
      <c r="AE44" s="400"/>
    </row>
    <row r="45" spans="2:38" ht="18" x14ac:dyDescent="0.35">
      <c r="C45" s="8" t="s">
        <v>970</v>
      </c>
      <c r="D45" s="5">
        <f>D43*$H$22</f>
        <v>0.50265482457436694</v>
      </c>
      <c r="E45" s="5">
        <f t="shared" ref="E45:X45" si="3">E43*$H$22</f>
        <v>0.80424771931898709</v>
      </c>
      <c r="F45" s="5">
        <f t="shared" si="3"/>
        <v>1.2867963509103795</v>
      </c>
      <c r="G45" s="5">
        <f t="shared" si="3"/>
        <v>2.0588741614566071</v>
      </c>
      <c r="H45" s="5">
        <f t="shared" si="3"/>
        <v>3.294198658330572</v>
      </c>
      <c r="I45" s="5">
        <f t="shared" si="3"/>
        <v>5.2707178533289154</v>
      </c>
      <c r="J45" s="5">
        <f t="shared" si="3"/>
        <v>8.433148565326265</v>
      </c>
      <c r="K45" s="5">
        <f t="shared" si="3"/>
        <v>13.493037704522026</v>
      </c>
      <c r="L45" s="5">
        <f t="shared" si="3"/>
        <v>21.588860327235238</v>
      </c>
      <c r="M45" s="5">
        <f t="shared" si="3"/>
        <v>34.54217652357638</v>
      </c>
      <c r="N45" s="5">
        <f t="shared" si="3"/>
        <v>55.267482437722222</v>
      </c>
      <c r="O45" s="5">
        <f t="shared" si="3"/>
        <v>88.427971900355558</v>
      </c>
      <c r="P45" s="5">
        <f t="shared" si="3"/>
        <v>141.4847550405689</v>
      </c>
      <c r="Q45" s="5">
        <f t="shared" si="3"/>
        <v>226.37560806491024</v>
      </c>
      <c r="R45" s="5">
        <f t="shared" si="3"/>
        <v>362.20097290385638</v>
      </c>
      <c r="S45" s="5">
        <f t="shared" si="3"/>
        <v>579.52155664617032</v>
      </c>
      <c r="T45" s="5">
        <f t="shared" si="3"/>
        <v>927.23449063387261</v>
      </c>
      <c r="U45" s="5">
        <f t="shared" si="3"/>
        <v>1483.5751850141964</v>
      </c>
      <c r="V45" s="5">
        <f t="shared" si="3"/>
        <v>2373.7202960227141</v>
      </c>
      <c r="W45" s="5">
        <f t="shared" si="3"/>
        <v>3797.9524736363423</v>
      </c>
      <c r="X45" s="5">
        <f t="shared" si="3"/>
        <v>6076.7239578181479</v>
      </c>
      <c r="Z45" s="399"/>
      <c r="AE45" s="400"/>
    </row>
    <row r="46" spans="2:38" ht="18" x14ac:dyDescent="0.35">
      <c r="C46" s="8" t="s">
        <v>973</v>
      </c>
      <c r="D46" s="5">
        <f>$H$20+D44</f>
        <v>1593049.4309189534</v>
      </c>
      <c r="E46" s="5">
        <f t="shared" ref="E46:X46" si="4">$H$20+E44</f>
        <v>996218.39432434586</v>
      </c>
      <c r="F46" s="5">
        <f t="shared" si="4"/>
        <v>623198.99645271618</v>
      </c>
      <c r="G46" s="5">
        <f t="shared" si="4"/>
        <v>390061.87278294755</v>
      </c>
      <c r="H46" s="5">
        <f t="shared" si="4"/>
        <v>244351.17048934216</v>
      </c>
      <c r="I46" s="5">
        <f t="shared" si="4"/>
        <v>153281.98155583887</v>
      </c>
      <c r="J46" s="5">
        <f t="shared" si="4"/>
        <v>96363.738472399287</v>
      </c>
      <c r="K46" s="5">
        <f t="shared" si="4"/>
        <v>60789.836545249542</v>
      </c>
      <c r="L46" s="5">
        <f t="shared" si="4"/>
        <v>38556.14784078097</v>
      </c>
      <c r="M46" s="5">
        <f t="shared" si="4"/>
        <v>24660.092400488105</v>
      </c>
      <c r="N46" s="5">
        <f t="shared" si="4"/>
        <v>15975.057750305064</v>
      </c>
      <c r="O46" s="5">
        <f t="shared" si="4"/>
        <v>10546.911093940666</v>
      </c>
      <c r="P46" s="5">
        <f t="shared" si="4"/>
        <v>7154.3194337129153</v>
      </c>
      <c r="Q46" s="5">
        <f t="shared" si="4"/>
        <v>5033.9496460705723</v>
      </c>
      <c r="R46" s="5">
        <f t="shared" si="4"/>
        <v>3708.7185287941074</v>
      </c>
      <c r="S46" s="5">
        <f t="shared" si="4"/>
        <v>2880.449080496317</v>
      </c>
      <c r="T46" s="5">
        <f t="shared" si="4"/>
        <v>2362.7806753101977</v>
      </c>
      <c r="U46" s="5">
        <f t="shared" si="4"/>
        <v>2039.2379220688736</v>
      </c>
      <c r="V46" s="5">
        <f t="shared" si="4"/>
        <v>1837.0237012930461</v>
      </c>
      <c r="W46" s="5">
        <f t="shared" si="4"/>
        <v>1710.6398133081539</v>
      </c>
      <c r="X46" s="5">
        <f t="shared" si="4"/>
        <v>1631.649883317596</v>
      </c>
      <c r="Z46" s="399"/>
      <c r="AE46" s="400"/>
    </row>
    <row r="47" spans="2:38" ht="18.75" thickBot="1" x14ac:dyDescent="0.4">
      <c r="C47" s="8" t="s">
        <v>972</v>
      </c>
      <c r="D47" s="5">
        <f>$H$20+D45</f>
        <v>1500.5026548245744</v>
      </c>
      <c r="E47" s="5">
        <f t="shared" ref="E47:X47" si="5">$H$20+E45</f>
        <v>1500.8042477193189</v>
      </c>
      <c r="F47" s="5">
        <f t="shared" si="5"/>
        <v>1501.2867963509104</v>
      </c>
      <c r="G47" s="5">
        <f t="shared" si="5"/>
        <v>1502.0588741614565</v>
      </c>
      <c r="H47" s="5">
        <f t="shared" si="5"/>
        <v>1503.2941986583305</v>
      </c>
      <c r="I47" s="5">
        <f t="shared" si="5"/>
        <v>1505.270717853329</v>
      </c>
      <c r="J47" s="5">
        <f t="shared" si="5"/>
        <v>1508.4331485653263</v>
      </c>
      <c r="K47" s="5">
        <f t="shared" si="5"/>
        <v>1513.4930377045221</v>
      </c>
      <c r="L47" s="5">
        <f t="shared" si="5"/>
        <v>1521.5888603272351</v>
      </c>
      <c r="M47" s="5">
        <f t="shared" si="5"/>
        <v>1534.5421765235765</v>
      </c>
      <c r="N47" s="5">
        <f t="shared" si="5"/>
        <v>1555.2674824377223</v>
      </c>
      <c r="O47" s="5">
        <f t="shared" si="5"/>
        <v>1588.4279719003555</v>
      </c>
      <c r="P47" s="5">
        <f t="shared" si="5"/>
        <v>1641.4847550405689</v>
      </c>
      <c r="Q47" s="5">
        <f t="shared" si="5"/>
        <v>1726.3756080649102</v>
      </c>
      <c r="R47" s="5">
        <f t="shared" si="5"/>
        <v>1862.2009729038564</v>
      </c>
      <c r="S47" s="5">
        <f t="shared" si="5"/>
        <v>2079.5215566461702</v>
      </c>
      <c r="T47" s="5">
        <f t="shared" si="5"/>
        <v>2427.2344906338726</v>
      </c>
      <c r="U47" s="5">
        <f t="shared" si="5"/>
        <v>2983.5751850141964</v>
      </c>
      <c r="V47" s="5">
        <f t="shared" si="5"/>
        <v>3873.7202960227141</v>
      </c>
      <c r="W47" s="5">
        <f t="shared" si="5"/>
        <v>5297.9524736363419</v>
      </c>
      <c r="X47" s="5">
        <f t="shared" si="5"/>
        <v>7576.7239578181479</v>
      </c>
      <c r="Z47" s="402"/>
      <c r="AA47" s="403"/>
      <c r="AB47" s="403"/>
      <c r="AC47" s="403"/>
      <c r="AD47" s="403"/>
      <c r="AE47" s="404"/>
    </row>
    <row r="48" spans="2:38" ht="18" x14ac:dyDescent="0.35">
      <c r="C48" s="8" t="s">
        <v>974</v>
      </c>
      <c r="D48" s="5">
        <f>D44/D46</f>
        <v>0.99905840963193793</v>
      </c>
      <c r="E48" s="5">
        <f t="shared" ref="E48:X48" si="6">E44/E46</f>
        <v>0.99849430605924783</v>
      </c>
      <c r="F48" s="5">
        <f t="shared" si="6"/>
        <v>0.99759306416002258</v>
      </c>
      <c r="G48" s="5">
        <f t="shared" si="6"/>
        <v>0.99615445624229293</v>
      </c>
      <c r="H48" s="5">
        <f t="shared" si="6"/>
        <v>0.99386129398522594</v>
      </c>
      <c r="I48" s="5">
        <f t="shared" si="6"/>
        <v>0.99021411398277381</v>
      </c>
      <c r="J48" s="5">
        <f t="shared" si="6"/>
        <v>0.98443397875820648</v>
      </c>
      <c r="K48" s="5">
        <f t="shared" si="6"/>
        <v>0.97532482261432862</v>
      </c>
      <c r="L48" s="5">
        <f t="shared" si="6"/>
        <v>0.96109569850716658</v>
      </c>
      <c r="M48" s="5">
        <f t="shared" si="6"/>
        <v>0.93917297730926952</v>
      </c>
      <c r="N48" s="5">
        <f t="shared" si="6"/>
        <v>0.90610362582436643</v>
      </c>
      <c r="O48" s="5">
        <f t="shared" si="6"/>
        <v>0.8577782644947326</v>
      </c>
      <c r="P48" s="5">
        <f t="shared" si="6"/>
        <v>0.79033645144056186</v>
      </c>
      <c r="Q48" s="5">
        <f t="shared" si="6"/>
        <v>0.70202324110037972</v>
      </c>
      <c r="R48" s="5">
        <f t="shared" si="6"/>
        <v>0.59554762963159513</v>
      </c>
      <c r="S48" s="5">
        <f t="shared" si="6"/>
        <v>0.47924786792567015</v>
      </c>
      <c r="T48" s="5">
        <f t="shared" si="6"/>
        <v>0.36515478746114588</v>
      </c>
      <c r="U48" s="5">
        <f t="shared" si="6"/>
        <v>0.26443109763366857</v>
      </c>
      <c r="V48" s="5">
        <f t="shared" si="6"/>
        <v>0.18346181437714795</v>
      </c>
      <c r="W48" s="5">
        <f t="shared" si="6"/>
        <v>0.12313510516325696</v>
      </c>
      <c r="X48" s="5">
        <f t="shared" si="6"/>
        <v>8.0685130225312457E-2</v>
      </c>
    </row>
    <row r="49" spans="3:42" ht="18" x14ac:dyDescent="0.35">
      <c r="C49" s="8" t="s">
        <v>975</v>
      </c>
      <c r="D49" s="5">
        <f>D45/D47</f>
        <v>3.3499095983481142E-4</v>
      </c>
      <c r="E49" s="5">
        <f t="shared" ref="E49:X49" si="7">E45/E47</f>
        <v>5.3587782719908574E-4</v>
      </c>
      <c r="F49" s="5">
        <f t="shared" si="7"/>
        <v>8.5712893368416999E-4</v>
      </c>
      <c r="G49" s="5">
        <f t="shared" si="7"/>
        <v>1.3707013732108203E-3</v>
      </c>
      <c r="H49" s="5">
        <f t="shared" si="7"/>
        <v>2.1913200099292602E-3</v>
      </c>
      <c r="I49" s="5">
        <f t="shared" si="7"/>
        <v>3.5015082608166998E-3</v>
      </c>
      <c r="J49" s="5">
        <f t="shared" si="7"/>
        <v>5.5906677557086629E-3</v>
      </c>
      <c r="K49" s="5">
        <f t="shared" si="7"/>
        <v>8.9151633792690487E-3</v>
      </c>
      <c r="L49" s="5">
        <f t="shared" si="7"/>
        <v>1.4188366443871248E-2</v>
      </c>
      <c r="M49" s="5">
        <f t="shared" si="7"/>
        <v>2.2509760273796996E-2</v>
      </c>
      <c r="N49" s="5">
        <f t="shared" si="7"/>
        <v>3.5535676699866514E-2</v>
      </c>
      <c r="O49" s="5">
        <f t="shared" si="7"/>
        <v>5.5670117540528162E-2</v>
      </c>
      <c r="P49" s="5">
        <f t="shared" si="7"/>
        <v>8.6193158118652247E-2</v>
      </c>
      <c r="Q49" s="5">
        <f t="shared" si="7"/>
        <v>0.13112766828225408</v>
      </c>
      <c r="R49" s="5">
        <f t="shared" si="7"/>
        <v>0.19450154852999127</v>
      </c>
      <c r="S49" s="5">
        <f t="shared" si="7"/>
        <v>0.27868023526566199</v>
      </c>
      <c r="T49" s="5">
        <f t="shared" si="7"/>
        <v>0.38201273680472675</v>
      </c>
      <c r="U49" s="5">
        <f t="shared" si="7"/>
        <v>0.49724746085362592</v>
      </c>
      <c r="V49" s="5">
        <f t="shared" si="7"/>
        <v>0.61277534634080233</v>
      </c>
      <c r="W49" s="5">
        <f t="shared" si="7"/>
        <v>0.71687175234879963</v>
      </c>
      <c r="X49" s="5">
        <f t="shared" si="7"/>
        <v>0.80202525414005554</v>
      </c>
    </row>
    <row r="50" spans="3:42" ht="18" x14ac:dyDescent="0.35">
      <c r="C50" s="8" t="s">
        <v>981</v>
      </c>
      <c r="D50" s="5">
        <f>$H$20/D46</f>
        <v>9.4159036806203958E-4</v>
      </c>
      <c r="E50" s="5">
        <f t="shared" ref="E50:X50" si="8">$H$20/E46</f>
        <v>1.5056939407521463E-3</v>
      </c>
      <c r="F50" s="5">
        <f t="shared" si="8"/>
        <v>2.4069358399774143E-3</v>
      </c>
      <c r="G50" s="5">
        <f t="shared" si="8"/>
        <v>3.8455437577070875E-3</v>
      </c>
      <c r="H50" s="5">
        <f t="shared" si="8"/>
        <v>6.1387060147740334E-3</v>
      </c>
      <c r="I50" s="5">
        <f t="shared" si="8"/>
        <v>9.7858860172261482E-3</v>
      </c>
      <c r="J50" s="5">
        <f t="shared" si="8"/>
        <v>1.5566021241793491E-2</v>
      </c>
      <c r="K50" s="5">
        <f t="shared" si="8"/>
        <v>2.4675177385671362E-2</v>
      </c>
      <c r="L50" s="5">
        <f t="shared" si="8"/>
        <v>3.8904301492833387E-2</v>
      </c>
      <c r="M50" s="5">
        <f t="shared" si="8"/>
        <v>6.0827022690730467E-2</v>
      </c>
      <c r="N50" s="5">
        <f t="shared" si="8"/>
        <v>9.389637417563361E-2</v>
      </c>
      <c r="O50" s="5">
        <f t="shared" si="8"/>
        <v>0.14222173550526743</v>
      </c>
      <c r="P50" s="5">
        <f t="shared" si="8"/>
        <v>0.20966354855943817</v>
      </c>
      <c r="Q50" s="5">
        <f t="shared" si="8"/>
        <v>0.29797675889962033</v>
      </c>
      <c r="R50" s="5">
        <f t="shared" si="8"/>
        <v>0.40445237036840487</v>
      </c>
      <c r="S50" s="5">
        <f t="shared" si="8"/>
        <v>0.5207521320743298</v>
      </c>
      <c r="T50" s="5">
        <f t="shared" si="8"/>
        <v>0.63484521253885429</v>
      </c>
      <c r="U50" s="5">
        <f t="shared" si="8"/>
        <v>0.73556890236633155</v>
      </c>
      <c r="V50" s="5">
        <f t="shared" si="8"/>
        <v>0.81653818562285208</v>
      </c>
      <c r="W50" s="5">
        <f t="shared" si="8"/>
        <v>0.87686489483674301</v>
      </c>
      <c r="X50" s="5">
        <f t="shared" si="8"/>
        <v>0.91931486977468757</v>
      </c>
    </row>
    <row r="51" spans="3:42" ht="18" x14ac:dyDescent="0.35">
      <c r="C51" s="8" t="s">
        <v>980</v>
      </c>
      <c r="D51" s="5">
        <f>$H$20/D47</f>
        <v>0.9996650090401652</v>
      </c>
      <c r="E51" s="5">
        <f t="shared" ref="E51:X51" si="9">$H$20/E47</f>
        <v>0.9994641221728009</v>
      </c>
      <c r="F51" s="5">
        <f t="shared" si="9"/>
        <v>0.99914287106631583</v>
      </c>
      <c r="G51" s="5">
        <f t="shared" si="9"/>
        <v>0.99862929862678929</v>
      </c>
      <c r="H51" s="5">
        <f t="shared" si="9"/>
        <v>0.99780867999007072</v>
      </c>
      <c r="I51" s="5">
        <f t="shared" si="9"/>
        <v>0.99649849173918326</v>
      </c>
      <c r="J51" s="5">
        <f t="shared" si="9"/>
        <v>0.99440933224429129</v>
      </c>
      <c r="K51" s="5">
        <f t="shared" si="9"/>
        <v>0.99108483662073088</v>
      </c>
      <c r="L51" s="5">
        <f t="shared" si="9"/>
        <v>0.98581163355612877</v>
      </c>
      <c r="M51" s="5">
        <f t="shared" si="9"/>
        <v>0.97749023972620297</v>
      </c>
      <c r="N51" s="5">
        <f t="shared" si="9"/>
        <v>0.96446432330013343</v>
      </c>
      <c r="O51" s="5">
        <f t="shared" si="9"/>
        <v>0.94432988245947191</v>
      </c>
      <c r="P51" s="5">
        <f t="shared" si="9"/>
        <v>0.91380684188134775</v>
      </c>
      <c r="Q51" s="5">
        <f t="shared" si="9"/>
        <v>0.86887233171774592</v>
      </c>
      <c r="R51" s="5">
        <f t="shared" si="9"/>
        <v>0.80549845147000876</v>
      </c>
      <c r="S51" s="5">
        <f t="shared" si="9"/>
        <v>0.72131976473433812</v>
      </c>
      <c r="T51" s="5">
        <f t="shared" si="9"/>
        <v>0.6179872631952732</v>
      </c>
      <c r="U51" s="5">
        <f t="shared" si="9"/>
        <v>0.50275253914637408</v>
      </c>
      <c r="V51" s="5">
        <f t="shared" si="9"/>
        <v>0.38722465365919762</v>
      </c>
      <c r="W51" s="5">
        <f t="shared" si="9"/>
        <v>0.28312824765120043</v>
      </c>
      <c r="X51" s="5">
        <f t="shared" si="9"/>
        <v>0.1979747458599444</v>
      </c>
    </row>
    <row r="52" spans="3:42" x14ac:dyDescent="0.25">
      <c r="C52" s="8" t="s">
        <v>982</v>
      </c>
      <c r="D52" s="5">
        <f>(D46+D47)/(D46+D47+$H$20)</f>
        <v>0.99906017977981343</v>
      </c>
      <c r="E52" s="5">
        <f t="shared" ref="E52:X52" si="10">(E46+E47)/(E46+E47+$H$20)</f>
        <v>0.99849882788266719</v>
      </c>
      <c r="F52" s="5">
        <f t="shared" si="10"/>
        <v>0.9976046002531056</v>
      </c>
      <c r="G52" s="5">
        <f t="shared" si="10"/>
        <v>0.99618382690653862</v>
      </c>
      <c r="H52" s="5">
        <f t="shared" si="10"/>
        <v>0.99393582807614966</v>
      </c>
      <c r="I52" s="5">
        <f t="shared" si="10"/>
        <v>0.99040228823414733</v>
      </c>
      <c r="J52" s="5">
        <f t="shared" si="10"/>
        <v>0.98490523075492953</v>
      </c>
      <c r="K52" s="5">
        <f t="shared" si="10"/>
        <v>0.97649025513551335</v>
      </c>
      <c r="L52" s="5">
        <f t="shared" si="10"/>
        <v>0.96392300016753873</v>
      </c>
      <c r="M52" s="5">
        <f t="shared" si="10"/>
        <v>0.94583788438049676</v>
      </c>
      <c r="N52" s="5">
        <f t="shared" si="10"/>
        <v>0.92117843590927373</v>
      </c>
      <c r="O52" s="5">
        <f t="shared" si="10"/>
        <v>0.88999173451008862</v>
      </c>
      <c r="P52" s="5">
        <f t="shared" si="10"/>
        <v>0.85430958354486675</v>
      </c>
      <c r="Q52" s="5">
        <f t="shared" si="10"/>
        <v>0.81840908755390318</v>
      </c>
      <c r="R52" s="5">
        <f t="shared" si="10"/>
        <v>0.78786351624568773</v>
      </c>
      <c r="S52" s="5">
        <f t="shared" si="10"/>
        <v>0.76780080216223523</v>
      </c>
      <c r="T52" s="5">
        <f t="shared" si="10"/>
        <v>0.76152680710192466</v>
      </c>
      <c r="U52" s="5">
        <f t="shared" si="10"/>
        <v>0.77003786934027552</v>
      </c>
      <c r="V52" s="5">
        <f t="shared" si="10"/>
        <v>0.7919770830085795</v>
      </c>
      <c r="W52" s="5">
        <f t="shared" si="10"/>
        <v>0.82370761820359106</v>
      </c>
      <c r="X52" s="5">
        <f t="shared" si="10"/>
        <v>0.85992270887687761</v>
      </c>
    </row>
    <row r="53" spans="3:42" ht="18" x14ac:dyDescent="0.35">
      <c r="C53" s="8" t="s">
        <v>976</v>
      </c>
      <c r="D53" s="5" t="s">
        <v>977</v>
      </c>
      <c r="E53" s="5"/>
      <c r="F53" s="5"/>
      <c r="G53" s="5">
        <f>1/(2*PI()*$H$20*$H$21)</f>
        <v>1061.032953945969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3:42" x14ac:dyDescent="0.25">
      <c r="C54" s="8" t="s">
        <v>978</v>
      </c>
      <c r="D54" s="5" t="s">
        <v>979</v>
      </c>
      <c r="E54" s="5"/>
      <c r="F54" s="5"/>
      <c r="G54" s="5">
        <f>$H$20/(2*PI()*$H$22)</f>
        <v>2984.1551829730374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3:42" ht="18" x14ac:dyDescent="0.35">
      <c r="C55" s="8" t="s">
        <v>983</v>
      </c>
      <c r="D55" s="5" t="s">
        <v>984</v>
      </c>
      <c r="E55" s="5"/>
      <c r="F55" s="5"/>
      <c r="G55" s="5">
        <f>1/(2*PI()*SQRT($H$22*$H$21))</f>
        <v>1779.4063585429426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3:42" x14ac:dyDescent="0.25">
      <c r="AP56">
        <v>1</v>
      </c>
    </row>
    <row r="57" spans="3:42" ht="18.75" customHeight="1" x14ac:dyDescent="0.25"/>
    <row r="59" spans="3:42" x14ac:dyDescent="0.25">
      <c r="M59" t="str">
        <f>C54</f>
        <v>Grenzfrequenz (R= XL):</v>
      </c>
      <c r="N59">
        <f>G54</f>
        <v>2984.1551829730374</v>
      </c>
      <c r="O59">
        <f>N59</f>
        <v>2984.1551829730374</v>
      </c>
    </row>
    <row r="60" spans="3:42" ht="15.75" thickBot="1" x14ac:dyDescent="0.3">
      <c r="C60" t="str">
        <f>C53</f>
        <v>Grenzfrequenz (R = XC) :</v>
      </c>
      <c r="D60">
        <f>G53</f>
        <v>1061.032953945969</v>
      </c>
      <c r="E60">
        <f>D60</f>
        <v>1061.032953945969</v>
      </c>
      <c r="N60">
        <v>0</v>
      </c>
      <c r="O60">
        <v>0.5</v>
      </c>
    </row>
    <row r="61" spans="3:42" x14ac:dyDescent="0.25">
      <c r="D61">
        <v>0</v>
      </c>
      <c r="E61">
        <v>0.5</v>
      </c>
      <c r="N61">
        <v>0</v>
      </c>
      <c r="O61">
        <f>O59</f>
        <v>2984.1551829730374</v>
      </c>
      <c r="Z61" s="396"/>
      <c r="AA61" s="397"/>
      <c r="AB61" s="397"/>
      <c r="AC61" s="397"/>
      <c r="AD61" s="397"/>
      <c r="AE61" s="398"/>
      <c r="AF61" s="437"/>
    </row>
    <row r="62" spans="3:42" x14ac:dyDescent="0.25">
      <c r="D62">
        <v>0</v>
      </c>
      <c r="E62">
        <f>D60</f>
        <v>1061.032953945969</v>
      </c>
      <c r="N62">
        <f>O60</f>
        <v>0.5</v>
      </c>
      <c r="O62">
        <f>N62</f>
        <v>0.5</v>
      </c>
      <c r="Z62" s="399"/>
      <c r="AE62" s="400"/>
      <c r="AF62" s="437">
        <f>$H$20</f>
        <v>1500</v>
      </c>
      <c r="AG62" s="1" t="s">
        <v>876</v>
      </c>
      <c r="AH62">
        <v>0</v>
      </c>
      <c r="AI62">
        <f>IF($AB$2=$R$2,AF62,0)</f>
        <v>1500</v>
      </c>
      <c r="AK62">
        <v>0</v>
      </c>
      <c r="AL62">
        <v>0</v>
      </c>
    </row>
    <row r="63" spans="3:42" x14ac:dyDescent="0.25">
      <c r="D63">
        <f>E61</f>
        <v>0.5</v>
      </c>
      <c r="E63">
        <f>E61</f>
        <v>0.5</v>
      </c>
      <c r="Z63" s="399"/>
      <c r="AB63" s="5" t="s">
        <v>866</v>
      </c>
      <c r="AD63" s="5" t="s">
        <v>865</v>
      </c>
      <c r="AE63" s="400"/>
      <c r="AF63" s="437">
        <f>$H$28</f>
        <v>1590</v>
      </c>
      <c r="AG63" s="1" t="s">
        <v>877</v>
      </c>
      <c r="AH63">
        <v>0</v>
      </c>
      <c r="AI63">
        <v>0</v>
      </c>
      <c r="AK63">
        <v>0</v>
      </c>
      <c r="AL63">
        <f>IF($AB$2=$R$2,-AF63,0)</f>
        <v>-1590</v>
      </c>
    </row>
    <row r="64" spans="3:42" ht="18.75" x14ac:dyDescent="0.3">
      <c r="Z64" s="399"/>
      <c r="AB64" s="394" t="str">
        <f>$L$20</f>
        <v>R = 1.5kΩ</v>
      </c>
      <c r="AD64" s="395" t="str">
        <f>IF($AB$2=$R$2,$L$25,_xlfn.CONCAT($C$25,"?"))</f>
        <v>ω = 6283.1853(1/s)</v>
      </c>
      <c r="AE64" s="400"/>
      <c r="AF64" s="437">
        <f>$H$29</f>
        <v>502.65480000000002</v>
      </c>
      <c r="AG64" s="1" t="s">
        <v>878</v>
      </c>
      <c r="AH64">
        <v>0</v>
      </c>
      <c r="AI64">
        <v>0</v>
      </c>
      <c r="AK64">
        <v>0</v>
      </c>
      <c r="AL64">
        <f>IF($AB$2=$R$2,AF64,0)</f>
        <v>502.65480000000002</v>
      </c>
    </row>
    <row r="65" spans="26:38" ht="18.75" x14ac:dyDescent="0.3">
      <c r="Z65" s="399"/>
      <c r="AB65" s="394" t="str">
        <f>$L$22</f>
        <v>L = 80mH</v>
      </c>
      <c r="AD65" s="395" t="str">
        <f>IF($AB$2=$R$2,$L$29,_xlfn.CONCAT($C$29,"?"))</f>
        <v>Blindwiderstand XL = 502.6548Ω</v>
      </c>
      <c r="AE65" s="400"/>
      <c r="AF65" s="437"/>
      <c r="AG65" s="1" t="s">
        <v>880</v>
      </c>
      <c r="AH65">
        <v>0</v>
      </c>
      <c r="AI65">
        <v>0</v>
      </c>
      <c r="AK65">
        <v>0</v>
      </c>
      <c r="AL65">
        <f>AL63+AL64</f>
        <v>-1087.3452</v>
      </c>
    </row>
    <row r="66" spans="26:38" ht="18.75" x14ac:dyDescent="0.3">
      <c r="Z66" s="399"/>
      <c r="AB66" s="394" t="str">
        <f>$L$21</f>
        <v>C = 0.1µF</v>
      </c>
      <c r="AD66" s="395" t="str">
        <f>IF($AB$2=$R$2,$L$28,_xlfn.CONCAT($C$28,"?"))</f>
        <v>Blindwiderstand XC = 1.59kΩ</v>
      </c>
      <c r="AE66" s="400"/>
      <c r="AF66" s="437"/>
      <c r="AG66" s="1"/>
    </row>
    <row r="67" spans="26:38" ht="18.75" x14ac:dyDescent="0.3">
      <c r="Z67" s="399"/>
      <c r="AB67" s="394" t="str">
        <f>$L$23</f>
        <v>f =1kHZ</v>
      </c>
      <c r="AD67" s="395" t="str">
        <f>IF($AB$2=$R$2,$L$34,_xlfn.CONCAT($C$33,"?"))</f>
        <v>Scheinwiderstand ZRLC = 1.85kΩ</v>
      </c>
      <c r="AE67" s="400"/>
      <c r="AF67" s="437"/>
      <c r="AG67" s="1"/>
    </row>
    <row r="68" spans="26:38" ht="19.5" x14ac:dyDescent="0.35">
      <c r="Z68" s="399"/>
      <c r="AB68" s="411"/>
      <c r="AD68" s="395" t="str">
        <f>IF($AB$2=$R$2,$T$34,_xlfn.CONCAT($O$34,"?"))</f>
        <v>φ = -35.9°</v>
      </c>
      <c r="AE68" s="400"/>
      <c r="AF68" s="437"/>
      <c r="AG68" s="1" t="s">
        <v>881</v>
      </c>
      <c r="AH68">
        <v>0</v>
      </c>
      <c r="AI68">
        <f>AI62</f>
        <v>1500</v>
      </c>
      <c r="AK68">
        <v>0</v>
      </c>
      <c r="AL68">
        <f>AL65</f>
        <v>-1087.3452</v>
      </c>
    </row>
    <row r="69" spans="26:38" ht="18.75" x14ac:dyDescent="0.3">
      <c r="Z69" s="399"/>
      <c r="AD69" s="395" t="str">
        <f>IF($AB$2=$R$2,$X$34,_xlfn.CONCAT($V$34,"?"))</f>
        <v>cos(φ) = 0.8</v>
      </c>
      <c r="AE69" s="400"/>
      <c r="AF69" s="437">
        <f>ABS(MAX(AF62:AF64))*1.1</f>
        <v>1749.0000000000002</v>
      </c>
      <c r="AG69" s="1" t="s">
        <v>879</v>
      </c>
      <c r="AH69">
        <f>-AF69</f>
        <v>-1749.0000000000002</v>
      </c>
      <c r="AI69">
        <f>AF69</f>
        <v>1749.0000000000002</v>
      </c>
      <c r="AK69">
        <v>0</v>
      </c>
      <c r="AL69">
        <v>0</v>
      </c>
    </row>
    <row r="70" spans="26:38" ht="18.75" x14ac:dyDescent="0.3">
      <c r="Z70" s="399"/>
      <c r="AD70" s="395" t="str">
        <f>IF($AB$2=$R$2,_xlfn.CONCAT("Die Schaltung ist ",$B$34),"Ist die Schaltung induktiv oder kapazitiv?")</f>
        <v>Die Schaltung ist kapazitiv</v>
      </c>
      <c r="AE70" s="400"/>
      <c r="AH70">
        <v>0</v>
      </c>
      <c r="AI70">
        <v>0</v>
      </c>
      <c r="AK70">
        <f>AH69</f>
        <v>-1749.0000000000002</v>
      </c>
      <c r="AL70">
        <f>AI69</f>
        <v>1749.0000000000002</v>
      </c>
    </row>
    <row r="71" spans="26:38" x14ac:dyDescent="0.25">
      <c r="Z71" s="399"/>
      <c r="AE71" s="400"/>
      <c r="AH71">
        <v>0</v>
      </c>
      <c r="AI71">
        <f>AI63</f>
        <v>0</v>
      </c>
      <c r="AK71">
        <v>0</v>
      </c>
      <c r="AL71">
        <f>AL64</f>
        <v>502.65480000000002</v>
      </c>
    </row>
    <row r="72" spans="26:38" x14ac:dyDescent="0.25">
      <c r="Z72" s="399"/>
      <c r="AE72" s="400"/>
    </row>
    <row r="73" spans="26:38" x14ac:dyDescent="0.25">
      <c r="Z73" s="399"/>
      <c r="AE73" s="400"/>
    </row>
    <row r="74" spans="26:38" x14ac:dyDescent="0.25">
      <c r="Z74" s="399"/>
      <c r="AE74" s="400"/>
    </row>
    <row r="75" spans="26:38" x14ac:dyDescent="0.25">
      <c r="Z75" s="399"/>
      <c r="AE75" s="400"/>
    </row>
    <row r="76" spans="26:38" x14ac:dyDescent="0.25">
      <c r="Z76" s="399"/>
      <c r="AE76" s="400"/>
    </row>
    <row r="77" spans="26:38" ht="15.75" thickBot="1" x14ac:dyDescent="0.3">
      <c r="Z77" s="402"/>
      <c r="AA77" s="403"/>
      <c r="AB77" s="403"/>
      <c r="AC77" s="403"/>
      <c r="AD77" s="403"/>
      <c r="AE77" s="404"/>
    </row>
    <row r="92" spans="38:38" x14ac:dyDescent="0.25">
      <c r="AL92" s="1"/>
    </row>
    <row r="101" spans="7:9" x14ac:dyDescent="0.25">
      <c r="G101" t="s">
        <v>985</v>
      </c>
      <c r="I101">
        <f>2*PI()*G55*$H$22 + (1 /(2*PI()*G55*$H$21))</f>
        <v>1788.8543819998317</v>
      </c>
    </row>
    <row r="102" spans="7:9" x14ac:dyDescent="0.25">
      <c r="G102">
        <f>G55</f>
        <v>1779.4063585429426</v>
      </c>
      <c r="H102">
        <f>G102</f>
        <v>1779.4063585429426</v>
      </c>
    </row>
    <row r="103" spans="7:9" x14ac:dyDescent="0.25">
      <c r="G103">
        <v>0</v>
      </c>
      <c r="H103">
        <f>I101/(I101+$H$20)</f>
        <v>0.54391413368447616</v>
      </c>
    </row>
    <row r="106" spans="7:9" x14ac:dyDescent="0.25">
      <c r="G106" t="s">
        <v>986</v>
      </c>
    </row>
    <row r="107" spans="7:9" x14ac:dyDescent="0.25">
      <c r="G107">
        <v>0</v>
      </c>
      <c r="H107">
        <f>H102</f>
        <v>1779.4063585429426</v>
      </c>
    </row>
    <row r="108" spans="7:9" x14ac:dyDescent="0.25">
      <c r="G108">
        <f>H103</f>
        <v>0.54391413368447616</v>
      </c>
      <c r="H108">
        <f>G108</f>
        <v>0.54391413368447616</v>
      </c>
    </row>
  </sheetData>
  <dataValidations count="2">
    <dataValidation type="list" allowBlank="1" showInputMessage="1" showErrorMessage="1" sqref="AB2" xr:uid="{A9A26219-259F-45D1-BCF2-9011B2A42031}">
      <formula1>$R$2:$R$3</formula1>
    </dataValidation>
    <dataValidation type="list" allowBlank="1" showInputMessage="1" showErrorMessage="1" sqref="C41" xr:uid="{FC1FE4DE-4003-4D68-9370-AF8592D21EC0}">
      <formula1>$T$2:$T$3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5" x14ac:dyDescent="0.25"/>
  <cols>
    <col min="1" max="1" width="13.85546875" customWidth="1"/>
    <col min="2" max="2" width="24.5703125" customWidth="1"/>
    <col min="4" max="4" width="11.85546875" bestFit="1" customWidth="1"/>
    <col min="5" max="5" width="6.5703125" customWidth="1"/>
    <col min="6" max="6" width="5.42578125" customWidth="1"/>
    <col min="9" max="9" width="16.140625" customWidth="1"/>
    <col min="10" max="10" width="14.42578125" customWidth="1"/>
    <col min="11" max="11" width="19.42578125" customWidth="1"/>
    <col min="12" max="12" width="16" customWidth="1"/>
    <col min="13" max="13" width="19.42578125" customWidth="1"/>
    <col min="14" max="14" width="16.28515625" customWidth="1"/>
    <col min="19" max="19" width="12.85546875" customWidth="1"/>
  </cols>
  <sheetData>
    <row r="2" spans="2:19" ht="23.25" x14ac:dyDescent="0.35">
      <c r="C2" s="9" t="s">
        <v>890</v>
      </c>
      <c r="R2" t="s">
        <v>64</v>
      </c>
    </row>
    <row r="3" spans="2:19" ht="23.25" x14ac:dyDescent="0.35">
      <c r="C3" s="9"/>
      <c r="R3" t="s">
        <v>65</v>
      </c>
    </row>
    <row r="4" spans="2:19" ht="16.5" customHeight="1" x14ac:dyDescent="0.35">
      <c r="C4" s="9"/>
      <c r="H4" s="8" t="s">
        <v>864</v>
      </c>
      <c r="I4" s="4" t="s">
        <v>64</v>
      </c>
    </row>
    <row r="5" spans="2:19" ht="16.5" customHeight="1" x14ac:dyDescent="0.25">
      <c r="C5" s="416"/>
    </row>
    <row r="6" spans="2:19" ht="16.5" customHeight="1" x14ac:dyDescent="0.3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2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2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>_xlfn.CONCAT(I8,K8)</f>
        <v>C = 12nF</v>
      </c>
      <c r="M8" s="77" t="str">
        <f>_xlfn.CONCAT(I8,J8)</f>
        <v>C = 12 * 10⁻⁹F</v>
      </c>
    </row>
    <row r="9" spans="2:19" ht="18.75" x14ac:dyDescent="0.3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75" x14ac:dyDescent="0.3">
      <c r="O10" s="339"/>
      <c r="R10" s="24"/>
    </row>
    <row r="11" spans="2:19" ht="18.75" x14ac:dyDescent="0.3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>_xlfn.CONCAT(I11,K11)</f>
        <v xml:space="preserve"> τ = 0.018s</v>
      </c>
      <c r="M11" s="77" t="str">
        <f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75" x14ac:dyDescent="0.3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>_xlfn.CONCAT(I12,K12)</f>
        <v xml:space="preserve"> UC = 26.7621V</v>
      </c>
      <c r="M12" s="77" t="str">
        <f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75" x14ac:dyDescent="0.3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>_xlfn.CONCAT(I13,K13)</f>
        <v xml:space="preserve"> UC = 28.2379V</v>
      </c>
      <c r="M13" s="77" t="str">
        <f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75" x14ac:dyDescent="0.3">
      <c r="C14" s="1"/>
      <c r="I14" s="1"/>
      <c r="N14" s="339"/>
      <c r="O14" s="339"/>
      <c r="R14" s="24"/>
    </row>
    <row r="15" spans="2:19" ht="15.75" thickBot="1" x14ac:dyDescent="0.3">
      <c r="C15" s="1"/>
      <c r="I15" s="1"/>
    </row>
    <row r="16" spans="2:19" x14ac:dyDescent="0.2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2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2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0">1-EXP(-R18)</f>
        <v>0.63212055882855767</v>
      </c>
    </row>
    <row r="19" spans="2:26" ht="18.75" x14ac:dyDescent="0.3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0"/>
        <v>0.8646647167633873</v>
      </c>
    </row>
    <row r="20" spans="2:26" ht="18.75" x14ac:dyDescent="0.3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0"/>
        <v>0.95021293163213605</v>
      </c>
    </row>
    <row r="21" spans="2:26" ht="18.75" x14ac:dyDescent="0.3">
      <c r="B21" s="399"/>
      <c r="I21" s="394" t="str">
        <f>$L$6</f>
        <v>U0 = 55V</v>
      </c>
      <c r="K21" s="411"/>
      <c r="L21" s="400"/>
      <c r="R21" s="95">
        <v>4</v>
      </c>
      <c r="S21" s="414">
        <f t="shared" si="0"/>
        <v>0.98168436111126578</v>
      </c>
    </row>
    <row r="22" spans="2:26" ht="18.75" x14ac:dyDescent="0.3">
      <c r="B22" s="399"/>
      <c r="I22" s="394" t="str">
        <f>$L$9</f>
        <v>t = 12ms</v>
      </c>
      <c r="K22" s="411"/>
      <c r="L22" s="400"/>
      <c r="R22" s="95">
        <v>5</v>
      </c>
      <c r="S22" s="414">
        <f t="shared" si="0"/>
        <v>0.99326205300091452</v>
      </c>
    </row>
    <row r="23" spans="2:26" x14ac:dyDescent="0.25">
      <c r="B23" s="399"/>
      <c r="L23" s="400"/>
      <c r="R23" s="95">
        <v>6</v>
      </c>
      <c r="S23" s="414">
        <f t="shared" si="0"/>
        <v>0.99752124782333362</v>
      </c>
    </row>
    <row r="24" spans="2:26" x14ac:dyDescent="0.25">
      <c r="B24" s="399"/>
      <c r="L24" s="400"/>
    </row>
    <row r="25" spans="2:26" ht="15.75" thickBot="1" x14ac:dyDescent="0.3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2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25">
      <c r="B31" s="8" t="s">
        <v>19</v>
      </c>
      <c r="C31" s="77">
        <f>C32*10^$G$9</f>
        <v>0</v>
      </c>
      <c r="D31" s="77">
        <f t="shared" ref="D31:W31" si="1">D32*10^$G$9</f>
        <v>2E-3</v>
      </c>
      <c r="E31" s="77">
        <f t="shared" si="1"/>
        <v>4.0000000000000001E-3</v>
      </c>
      <c r="F31" s="77">
        <f t="shared" si="1"/>
        <v>6.0000000000000001E-3</v>
      </c>
      <c r="G31" s="77">
        <f t="shared" si="1"/>
        <v>8.0000000000000002E-3</v>
      </c>
      <c r="H31" s="77">
        <f t="shared" si="1"/>
        <v>0.01</v>
      </c>
      <c r="I31" s="77">
        <f t="shared" si="1"/>
        <v>1.2E-2</v>
      </c>
      <c r="J31" s="77">
        <f t="shared" si="1"/>
        <v>1.4E-2</v>
      </c>
      <c r="K31" s="77">
        <f t="shared" si="1"/>
        <v>1.6E-2</v>
      </c>
      <c r="L31" s="77">
        <f t="shared" si="1"/>
        <v>1.8000000000000002E-2</v>
      </c>
      <c r="M31" s="77">
        <f t="shared" si="1"/>
        <v>0.02</v>
      </c>
      <c r="N31" s="77">
        <f t="shared" si="1"/>
        <v>2.1999999999999999E-2</v>
      </c>
      <c r="O31" s="77">
        <f t="shared" si="1"/>
        <v>2.4E-2</v>
      </c>
      <c r="P31" s="77">
        <f t="shared" si="1"/>
        <v>2.6000000000000002E-2</v>
      </c>
      <c r="Q31" s="77">
        <f t="shared" si="1"/>
        <v>2.8000000000000001E-2</v>
      </c>
      <c r="R31" s="77">
        <f t="shared" si="1"/>
        <v>0.03</v>
      </c>
      <c r="S31" s="77">
        <f t="shared" si="1"/>
        <v>3.2000000000000001E-2</v>
      </c>
      <c r="T31" s="77">
        <f t="shared" si="1"/>
        <v>3.4000000000000002E-2</v>
      </c>
      <c r="U31" s="77">
        <f t="shared" si="1"/>
        <v>3.6000000000000004E-2</v>
      </c>
      <c r="V31" s="77">
        <f t="shared" si="1"/>
        <v>3.7999999999999999E-2</v>
      </c>
      <c r="W31" s="77">
        <f t="shared" si="1"/>
        <v>0.04</v>
      </c>
      <c r="Y31" s="77">
        <f>C32</f>
        <v>0</v>
      </c>
      <c r="Z31" s="77">
        <f>W32</f>
        <v>40</v>
      </c>
    </row>
    <row r="32" spans="2:26" x14ac:dyDescent="0.2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2">D32+$C$30</f>
        <v>4</v>
      </c>
      <c r="F32" s="77">
        <f t="shared" si="2"/>
        <v>6</v>
      </c>
      <c r="G32" s="77">
        <f t="shared" si="2"/>
        <v>8</v>
      </c>
      <c r="H32" s="77">
        <f t="shared" si="2"/>
        <v>10</v>
      </c>
      <c r="I32" s="77">
        <f t="shared" si="2"/>
        <v>12</v>
      </c>
      <c r="J32" s="77">
        <f t="shared" si="2"/>
        <v>14</v>
      </c>
      <c r="K32" s="77">
        <f t="shared" si="2"/>
        <v>16</v>
      </c>
      <c r="L32" s="77">
        <f t="shared" si="2"/>
        <v>18</v>
      </c>
      <c r="M32" s="77">
        <f t="shared" si="2"/>
        <v>20</v>
      </c>
      <c r="N32" s="77">
        <f t="shared" si="2"/>
        <v>22</v>
      </c>
      <c r="O32" s="77">
        <f t="shared" si="2"/>
        <v>24</v>
      </c>
      <c r="P32" s="77">
        <f t="shared" si="2"/>
        <v>26</v>
      </c>
      <c r="Q32" s="77">
        <f t="shared" si="2"/>
        <v>28</v>
      </c>
      <c r="R32" s="77">
        <f t="shared" si="2"/>
        <v>30</v>
      </c>
      <c r="S32" s="77">
        <f t="shared" si="2"/>
        <v>32</v>
      </c>
      <c r="T32" s="77">
        <f t="shared" si="2"/>
        <v>34</v>
      </c>
      <c r="U32" s="77">
        <f t="shared" si="2"/>
        <v>36</v>
      </c>
      <c r="V32" s="77">
        <f t="shared" si="2"/>
        <v>38</v>
      </c>
      <c r="W32" s="77">
        <f t="shared" si="2"/>
        <v>40</v>
      </c>
      <c r="Y32" s="212">
        <f>$D$6</f>
        <v>55</v>
      </c>
      <c r="Z32" s="212">
        <f>Y32</f>
        <v>55</v>
      </c>
    </row>
    <row r="33" spans="1:25" x14ac:dyDescent="0.2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3">$D$6*(1-EXP(-D31/($H$7*$H$8)))</f>
        <v>5.7838375752096614</v>
      </c>
      <c r="E33" s="212">
        <f t="shared" si="3"/>
        <v>10.959442839575557</v>
      </c>
      <c r="F33" s="212">
        <f t="shared" si="3"/>
        <v>15.59077791844159</v>
      </c>
      <c r="G33" s="212">
        <f t="shared" si="3"/>
        <v>19.735078636352497</v>
      </c>
      <c r="H33" s="212">
        <f t="shared" si="3"/>
        <v>23.443561859441193</v>
      </c>
      <c r="I33" s="212">
        <f t="shared" si="3"/>
        <v>26.762058453207437</v>
      </c>
      <c r="J33" s="212">
        <f t="shared" si="3"/>
        <v>29.731579678024037</v>
      </c>
      <c r="K33" s="212">
        <f t="shared" si="3"/>
        <v>32.388824022104693</v>
      </c>
      <c r="L33" s="212">
        <f t="shared" si="3"/>
        <v>34.766630735570672</v>
      </c>
      <c r="M33" s="212">
        <f t="shared" si="3"/>
        <v>36.894385670565192</v>
      </c>
      <c r="N33" s="212">
        <f t="shared" si="3"/>
        <v>38.798384442944084</v>
      </c>
      <c r="O33" s="212">
        <f t="shared" si="3"/>
        <v>40.502157403635032</v>
      </c>
      <c r="P33" s="212">
        <f t="shared" si="3"/>
        <v>42.0267604357865</v>
      </c>
      <c r="Q33" s="212">
        <f t="shared" si="3"/>
        <v>43.391035171490039</v>
      </c>
      <c r="R33" s="212">
        <f t="shared" si="3"/>
        <v>44.611841843934094</v>
      </c>
      <c r="S33" s="212">
        <f t="shared" si="3"/>
        <v>45.70426765266636</v>
      </c>
      <c r="T33" s="212">
        <f t="shared" si="3"/>
        <v>46.681813217022736</v>
      </c>
      <c r="U33" s="212">
        <f t="shared" si="3"/>
        <v>47.5565594219863</v>
      </c>
      <c r="V33" s="212">
        <f t="shared" si="3"/>
        <v>48.339316718421863</v>
      </c>
      <c r="W33" s="212">
        <f t="shared" si="3"/>
        <v>49.039758722795725</v>
      </c>
    </row>
    <row r="34" spans="1:25" x14ac:dyDescent="0.2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4">$D$6*EXP(-D32/($H$7*$H$8))</f>
        <v>3.0578787139746315E-47</v>
      </c>
      <c r="E34" s="212">
        <f t="shared" si="4"/>
        <v>1.7001131326143899E-95</v>
      </c>
      <c r="F34" s="212">
        <f t="shared" si="4"/>
        <v>9.4522541083094524E-144</v>
      </c>
      <c r="G34" s="212">
        <f t="shared" si="4"/>
        <v>5.2552448430689352E-192</v>
      </c>
      <c r="H34" s="212">
        <f t="shared" si="4"/>
        <v>2.9218002440626845E-240</v>
      </c>
      <c r="I34" s="212">
        <f t="shared" si="4"/>
        <v>1.6244565041464168E-288</v>
      </c>
      <c r="J34" s="212">
        <f t="shared" si="4"/>
        <v>0</v>
      </c>
      <c r="K34" s="212">
        <f t="shared" si="4"/>
        <v>0</v>
      </c>
      <c r="L34" s="212">
        <f t="shared" si="4"/>
        <v>0</v>
      </c>
      <c r="M34" s="212">
        <f t="shared" si="4"/>
        <v>0</v>
      </c>
      <c r="N34" s="212">
        <f t="shared" si="4"/>
        <v>0</v>
      </c>
      <c r="O34" s="212">
        <f t="shared" si="4"/>
        <v>0</v>
      </c>
      <c r="P34" s="212">
        <f t="shared" si="4"/>
        <v>0</v>
      </c>
      <c r="Q34" s="212">
        <f t="shared" si="4"/>
        <v>0</v>
      </c>
      <c r="R34" s="212">
        <f t="shared" si="4"/>
        <v>0</v>
      </c>
      <c r="S34" s="212">
        <f t="shared" si="4"/>
        <v>0</v>
      </c>
      <c r="T34" s="212">
        <f t="shared" si="4"/>
        <v>0</v>
      </c>
      <c r="U34" s="212">
        <f t="shared" si="4"/>
        <v>0</v>
      </c>
      <c r="V34" s="212">
        <f t="shared" si="4"/>
        <v>0</v>
      </c>
      <c r="W34" s="212">
        <f t="shared" si="4"/>
        <v>0</v>
      </c>
    </row>
    <row r="39" spans="1:25" x14ac:dyDescent="0.25">
      <c r="I39" s="5" t="s">
        <v>894</v>
      </c>
      <c r="J39" s="5"/>
    </row>
    <row r="40" spans="1:25" x14ac:dyDescent="0.25">
      <c r="I40" s="5">
        <f>H11/10^G11</f>
        <v>1.7999999999999999E-2</v>
      </c>
      <c r="J40" s="5">
        <f>I40</f>
        <v>1.7999999999999999E-2</v>
      </c>
    </row>
    <row r="41" spans="1:25" ht="18.75" x14ac:dyDescent="0.3">
      <c r="I41" s="5">
        <v>0</v>
      </c>
      <c r="J41" s="5">
        <f>$H$6*(1 - EXP(-1))</f>
        <v>34.766630735570672</v>
      </c>
      <c r="O41" s="339"/>
    </row>
    <row r="42" spans="1:25" x14ac:dyDescent="0.2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25">
      <c r="I43" s="5" t="s">
        <v>893</v>
      </c>
      <c r="J43" s="5"/>
      <c r="N43" s="8" t="s">
        <v>895</v>
      </c>
      <c r="O43" s="4">
        <v>0</v>
      </c>
      <c r="P43" s="77">
        <f t="shared" ref="P43:Y43" si="5">O43+$O$42</f>
        <v>1</v>
      </c>
      <c r="Q43" s="77">
        <f t="shared" si="5"/>
        <v>2</v>
      </c>
      <c r="R43" s="77">
        <f t="shared" si="5"/>
        <v>3</v>
      </c>
      <c r="S43" s="77">
        <f t="shared" si="5"/>
        <v>4</v>
      </c>
      <c r="T43" s="77">
        <f t="shared" si="5"/>
        <v>5</v>
      </c>
      <c r="U43" s="77">
        <f t="shared" si="5"/>
        <v>6</v>
      </c>
      <c r="V43" s="77">
        <f t="shared" si="5"/>
        <v>7</v>
      </c>
      <c r="W43" s="77">
        <f t="shared" si="5"/>
        <v>8</v>
      </c>
      <c r="X43" s="77">
        <f t="shared" si="5"/>
        <v>9</v>
      </c>
      <c r="Y43" s="77">
        <f t="shared" si="5"/>
        <v>10</v>
      </c>
    </row>
    <row r="44" spans="1:25" ht="17.25" x14ac:dyDescent="0.25">
      <c r="I44" s="5">
        <v>0</v>
      </c>
      <c r="J44" s="5">
        <f>J40</f>
        <v>1.7999999999999999E-2</v>
      </c>
      <c r="N44" s="418" t="s">
        <v>907</v>
      </c>
      <c r="O44" s="419">
        <f t="shared" ref="O44:Y44" si="6">1-EXP(-O43)</f>
        <v>0</v>
      </c>
      <c r="P44" s="419">
        <f t="shared" si="6"/>
        <v>0.63212055882855767</v>
      </c>
      <c r="Q44" s="419">
        <f t="shared" si="6"/>
        <v>0.8646647167633873</v>
      </c>
      <c r="R44" s="419">
        <f t="shared" si="6"/>
        <v>0.95021293163213605</v>
      </c>
      <c r="S44" s="419">
        <f t="shared" si="6"/>
        <v>0.98168436111126578</v>
      </c>
      <c r="T44" s="419">
        <f t="shared" si="6"/>
        <v>0.99326205300091452</v>
      </c>
      <c r="U44" s="419">
        <f t="shared" si="6"/>
        <v>0.99752124782333362</v>
      </c>
      <c r="V44" s="419">
        <f t="shared" si="6"/>
        <v>0.99908811803444553</v>
      </c>
      <c r="W44" s="419">
        <f t="shared" si="6"/>
        <v>0.99966453737209748</v>
      </c>
      <c r="X44" s="419">
        <f t="shared" si="6"/>
        <v>0.99987659019591335</v>
      </c>
      <c r="Y44" s="419">
        <f t="shared" si="6"/>
        <v>0.99995460007023751</v>
      </c>
    </row>
    <row r="45" spans="1:25" ht="17.25" x14ac:dyDescent="0.2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7">EXP(-P43)</f>
        <v>0.36787944117144233</v>
      </c>
      <c r="Q45" s="421">
        <f t="shared" si="7"/>
        <v>0.1353352832366127</v>
      </c>
      <c r="R45" s="421">
        <f t="shared" si="7"/>
        <v>4.9787068367863944E-2</v>
      </c>
      <c r="S45" s="421">
        <f t="shared" si="7"/>
        <v>1.8315638888734179E-2</v>
      </c>
      <c r="T45" s="421">
        <f t="shared" si="7"/>
        <v>6.737946999085467E-3</v>
      </c>
      <c r="U45" s="421">
        <f t="shared" si="7"/>
        <v>2.4787521766663585E-3</v>
      </c>
      <c r="V45" s="421">
        <f t="shared" si="7"/>
        <v>9.1188196555451624E-4</v>
      </c>
      <c r="W45" s="421">
        <f t="shared" si="7"/>
        <v>3.3546262790251185E-4</v>
      </c>
      <c r="X45" s="421">
        <f t="shared" si="7"/>
        <v>1.2340980408667956E-4</v>
      </c>
      <c r="Y45" s="421">
        <f t="shared" si="7"/>
        <v>4.5399929762484854E-5</v>
      </c>
    </row>
    <row r="72" spans="8:9" x14ac:dyDescent="0.25">
      <c r="H72" s="5" t="s">
        <v>894</v>
      </c>
      <c r="I72" s="5"/>
    </row>
    <row r="73" spans="8:9" x14ac:dyDescent="0.25">
      <c r="H73" s="77">
        <f>H11/10^G11</f>
        <v>1.7999999999999999E-2</v>
      </c>
      <c r="I73" s="77">
        <f>H73</f>
        <v>1.7999999999999999E-2</v>
      </c>
    </row>
    <row r="74" spans="8:9" x14ac:dyDescent="0.25">
      <c r="H74" s="77">
        <v>0</v>
      </c>
      <c r="I74" s="77">
        <f>$H$6*(EXP(-1))</f>
        <v>20.233369264429328</v>
      </c>
    </row>
    <row r="76" spans="8:9" x14ac:dyDescent="0.25">
      <c r="H76" s="5" t="s">
        <v>893</v>
      </c>
      <c r="I76" s="5"/>
    </row>
    <row r="77" spans="8:9" x14ac:dyDescent="0.25">
      <c r="H77" s="77">
        <v>0</v>
      </c>
      <c r="I77" s="77">
        <f>I73</f>
        <v>1.7999999999999999E-2</v>
      </c>
    </row>
    <row r="78" spans="8:9" x14ac:dyDescent="0.2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5" x14ac:dyDescent="0.25"/>
  <cols>
    <col min="9" max="9" width="16.5703125" customWidth="1"/>
    <col min="10" max="10" width="14.42578125" customWidth="1"/>
    <col min="12" max="12" width="4.85546875" customWidth="1"/>
    <col min="14" max="14" width="18.140625" customWidth="1"/>
    <col min="15" max="15" width="9.42578125" customWidth="1"/>
  </cols>
  <sheetData>
    <row r="2" spans="3:30" ht="23.25" x14ac:dyDescent="0.35">
      <c r="C2" s="9" t="s">
        <v>561</v>
      </c>
    </row>
    <row r="5" spans="3:30" ht="18" x14ac:dyDescent="0.35">
      <c r="J5" s="5" t="s">
        <v>593</v>
      </c>
      <c r="K5" s="5"/>
      <c r="L5" s="5"/>
      <c r="N5" s="5" t="s">
        <v>592</v>
      </c>
      <c r="O5" s="5"/>
    </row>
    <row r="6" spans="3:30" ht="18" x14ac:dyDescent="0.3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8" x14ac:dyDescent="0.3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8" x14ac:dyDescent="0.35">
      <c r="J8" s="1"/>
      <c r="K8" s="1"/>
      <c r="N8" s="5" t="s">
        <v>591</v>
      </c>
      <c r="O8" s="212">
        <f>O6*O7</f>
        <v>0.85803571428571435</v>
      </c>
    </row>
    <row r="10" spans="3:30" x14ac:dyDescent="0.25">
      <c r="I10" s="8" t="s">
        <v>1</v>
      </c>
      <c r="J10" s="4">
        <v>0.1</v>
      </c>
    </row>
    <row r="11" spans="3:30" ht="18" x14ac:dyDescent="0.3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8" x14ac:dyDescent="0.3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8" x14ac:dyDescent="0.3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8" x14ac:dyDescent="0.3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8" x14ac:dyDescent="0.35">
      <c r="I17" s="95" t="s">
        <v>585</v>
      </c>
      <c r="J17" s="295" t="s">
        <v>586</v>
      </c>
      <c r="K17" s="296" t="s">
        <v>587</v>
      </c>
    </row>
    <row r="18" spans="9:15" x14ac:dyDescent="0.25">
      <c r="I18" s="95" t="s">
        <v>562</v>
      </c>
      <c r="J18" s="295" t="s">
        <v>594</v>
      </c>
      <c r="K18" s="296" t="s">
        <v>549</v>
      </c>
    </row>
    <row r="19" spans="9:15" x14ac:dyDescent="0.2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2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2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2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2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2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5" x14ac:dyDescent="0.25"/>
  <cols>
    <col min="1" max="1" width="3.85546875" customWidth="1"/>
    <col min="2" max="2" width="11.85546875" customWidth="1"/>
    <col min="3" max="3" width="12" customWidth="1"/>
    <col min="4" max="4" width="35.140625" customWidth="1"/>
    <col min="5" max="5" width="9.5703125" customWidth="1"/>
    <col min="6" max="6" width="12.42578125" customWidth="1"/>
    <col min="7" max="8" width="9.85546875" customWidth="1"/>
    <col min="9" max="9" width="16" customWidth="1"/>
    <col min="10" max="10" width="11.42578125" customWidth="1"/>
    <col min="11" max="11" width="33" customWidth="1"/>
    <col min="12" max="12" width="15.5703125" customWidth="1"/>
    <col min="13" max="13" width="15" customWidth="1"/>
    <col min="14" max="14" width="6.5703125" customWidth="1"/>
    <col min="15" max="15" width="24.5703125" customWidth="1"/>
    <col min="16" max="16" width="7.28515625" customWidth="1"/>
    <col min="21" max="21" width="16.42578125" customWidth="1"/>
  </cols>
  <sheetData>
    <row r="1" spans="3:25" ht="39.950000000000003" customHeight="1" x14ac:dyDescent="0.25"/>
    <row r="2" spans="3:25" ht="26.25" x14ac:dyDescent="0.4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25">
      <c r="L3" s="95" t="s">
        <v>201</v>
      </c>
      <c r="M3" s="95" t="s">
        <v>259</v>
      </c>
      <c r="T3" s="66"/>
      <c r="X3" s="99"/>
      <c r="Y3" s="99"/>
    </row>
    <row r="4" spans="3:25" x14ac:dyDescent="0.25">
      <c r="L4" s="95" t="s">
        <v>202</v>
      </c>
      <c r="M4" s="95" t="s">
        <v>258</v>
      </c>
      <c r="T4" s="66"/>
    </row>
    <row r="5" spans="3:25" x14ac:dyDescent="0.25">
      <c r="L5" s="95"/>
      <c r="M5" s="95" t="s">
        <v>247</v>
      </c>
      <c r="T5" s="66"/>
    </row>
    <row r="6" spans="3:25" x14ac:dyDescent="0.25">
      <c r="L6" s="95"/>
      <c r="M6" s="95" t="s">
        <v>256</v>
      </c>
    </row>
    <row r="20" spans="4:35" x14ac:dyDescent="0.2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2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2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2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7.25" x14ac:dyDescent="0.2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8" x14ac:dyDescent="0.3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8" x14ac:dyDescent="0.3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8" x14ac:dyDescent="0.3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25">
      <c r="D29" s="5"/>
      <c r="E29" s="8"/>
      <c r="F29" s="5"/>
      <c r="G29" s="74"/>
      <c r="H29" s="5"/>
    </row>
    <row r="30" spans="4:35" ht="18" x14ac:dyDescent="0.3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5.95" customHeight="1" x14ac:dyDescent="0.3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5.95" customHeight="1" x14ac:dyDescent="0.3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5.95" customHeight="1" x14ac:dyDescent="0.3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5.95" customHeight="1" x14ac:dyDescent="0.3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5.95" customHeight="1" x14ac:dyDescent="0.3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5.95" customHeight="1" x14ac:dyDescent="0.3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8" x14ac:dyDescent="0.3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8" x14ac:dyDescent="0.3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8" x14ac:dyDescent="0.3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2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2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2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5" x14ac:dyDescent="0.25"/>
  <cols>
    <col min="2" max="2" width="7.85546875" customWidth="1"/>
    <col min="3" max="3" width="21" customWidth="1"/>
    <col min="4" max="4" width="31.5703125" customWidth="1"/>
    <col min="5" max="5" width="14.5703125" customWidth="1"/>
    <col min="6" max="6" width="16.140625" bestFit="1" customWidth="1"/>
  </cols>
  <sheetData>
    <row r="2" spans="2:46" ht="23.25" x14ac:dyDescent="0.35">
      <c r="C2" s="9" t="s">
        <v>842</v>
      </c>
      <c r="D2" s="90"/>
    </row>
    <row r="4" spans="2:46" ht="18" x14ac:dyDescent="0.3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8" x14ac:dyDescent="0.3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25">
      <c r="E6" s="1"/>
      <c r="H6" s="271"/>
    </row>
    <row r="7" spans="2:46" x14ac:dyDescent="0.2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2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2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4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4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" x14ac:dyDescent="0.35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" x14ac:dyDescent="0.35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.75" thickBot="1" x14ac:dyDescent="0.3"/>
    <row r="17" spans="6:10" ht="27" thickBot="1" x14ac:dyDescent="0.4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/>
  </sheetViews>
  <sheetFormatPr baseColWidth="10" defaultRowHeight="15" x14ac:dyDescent="0.25"/>
  <cols>
    <col min="1" max="1" width="2.42578125" customWidth="1"/>
    <col min="2" max="3" width="16.140625" customWidth="1"/>
    <col min="4" max="4" width="23.85546875" customWidth="1"/>
    <col min="5" max="5" width="16.140625" customWidth="1"/>
    <col min="6" max="6" width="15.7109375" customWidth="1"/>
    <col min="7" max="7" width="27.28515625" customWidth="1"/>
    <col min="8" max="8" width="9.42578125" customWidth="1"/>
    <col min="9" max="9" width="9.5703125" customWidth="1"/>
    <col min="10" max="10" width="17.140625" customWidth="1"/>
    <col min="11" max="11" width="21.28515625" customWidth="1"/>
    <col min="12" max="12" width="11.7109375" customWidth="1"/>
    <col min="13" max="13" width="7.42578125" customWidth="1"/>
    <col min="14" max="46" width="2.140625" customWidth="1"/>
    <col min="47" max="49" width="4.7109375" customWidth="1"/>
    <col min="50" max="50" width="9.140625" customWidth="1"/>
    <col min="56" max="56" width="14.85546875" customWidth="1"/>
    <col min="57" max="57" width="14.5703125" customWidth="1"/>
    <col min="58" max="58" width="15.140625" customWidth="1"/>
  </cols>
  <sheetData>
    <row r="1" spans="3:71" ht="38.1" customHeight="1" x14ac:dyDescent="0.25"/>
    <row r="2" spans="3:71" ht="26.25" x14ac:dyDescent="0.4">
      <c r="F2" s="29" t="s">
        <v>311</v>
      </c>
      <c r="BC2" s="310" t="s">
        <v>612</v>
      </c>
      <c r="BD2" s="310"/>
    </row>
    <row r="3" spans="3:71" x14ac:dyDescent="0.25">
      <c r="L3" s="5" t="s">
        <v>64</v>
      </c>
      <c r="M3" s="5" t="s">
        <v>298</v>
      </c>
      <c r="BC3" s="77">
        <f>AZ10</f>
        <v>30</v>
      </c>
      <c r="BD3" s="77">
        <f>BC3</f>
        <v>30</v>
      </c>
    </row>
    <row r="4" spans="3:71" x14ac:dyDescent="0.2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1.9999999999999998</v>
      </c>
    </row>
    <row r="5" spans="3:71" x14ac:dyDescent="0.25">
      <c r="BC5" s="99"/>
      <c r="BD5" s="99"/>
    </row>
    <row r="6" spans="3:71" x14ac:dyDescent="0.25">
      <c r="BC6" s="99"/>
      <c r="BD6" s="99"/>
    </row>
    <row r="7" spans="3:71" x14ac:dyDescent="0.25">
      <c r="BC7" s="99"/>
      <c r="BD7" s="99"/>
    </row>
    <row r="9" spans="3:71" x14ac:dyDescent="0.2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8" x14ac:dyDescent="0.3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30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2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0.52359877559829882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75" x14ac:dyDescent="0.3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1.9999999999999998</v>
      </c>
      <c r="BA12" s="5"/>
      <c r="BC12" s="77">
        <f>IF($AX$12=$L$3,$C12,0)</f>
        <v>4</v>
      </c>
      <c r="BD12" s="77">
        <f>$AZ$10+$D$12</f>
        <v>30</v>
      </c>
      <c r="BE12" s="311">
        <f>BC12*COS(RADIANS(BD12))</f>
        <v>3.4641016151377548</v>
      </c>
      <c r="BF12" s="311">
        <f>BC12*SIN(RADIANS(BD12))</f>
        <v>1.9999999999999998</v>
      </c>
      <c r="BG12" s="311">
        <v>0</v>
      </c>
      <c r="BH12" s="311">
        <f>BE12</f>
        <v>3.4641016151377548</v>
      </c>
      <c r="BI12" s="311">
        <v>0</v>
      </c>
      <c r="BJ12" s="311">
        <f>BF12</f>
        <v>1.9999999999999998</v>
      </c>
    </row>
    <row r="13" spans="3:71" ht="18.75" x14ac:dyDescent="0.3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0</v>
      </c>
      <c r="I13" s="212">
        <f t="shared" si="4"/>
        <v>0</v>
      </c>
      <c r="J13" s="212">
        <f t="shared" si="4"/>
        <v>0</v>
      </c>
      <c r="K13" s="212">
        <f t="shared" si="4"/>
        <v>0</v>
      </c>
      <c r="L13" s="212">
        <f t="shared" si="4"/>
        <v>0</v>
      </c>
      <c r="M13" s="212">
        <f t="shared" si="4"/>
        <v>0</v>
      </c>
      <c r="N13" s="212">
        <f t="shared" si="4"/>
        <v>0</v>
      </c>
      <c r="O13" s="212">
        <f t="shared" si="4"/>
        <v>0</v>
      </c>
      <c r="P13" s="212">
        <f t="shared" si="4"/>
        <v>0</v>
      </c>
      <c r="Q13" s="212">
        <f t="shared" si="4"/>
        <v>0</v>
      </c>
      <c r="R13" s="212">
        <f t="shared" si="4"/>
        <v>0</v>
      </c>
      <c r="S13" s="212">
        <f t="shared" si="4"/>
        <v>0</v>
      </c>
      <c r="T13" s="212">
        <f t="shared" si="4"/>
        <v>0</v>
      </c>
      <c r="U13" s="212">
        <f t="shared" si="4"/>
        <v>0</v>
      </c>
      <c r="V13" s="212">
        <f t="shared" si="4"/>
        <v>0</v>
      </c>
      <c r="W13" s="212">
        <f t="shared" si="4"/>
        <v>0</v>
      </c>
      <c r="X13" s="212">
        <f t="shared" si="4"/>
        <v>0</v>
      </c>
      <c r="Y13" s="212">
        <f t="shared" si="4"/>
        <v>0</v>
      </c>
      <c r="Z13" s="212">
        <f t="shared" si="4"/>
        <v>0</v>
      </c>
      <c r="AA13" s="212">
        <f t="shared" si="4"/>
        <v>0</v>
      </c>
      <c r="AB13" s="212">
        <f t="shared" si="4"/>
        <v>0</v>
      </c>
      <c r="AC13" s="212">
        <f t="shared" si="4"/>
        <v>0</v>
      </c>
      <c r="AD13" s="212">
        <f t="shared" si="4"/>
        <v>0</v>
      </c>
      <c r="AE13" s="212">
        <f t="shared" si="4"/>
        <v>0</v>
      </c>
      <c r="AF13" s="212">
        <f t="shared" si="4"/>
        <v>0</v>
      </c>
      <c r="AG13" s="212">
        <f t="shared" si="4"/>
        <v>0</v>
      </c>
      <c r="AH13" s="212">
        <f t="shared" si="4"/>
        <v>0</v>
      </c>
      <c r="AI13" s="212">
        <f t="shared" si="4"/>
        <v>0</v>
      </c>
      <c r="AJ13" s="212">
        <f t="shared" si="4"/>
        <v>0</v>
      </c>
      <c r="AK13" s="212">
        <f t="shared" si="4"/>
        <v>0</v>
      </c>
      <c r="AL13" s="212">
        <f t="shared" si="4"/>
        <v>0</v>
      </c>
      <c r="AM13" s="212">
        <f t="shared" si="4"/>
        <v>0</v>
      </c>
      <c r="AN13" s="212">
        <f t="shared" si="4"/>
        <v>0</v>
      </c>
      <c r="AO13" s="212">
        <f t="shared" si="4"/>
        <v>0</v>
      </c>
      <c r="AP13" s="212">
        <f t="shared" si="4"/>
        <v>0</v>
      </c>
      <c r="AQ13" s="212">
        <f t="shared" si="4"/>
        <v>0</v>
      </c>
      <c r="AR13" s="212">
        <f t="shared" si="4"/>
        <v>0</v>
      </c>
      <c r="AS13" s="212">
        <f t="shared" si="4"/>
        <v>0</v>
      </c>
      <c r="AT13" s="212">
        <f t="shared" si="4"/>
        <v>0</v>
      </c>
      <c r="AU13" s="212">
        <f t="shared" si="4"/>
        <v>0</v>
      </c>
      <c r="AV13" s="212">
        <f t="shared" si="4"/>
        <v>0</v>
      </c>
      <c r="AW13" s="99"/>
      <c r="AX13" s="318" t="s">
        <v>65</v>
      </c>
      <c r="AZ13" s="212">
        <f>IF($AX$13=$L$3,$C$13 * COS(AZ11+RADIANS(D13)),0)</f>
        <v>0</v>
      </c>
      <c r="BA13" s="5"/>
      <c r="BC13" s="77">
        <f>IF($AX$13=$L$3,$C13,0)</f>
        <v>0</v>
      </c>
      <c r="BD13" s="77">
        <f>$AZ$10+90+$D$13</f>
        <v>30</v>
      </c>
      <c r="BE13" s="311">
        <f>BC13*COS(RADIANS(BD13))</f>
        <v>0</v>
      </c>
      <c r="BF13" s="311">
        <f>BC13*SIN(RADIANS(BD13))</f>
        <v>0</v>
      </c>
      <c r="BG13" s="311">
        <v>0</v>
      </c>
      <c r="BH13" s="311">
        <f>BE13</f>
        <v>0</v>
      </c>
      <c r="BI13" s="311">
        <v>0</v>
      </c>
      <c r="BJ13" s="311">
        <f>BF13</f>
        <v>0</v>
      </c>
    </row>
    <row r="14" spans="3:71" ht="18.75" x14ac:dyDescent="0.3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75" x14ac:dyDescent="0.3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75" x14ac:dyDescent="0.3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3.4641016151377548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75" x14ac:dyDescent="0.3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2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75" x14ac:dyDescent="0.3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75" x14ac:dyDescent="0.3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.75" thickBot="1" x14ac:dyDescent="0.3"/>
    <row r="92" spans="6:19" ht="27" customHeight="1" thickBot="1" x14ac:dyDescent="0.3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4" t="s">
        <v>655</v>
      </c>
      <c r="N92" s="444"/>
      <c r="O92" s="444"/>
      <c r="P92" s="445"/>
      <c r="Q92" s="446" t="s">
        <v>64</v>
      </c>
      <c r="R92" s="447"/>
      <c r="S92" s="448"/>
    </row>
    <row r="93" spans="6:19" s="61" customFormat="1" ht="33.950000000000003" customHeight="1" x14ac:dyDescent="0.2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3.950000000000003" customHeight="1" x14ac:dyDescent="0.25">
      <c r="F94" s="347" t="s">
        <v>653</v>
      </c>
      <c r="G94" s="379" t="s">
        <v>300</v>
      </c>
      <c r="H94" s="380">
        <f>IF($Q$92=$L$3,2*PI(),"")</f>
        <v>6.2831853071795862</v>
      </c>
      <c r="I94" s="348">
        <f>IF($Q$92=$L$3,SIN(H94),"")</f>
        <v>-2.45029690981724E-16</v>
      </c>
      <c r="J94" s="348">
        <f>IF($Q$92=$L$3,COS(H94),"")</f>
        <v>1</v>
      </c>
      <c r="K94" s="348">
        <f>IF($Q$92=$L$3,TAN(H94),"")</f>
        <v>-2.45029690981724E-16</v>
      </c>
      <c r="L94" s="381">
        <f>IF($Q$92=$L$3,IF(G94=$M$4,DEGREES(2*PI()),2*PI()),"")</f>
        <v>360</v>
      </c>
    </row>
    <row r="95" spans="6:19" s="61" customFormat="1" ht="33.950000000000003" customHeight="1" x14ac:dyDescent="0.2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>IF($Q$92=$L$3,SIN(H95),"")</f>
        <v>-1.5926529164868282E-3</v>
      </c>
      <c r="J95" s="348">
        <f>IF($Q$92=$L$3,COS(H95),"")</f>
        <v>-0.9999987317275395</v>
      </c>
      <c r="K95" s="348">
        <f>IF($Q$92=$L$3,TAN(H95),"")</f>
        <v>1.592654936407223E-3</v>
      </c>
      <c r="L95" s="381">
        <f>IF($Q$92=$L$3,IF(G95=$M$4,DEGREES(F95),F95),"")</f>
        <v>-179.90874767107849</v>
      </c>
    </row>
    <row r="96" spans="6:19" s="61" customFormat="1" ht="33.950000000000003" customHeight="1" x14ac:dyDescent="0.2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>IF($Q$92=$L$3,SIN(H96),"")</f>
        <v>-0.49999999999999994</v>
      </c>
      <c r="J96" s="348">
        <f>IF($Q$92=$L$3,COS(H96),"")</f>
        <v>0.86602540378443871</v>
      </c>
      <c r="K96" s="348">
        <f>IF($Q$92=$L$3,TAN(H96),"")</f>
        <v>-0.57735026918962573</v>
      </c>
      <c r="L96" s="381">
        <f>IF($Q$92=$L$3,IF(G96=$M$4,DEGREES(F96),F96),"")</f>
        <v>-30</v>
      </c>
    </row>
    <row r="100" spans="6:12" ht="30" customHeight="1" x14ac:dyDescent="0.25">
      <c r="F100" s="92"/>
      <c r="G100" s="92"/>
      <c r="H100" s="349" t="s">
        <v>659</v>
      </c>
      <c r="I100" s="349" t="s">
        <v>654</v>
      </c>
    </row>
    <row r="101" spans="6:12" ht="32.450000000000003" customHeight="1" x14ac:dyDescent="0.2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450000000000003" customHeight="1" x14ac:dyDescent="0.2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450000000000003" customHeight="1" x14ac:dyDescent="0.2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450000000000003" customHeight="1" x14ac:dyDescent="0.2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450000000000003" customHeight="1" x14ac:dyDescent="0.2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450000000000003" customHeight="1" x14ac:dyDescent="0.2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7" thickBot="1" x14ac:dyDescent="0.45">
      <c r="F110" s="353" t="s">
        <v>660</v>
      </c>
      <c r="G110" s="353"/>
      <c r="I110" s="354" t="s">
        <v>817</v>
      </c>
    </row>
    <row r="111" spans="6:12" x14ac:dyDescent="0.25">
      <c r="F111" s="366" t="s">
        <v>661</v>
      </c>
      <c r="G111" s="10">
        <v>5</v>
      </c>
      <c r="H111" s="439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2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.75" thickBot="1" x14ac:dyDescent="0.3">
      <c r="F113" s="369" t="s">
        <v>663</v>
      </c>
      <c r="G113" s="11">
        <v>6.2</v>
      </c>
      <c r="H113" s="440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>I113</f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75" x14ac:dyDescent="0.3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75" x14ac:dyDescent="0.3">
      <c r="D117" s="168"/>
      <c r="E117" s="168"/>
      <c r="F117" s="373" t="str">
        <f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25" x14ac:dyDescent="0.35">
      <c r="D118" s="375"/>
      <c r="E118" s="375"/>
      <c r="F118" s="376" t="str">
        <f>_xlfn.CONCAT("y(",$L$113,") = ")</f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25">
      <c r="F121" s="258"/>
    </row>
    <row r="122" spans="4:19" x14ac:dyDescent="0.25">
      <c r="F122" s="258"/>
    </row>
    <row r="124" spans="4:19" ht="18" x14ac:dyDescent="0.3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5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41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25">
      <c r="D125" s="5"/>
      <c r="E125" s="5"/>
      <c r="F125" s="8" t="s">
        <v>961</v>
      </c>
      <c r="G125" s="75">
        <v>50</v>
      </c>
      <c r="H125" s="225" t="s">
        <v>703</v>
      </c>
      <c r="I125" s="5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41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2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38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41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25">
      <c r="D127" s="5"/>
      <c r="E127" s="449" t="s">
        <v>963</v>
      </c>
      <c r="F127" s="449"/>
      <c r="G127" s="75">
        <v>20</v>
      </c>
      <c r="H127" s="225" t="s">
        <v>712</v>
      </c>
      <c r="I127" s="5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41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8" x14ac:dyDescent="0.35">
      <c r="D128" s="5" t="s">
        <v>955</v>
      </c>
      <c r="E128" s="449" t="s">
        <v>824</v>
      </c>
      <c r="F128" s="449"/>
      <c r="G128" s="212">
        <f>(G124*10^J124*SQRT(2))/10^J128</f>
        <v>325.26911934581187</v>
      </c>
      <c r="H128" s="225" t="s">
        <v>694</v>
      </c>
      <c r="I128" s="5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41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25">
      <c r="D129" s="5" t="s">
        <v>957</v>
      </c>
      <c r="E129" s="449" t="s">
        <v>820</v>
      </c>
      <c r="F129" s="449"/>
      <c r="G129" s="212">
        <f>(1/(G125 * 10^J125))/10^J129</f>
        <v>0.02</v>
      </c>
      <c r="H129" s="225" t="s">
        <v>703</v>
      </c>
      <c r="I129" s="5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25">
      <c r="D130" s="5" t="s">
        <v>958</v>
      </c>
      <c r="E130" s="449" t="s">
        <v>821</v>
      </c>
      <c r="F130" s="449"/>
      <c r="G130" s="212">
        <f>(2*PI()*G125*10^J125)/10^J130</f>
        <v>314.15926535897933</v>
      </c>
      <c r="H130" s="225" t="s">
        <v>703</v>
      </c>
      <c r="I130" s="5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25">
      <c r="D131" s="5" t="s">
        <v>965</v>
      </c>
      <c r="E131" s="449" t="s">
        <v>822</v>
      </c>
      <c r="F131" s="449"/>
      <c r="G131" s="212">
        <f>G126*10^J126*G129*10^J129/10^J131</f>
        <v>6000</v>
      </c>
      <c r="H131" s="225" t="s">
        <v>694</v>
      </c>
      <c r="I131" s="5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25">
      <c r="D132" s="5" t="s">
        <v>964</v>
      </c>
      <c r="E132" s="449" t="s">
        <v>823</v>
      </c>
      <c r="F132" s="449"/>
      <c r="G132" s="212">
        <f>(G128*10^J128)*SIN(2 * PI()*G125*10^J125*G127*10^J127)/10^J132</f>
        <v>2.0919642059861284E-13</v>
      </c>
      <c r="H132" s="225" t="s">
        <v>694</v>
      </c>
      <c r="I132" s="5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M92:P92"/>
    <mergeCell ref="Q92:S92"/>
    <mergeCell ref="E132:F132"/>
    <mergeCell ref="E127:F127"/>
    <mergeCell ref="E128:F128"/>
    <mergeCell ref="E129:F129"/>
    <mergeCell ref="E130:F130"/>
    <mergeCell ref="E131:F131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5" x14ac:dyDescent="0.25"/>
  <cols>
    <col min="2" max="2" width="12.140625" customWidth="1"/>
    <col min="5" max="7" width="16.5703125" customWidth="1"/>
    <col min="8" max="8" width="26.42578125" customWidth="1"/>
    <col min="9" max="9" width="7.85546875" style="55" customWidth="1"/>
  </cols>
  <sheetData>
    <row r="2" spans="2:50" ht="26.25" x14ac:dyDescent="0.4">
      <c r="C2" s="29" t="s">
        <v>913</v>
      </c>
    </row>
    <row r="3" spans="2:50" x14ac:dyDescent="0.25">
      <c r="L3" s="5" t="s">
        <v>64</v>
      </c>
      <c r="M3" s="5" t="s">
        <v>298</v>
      </c>
      <c r="N3" s="5" t="s">
        <v>63</v>
      </c>
    </row>
    <row r="4" spans="2:50" x14ac:dyDescent="0.25">
      <c r="L4" s="5" t="s">
        <v>65</v>
      </c>
      <c r="M4" s="5" t="s">
        <v>300</v>
      </c>
      <c r="N4" s="5" t="s">
        <v>260</v>
      </c>
    </row>
    <row r="8" spans="2:50" x14ac:dyDescent="0.2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2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>K9+$J$8</f>
        <v>30</v>
      </c>
      <c r="M9" s="77">
        <f>L9+$J$8</f>
        <v>40</v>
      </c>
      <c r="N9" s="77">
        <f t="shared" ref="N9:AX9" si="0">M9+$J$8</f>
        <v>50</v>
      </c>
      <c r="O9" s="77">
        <f t="shared" si="0"/>
        <v>60</v>
      </c>
      <c r="P9" s="77">
        <f t="shared" si="0"/>
        <v>70</v>
      </c>
      <c r="Q9" s="77">
        <f t="shared" si="0"/>
        <v>80</v>
      </c>
      <c r="R9" s="77">
        <f t="shared" si="0"/>
        <v>90</v>
      </c>
      <c r="S9" s="77">
        <f t="shared" si="0"/>
        <v>100</v>
      </c>
      <c r="T9" s="77">
        <f t="shared" si="0"/>
        <v>110</v>
      </c>
      <c r="U9" s="77">
        <f t="shared" si="0"/>
        <v>120</v>
      </c>
      <c r="V9" s="77">
        <f t="shared" si="0"/>
        <v>130</v>
      </c>
      <c r="W9" s="77">
        <f t="shared" si="0"/>
        <v>140</v>
      </c>
      <c r="X9" s="77">
        <f t="shared" si="0"/>
        <v>150</v>
      </c>
      <c r="Y9" s="77">
        <f t="shared" si="0"/>
        <v>160</v>
      </c>
      <c r="Z9" s="77">
        <f t="shared" si="0"/>
        <v>170</v>
      </c>
      <c r="AA9" s="77">
        <f t="shared" si="0"/>
        <v>180</v>
      </c>
      <c r="AB9" s="77">
        <f t="shared" si="0"/>
        <v>190</v>
      </c>
      <c r="AC9" s="77">
        <f t="shared" si="0"/>
        <v>200</v>
      </c>
      <c r="AD9" s="77">
        <f t="shared" si="0"/>
        <v>210</v>
      </c>
      <c r="AE9" s="77">
        <f t="shared" si="0"/>
        <v>220</v>
      </c>
      <c r="AF9" s="77">
        <f t="shared" si="0"/>
        <v>230</v>
      </c>
      <c r="AG9" s="77">
        <f t="shared" si="0"/>
        <v>240</v>
      </c>
      <c r="AH9" s="77">
        <f t="shared" si="0"/>
        <v>250</v>
      </c>
      <c r="AI9" s="77">
        <f t="shared" si="0"/>
        <v>260</v>
      </c>
      <c r="AJ9" s="77">
        <f t="shared" si="0"/>
        <v>270</v>
      </c>
      <c r="AK9" s="77">
        <f t="shared" si="0"/>
        <v>280</v>
      </c>
      <c r="AL9" s="77">
        <f t="shared" si="0"/>
        <v>290</v>
      </c>
      <c r="AM9" s="77">
        <f t="shared" si="0"/>
        <v>300</v>
      </c>
      <c r="AN9" s="77">
        <f t="shared" si="0"/>
        <v>310</v>
      </c>
      <c r="AO9" s="77">
        <f t="shared" si="0"/>
        <v>320</v>
      </c>
      <c r="AP9" s="77">
        <f t="shared" si="0"/>
        <v>330</v>
      </c>
      <c r="AQ9" s="77">
        <f t="shared" si="0"/>
        <v>340</v>
      </c>
      <c r="AR9" s="77">
        <f t="shared" si="0"/>
        <v>350</v>
      </c>
      <c r="AS9" s="77">
        <f t="shared" si="0"/>
        <v>360</v>
      </c>
      <c r="AT9" s="77">
        <f t="shared" si="0"/>
        <v>370</v>
      </c>
      <c r="AU9" s="77">
        <f t="shared" si="0"/>
        <v>380</v>
      </c>
      <c r="AV9" s="77">
        <f t="shared" si="0"/>
        <v>390</v>
      </c>
      <c r="AW9" s="77">
        <f t="shared" si="0"/>
        <v>400</v>
      </c>
      <c r="AX9" s="77">
        <f t="shared" si="0"/>
        <v>410</v>
      </c>
    </row>
    <row r="10" spans="2:50" x14ac:dyDescent="0.2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1">PI()*K9/180</f>
        <v>0.3490658503988659</v>
      </c>
      <c r="L10" s="425">
        <f t="shared" si="1"/>
        <v>0.52359877559829882</v>
      </c>
      <c r="M10" s="425">
        <f t="shared" si="1"/>
        <v>0.69813170079773179</v>
      </c>
      <c r="N10" s="425">
        <f t="shared" si="1"/>
        <v>0.87266462599716477</v>
      </c>
      <c r="O10" s="425">
        <f>PI()*O9/180</f>
        <v>1.0471975511965976</v>
      </c>
      <c r="P10" s="425">
        <f t="shared" si="1"/>
        <v>1.2217304763960306</v>
      </c>
      <c r="Q10" s="425">
        <f t="shared" si="1"/>
        <v>1.3962634015954636</v>
      </c>
      <c r="R10" s="425">
        <f t="shared" si="1"/>
        <v>1.5707963267948966</v>
      </c>
      <c r="S10" s="425">
        <f t="shared" si="1"/>
        <v>1.7453292519943295</v>
      </c>
      <c r="T10" s="425">
        <f t="shared" si="1"/>
        <v>1.9198621771937625</v>
      </c>
      <c r="U10" s="425">
        <f t="shared" si="1"/>
        <v>2.0943951023931953</v>
      </c>
      <c r="V10" s="425">
        <f t="shared" si="1"/>
        <v>2.2689280275926285</v>
      </c>
      <c r="W10" s="425">
        <f t="shared" si="1"/>
        <v>2.4434609527920612</v>
      </c>
      <c r="X10" s="425">
        <f t="shared" si="1"/>
        <v>2.6179938779914944</v>
      </c>
      <c r="Y10" s="425">
        <f t="shared" si="1"/>
        <v>2.7925268031909272</v>
      </c>
      <c r="Z10" s="425">
        <f t="shared" si="1"/>
        <v>2.9670597283903604</v>
      </c>
      <c r="AA10" s="425">
        <f t="shared" si="1"/>
        <v>3.1415926535897931</v>
      </c>
      <c r="AB10" s="425">
        <f t="shared" si="1"/>
        <v>3.3161255787892263</v>
      </c>
      <c r="AC10" s="425">
        <f t="shared" si="1"/>
        <v>3.4906585039886591</v>
      </c>
      <c r="AD10" s="425">
        <f t="shared" si="1"/>
        <v>3.6651914291880923</v>
      </c>
      <c r="AE10" s="425">
        <f t="shared" si="1"/>
        <v>3.839724354387525</v>
      </c>
      <c r="AF10" s="425">
        <f t="shared" si="1"/>
        <v>4.0142572795869578</v>
      </c>
      <c r="AG10" s="425">
        <f t="shared" si="1"/>
        <v>4.1887902047863905</v>
      </c>
      <c r="AH10" s="425">
        <f t="shared" si="1"/>
        <v>4.3633231299858233</v>
      </c>
      <c r="AI10" s="425">
        <f t="shared" si="1"/>
        <v>4.5378560551852569</v>
      </c>
      <c r="AJ10" s="425">
        <f t="shared" si="1"/>
        <v>4.7123889803846897</v>
      </c>
      <c r="AK10" s="425">
        <f t="shared" si="1"/>
        <v>4.8869219055841224</v>
      </c>
      <c r="AL10" s="425">
        <f t="shared" si="1"/>
        <v>5.0614548307835552</v>
      </c>
      <c r="AM10" s="425">
        <f t="shared" si="1"/>
        <v>5.2359877559829888</v>
      </c>
      <c r="AN10" s="425">
        <f t="shared" si="1"/>
        <v>5.4105206811824216</v>
      </c>
      <c r="AO10" s="425">
        <f t="shared" si="1"/>
        <v>5.5850536063818543</v>
      </c>
      <c r="AP10" s="425">
        <f t="shared" si="1"/>
        <v>5.7595865315812871</v>
      </c>
      <c r="AQ10" s="425">
        <f t="shared" si="1"/>
        <v>5.9341194567807207</v>
      </c>
      <c r="AR10" s="425">
        <f t="shared" si="1"/>
        <v>6.1086523819801526</v>
      </c>
      <c r="AS10" s="425">
        <f t="shared" si="1"/>
        <v>6.2831853071795862</v>
      </c>
      <c r="AT10" s="425">
        <f t="shared" si="1"/>
        <v>6.457718232379019</v>
      </c>
      <c r="AU10" s="425">
        <f t="shared" si="1"/>
        <v>6.6322511575784526</v>
      </c>
      <c r="AV10" s="425">
        <f t="shared" si="1"/>
        <v>6.8067840827778845</v>
      </c>
      <c r="AW10" s="425">
        <f t="shared" si="1"/>
        <v>6.9813170079773181</v>
      </c>
      <c r="AX10" s="425">
        <f t="shared" si="1"/>
        <v>7.1558499331767509</v>
      </c>
    </row>
    <row r="11" spans="2:50" x14ac:dyDescent="0.2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2">IF($I$11=$M$3,K9,K10)</f>
        <v>20</v>
      </c>
      <c r="L11" s="425">
        <f t="shared" si="2"/>
        <v>30</v>
      </c>
      <c r="M11" s="425">
        <f t="shared" si="2"/>
        <v>40</v>
      </c>
      <c r="N11" s="425">
        <f t="shared" si="2"/>
        <v>50</v>
      </c>
      <c r="O11" s="425">
        <f t="shared" si="2"/>
        <v>60</v>
      </c>
      <c r="P11" s="425">
        <f t="shared" si="2"/>
        <v>70</v>
      </c>
      <c r="Q11" s="425">
        <f t="shared" si="2"/>
        <v>80</v>
      </c>
      <c r="R11" s="425">
        <f t="shared" si="2"/>
        <v>90</v>
      </c>
      <c r="S11" s="425">
        <f t="shared" si="2"/>
        <v>100</v>
      </c>
      <c r="T11" s="425">
        <f t="shared" si="2"/>
        <v>110</v>
      </c>
      <c r="U11" s="425">
        <f t="shared" si="2"/>
        <v>120</v>
      </c>
      <c r="V11" s="425">
        <f t="shared" si="2"/>
        <v>130</v>
      </c>
      <c r="W11" s="425">
        <f t="shared" si="2"/>
        <v>140</v>
      </c>
      <c r="X11" s="425">
        <f t="shared" si="2"/>
        <v>150</v>
      </c>
      <c r="Y11" s="425">
        <f t="shared" si="2"/>
        <v>160</v>
      </c>
      <c r="Z11" s="425">
        <f t="shared" si="2"/>
        <v>170</v>
      </c>
      <c r="AA11" s="425">
        <f t="shared" si="2"/>
        <v>180</v>
      </c>
      <c r="AB11" s="425">
        <f t="shared" si="2"/>
        <v>190</v>
      </c>
      <c r="AC11" s="425">
        <f t="shared" si="2"/>
        <v>200</v>
      </c>
      <c r="AD11" s="425">
        <f t="shared" si="2"/>
        <v>210</v>
      </c>
      <c r="AE11" s="425">
        <f t="shared" si="2"/>
        <v>220</v>
      </c>
      <c r="AF11" s="425">
        <f t="shared" si="2"/>
        <v>230</v>
      </c>
      <c r="AG11" s="425">
        <f t="shared" si="2"/>
        <v>240</v>
      </c>
      <c r="AH11" s="425">
        <f t="shared" si="2"/>
        <v>250</v>
      </c>
      <c r="AI11" s="425">
        <f t="shared" si="2"/>
        <v>260</v>
      </c>
      <c r="AJ11" s="425">
        <f t="shared" si="2"/>
        <v>270</v>
      </c>
      <c r="AK11" s="425">
        <f t="shared" si="2"/>
        <v>280</v>
      </c>
      <c r="AL11" s="425">
        <f t="shared" si="2"/>
        <v>290</v>
      </c>
      <c r="AM11" s="425">
        <f t="shared" si="2"/>
        <v>300</v>
      </c>
      <c r="AN11" s="425">
        <f t="shared" si="2"/>
        <v>310</v>
      </c>
      <c r="AO11" s="425">
        <f t="shared" si="2"/>
        <v>320</v>
      </c>
      <c r="AP11" s="425">
        <f t="shared" si="2"/>
        <v>330</v>
      </c>
      <c r="AQ11" s="425">
        <f t="shared" si="2"/>
        <v>340</v>
      </c>
      <c r="AR11" s="425">
        <f t="shared" si="2"/>
        <v>350</v>
      </c>
      <c r="AS11" s="425">
        <f t="shared" si="2"/>
        <v>360</v>
      </c>
      <c r="AT11" s="425">
        <f t="shared" si="2"/>
        <v>370</v>
      </c>
      <c r="AU11" s="425">
        <f t="shared" si="2"/>
        <v>380</v>
      </c>
      <c r="AV11" s="425">
        <f t="shared" si="2"/>
        <v>390</v>
      </c>
      <c r="AW11" s="425">
        <f t="shared" si="2"/>
        <v>400</v>
      </c>
      <c r="AX11" s="425">
        <f t="shared" si="2"/>
        <v>410</v>
      </c>
    </row>
    <row r="12" spans="2:50" x14ac:dyDescent="0.2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3">IF($I$12=$N$3,SIN(K10),0)</f>
        <v>0.34202014332566871</v>
      </c>
      <c r="L12" s="425">
        <f t="shared" si="3"/>
        <v>0.49999999999999994</v>
      </c>
      <c r="M12" s="425">
        <f t="shared" si="3"/>
        <v>0.64278760968653925</v>
      </c>
      <c r="N12" s="425">
        <f t="shared" si="3"/>
        <v>0.76604444311897801</v>
      </c>
      <c r="O12" s="425">
        <f t="shared" si="3"/>
        <v>0.8660254037844386</v>
      </c>
      <c r="P12" s="425">
        <f t="shared" si="3"/>
        <v>0.93969262078590832</v>
      </c>
      <c r="Q12" s="425">
        <f t="shared" si="3"/>
        <v>0.98480775301220802</v>
      </c>
      <c r="R12" s="425">
        <f t="shared" si="3"/>
        <v>1</v>
      </c>
      <c r="S12" s="425">
        <f t="shared" si="3"/>
        <v>0.98480775301220802</v>
      </c>
      <c r="T12" s="425">
        <f t="shared" si="3"/>
        <v>0.93969262078590843</v>
      </c>
      <c r="U12" s="425">
        <f t="shared" si="3"/>
        <v>0.86602540378443871</v>
      </c>
      <c r="V12" s="425">
        <f t="shared" si="3"/>
        <v>0.76604444311897801</v>
      </c>
      <c r="W12" s="425">
        <f t="shared" si="3"/>
        <v>0.64278760968653947</v>
      </c>
      <c r="X12" s="425">
        <f t="shared" si="3"/>
        <v>0.49999999999999994</v>
      </c>
      <c r="Y12" s="425">
        <f t="shared" si="3"/>
        <v>0.34202014332566888</v>
      </c>
      <c r="Z12" s="425">
        <f t="shared" si="3"/>
        <v>0.17364817766693028</v>
      </c>
      <c r="AA12" s="425">
        <f t="shared" si="3"/>
        <v>1.22514845490862E-16</v>
      </c>
      <c r="AB12" s="425">
        <f t="shared" si="3"/>
        <v>-0.17364817766693047</v>
      </c>
      <c r="AC12" s="425">
        <f t="shared" si="3"/>
        <v>-0.34202014332566866</v>
      </c>
      <c r="AD12" s="425">
        <f t="shared" si="3"/>
        <v>-0.50000000000000011</v>
      </c>
      <c r="AE12" s="425">
        <f t="shared" si="3"/>
        <v>-0.64278760968653925</v>
      </c>
      <c r="AF12" s="425">
        <f t="shared" si="3"/>
        <v>-0.7660444431189779</v>
      </c>
      <c r="AG12" s="425">
        <f t="shared" si="3"/>
        <v>-0.86602540378443837</v>
      </c>
      <c r="AH12" s="425">
        <f t="shared" si="3"/>
        <v>-0.93969262078590821</v>
      </c>
      <c r="AI12" s="425">
        <f t="shared" si="3"/>
        <v>-0.98480775301220802</v>
      </c>
      <c r="AJ12" s="425">
        <f t="shared" si="3"/>
        <v>-1</v>
      </c>
      <c r="AK12" s="425">
        <f t="shared" si="3"/>
        <v>-0.98480775301220813</v>
      </c>
      <c r="AL12" s="425">
        <f t="shared" si="3"/>
        <v>-0.93969262078590854</v>
      </c>
      <c r="AM12" s="425">
        <f t="shared" si="3"/>
        <v>-0.8660254037844386</v>
      </c>
      <c r="AN12" s="425">
        <f t="shared" si="3"/>
        <v>-0.76604444311897812</v>
      </c>
      <c r="AO12" s="425">
        <f t="shared" si="3"/>
        <v>-0.64278760968653958</v>
      </c>
      <c r="AP12" s="425">
        <f t="shared" si="3"/>
        <v>-0.50000000000000044</v>
      </c>
      <c r="AQ12" s="425">
        <f t="shared" si="3"/>
        <v>-0.3420201433256686</v>
      </c>
      <c r="AR12" s="425">
        <f t="shared" si="3"/>
        <v>-0.17364817766693127</v>
      </c>
      <c r="AS12" s="425">
        <f t="shared" si="3"/>
        <v>-2.45029690981724E-16</v>
      </c>
      <c r="AT12" s="425">
        <f t="shared" si="3"/>
        <v>0.17364817766692991</v>
      </c>
      <c r="AU12" s="425">
        <f t="shared" si="3"/>
        <v>0.34202014332566893</v>
      </c>
      <c r="AV12" s="425">
        <f t="shared" si="3"/>
        <v>0.49999999999999928</v>
      </c>
      <c r="AW12" s="425">
        <f t="shared" si="3"/>
        <v>0.64278760968653914</v>
      </c>
      <c r="AX12" s="425">
        <f t="shared" si="3"/>
        <v>0.76604444311897779</v>
      </c>
    </row>
    <row r="13" spans="2:50" x14ac:dyDescent="0.2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4">IF($I$13=$N$3,$B$13*SIN($G$13*L10+$E$13),0)</f>
        <v>6.1257422745431001E-16</v>
      </c>
      <c r="M13" s="425">
        <f t="shared" si="4"/>
        <v>-2.4999999999999987</v>
      </c>
      <c r="N13" s="425">
        <f t="shared" si="4"/>
        <v>-4.3301270189221945</v>
      </c>
      <c r="O13" s="425">
        <f t="shared" si="4"/>
        <v>-5</v>
      </c>
      <c r="P13" s="425">
        <f t="shared" si="4"/>
        <v>-4.3301270189221954</v>
      </c>
      <c r="Q13" s="425">
        <f t="shared" si="4"/>
        <v>-2.5000000000000022</v>
      </c>
      <c r="R13" s="425">
        <f t="shared" si="4"/>
        <v>-1.22514845490862E-15</v>
      </c>
      <c r="S13" s="425">
        <f t="shared" si="4"/>
        <v>2.5</v>
      </c>
      <c r="T13" s="425">
        <f t="shared" si="4"/>
        <v>4.3301270189221945</v>
      </c>
      <c r="U13" s="425">
        <f t="shared" si="4"/>
        <v>5</v>
      </c>
      <c r="V13" s="425">
        <f t="shared" si="4"/>
        <v>4.330127018922191</v>
      </c>
      <c r="W13" s="425">
        <f t="shared" si="4"/>
        <v>2.4999999999999991</v>
      </c>
      <c r="X13" s="425">
        <f t="shared" si="4"/>
        <v>1.83772268236293E-15</v>
      </c>
      <c r="Y13" s="425">
        <f t="shared" si="4"/>
        <v>-2.499999999999996</v>
      </c>
      <c r="Z13" s="425">
        <f t="shared" si="4"/>
        <v>-4.3301270189221936</v>
      </c>
      <c r="AA13" s="425">
        <f t="shared" si="4"/>
        <v>-5</v>
      </c>
      <c r="AB13" s="425">
        <f t="shared" si="4"/>
        <v>-4.330127018922191</v>
      </c>
      <c r="AC13" s="425">
        <f t="shared" si="4"/>
        <v>-2.4999999999999996</v>
      </c>
      <c r="AD13" s="425">
        <f t="shared" si="4"/>
        <v>6.4314872871840123E-15</v>
      </c>
      <c r="AE13" s="425">
        <f t="shared" si="4"/>
        <v>2.5000000000000027</v>
      </c>
      <c r="AF13" s="425">
        <f t="shared" si="4"/>
        <v>4.3301270189221936</v>
      </c>
      <c r="AG13" s="425">
        <f t="shared" si="4"/>
        <v>5</v>
      </c>
      <c r="AH13" s="425">
        <f t="shared" si="4"/>
        <v>4.3301270189221963</v>
      </c>
      <c r="AI13" s="425">
        <f t="shared" si="4"/>
        <v>2.5</v>
      </c>
      <c r="AJ13" s="425">
        <f t="shared" si="4"/>
        <v>3.06287113727155E-15</v>
      </c>
      <c r="AK13" s="425">
        <f t="shared" si="4"/>
        <v>-2.4999999999999947</v>
      </c>
      <c r="AL13" s="425">
        <f t="shared" si="4"/>
        <v>-4.3301270189221883</v>
      </c>
      <c r="AM13" s="425">
        <f t="shared" si="4"/>
        <v>-5</v>
      </c>
      <c r="AN13" s="425">
        <f t="shared" si="4"/>
        <v>-4.3301270189221919</v>
      </c>
      <c r="AO13" s="425">
        <f t="shared" si="4"/>
        <v>-2.500000000000016</v>
      </c>
      <c r="AP13" s="425">
        <f t="shared" si="4"/>
        <v>-3.67544536472586E-15</v>
      </c>
      <c r="AQ13" s="425">
        <f t="shared" si="4"/>
        <v>2.5000000000000093</v>
      </c>
      <c r="AR13" s="425">
        <f t="shared" si="4"/>
        <v>4.3301270189221883</v>
      </c>
      <c r="AS13" s="425">
        <f t="shared" si="4"/>
        <v>5</v>
      </c>
      <c r="AT13" s="425">
        <f t="shared" si="4"/>
        <v>4.3301270189222016</v>
      </c>
      <c r="AU13" s="425">
        <f t="shared" si="4"/>
        <v>2.5000000000000009</v>
      </c>
      <c r="AV13" s="425">
        <f t="shared" si="4"/>
        <v>2.2051587986182675E-14</v>
      </c>
      <c r="AW13" s="425">
        <f t="shared" si="4"/>
        <v>-2.4999999999999938</v>
      </c>
      <c r="AX13" s="425">
        <f t="shared" si="4"/>
        <v>-4.3301270189221972</v>
      </c>
    </row>
    <row r="14" spans="2:50" x14ac:dyDescent="0.2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25">
      <c r="G15" s="431">
        <f>IF($I$13=$N$3,$B$13*SIN($G$13*$E$14+$E$13),0)</f>
        <v>-2.5000000000000022</v>
      </c>
    </row>
    <row r="22" spans="4:10" x14ac:dyDescent="0.25">
      <c r="H22" t="s">
        <v>921</v>
      </c>
    </row>
    <row r="23" spans="4:10" x14ac:dyDescent="0.2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2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2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2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25">
      <c r="E27">
        <v>0</v>
      </c>
      <c r="F27">
        <v>0</v>
      </c>
    </row>
    <row r="29" spans="4:10" x14ac:dyDescent="0.2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25">
      <c r="E30" s="430">
        <f>MIN($J$12:$AX$13)</f>
        <v>-5</v>
      </c>
      <c r="F30" s="430">
        <f>1.05*MAX($J$12:$AX$13)</f>
        <v>5.25</v>
      </c>
    </row>
    <row r="32" spans="4:10" x14ac:dyDescent="0.2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5" x14ac:dyDescent="0.25"/>
  <cols>
    <col min="1" max="1" width="3.85546875" customWidth="1"/>
    <col min="2" max="2" width="11.85546875" customWidth="1"/>
    <col min="3" max="3" width="19.85546875" customWidth="1"/>
    <col min="4" max="4" width="12.42578125" customWidth="1"/>
    <col min="5" max="5" width="9.85546875" customWidth="1"/>
    <col min="6" max="6" width="12.42578125" customWidth="1"/>
    <col min="7" max="7" width="9.85546875" customWidth="1"/>
    <col min="8" max="8" width="11.42578125" customWidth="1"/>
    <col min="9" max="10" width="16" customWidth="1"/>
    <col min="11" max="11" width="15.5703125" customWidth="1"/>
    <col min="12" max="12" width="15" customWidth="1"/>
    <col min="13" max="13" width="17.85546875" customWidth="1"/>
    <col min="14" max="14" width="13" customWidth="1"/>
    <col min="19" max="19" width="16.42578125" customWidth="1"/>
    <col min="20" max="20" width="16.85546875" customWidth="1"/>
  </cols>
  <sheetData>
    <row r="1" spans="3:29" ht="39.950000000000003" customHeight="1" x14ac:dyDescent="0.25"/>
    <row r="2" spans="3:29" ht="26.25" x14ac:dyDescent="0.4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2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2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2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25">
      <c r="R6" s="5" t="s">
        <v>260</v>
      </c>
      <c r="S6" s="5"/>
      <c r="T6" s="5" t="s">
        <v>215</v>
      </c>
    </row>
    <row r="7" spans="3:29" x14ac:dyDescent="0.25">
      <c r="R7" s="5" t="s">
        <v>63</v>
      </c>
      <c r="S7" s="5"/>
      <c r="T7" s="5"/>
    </row>
    <row r="8" spans="3:29" x14ac:dyDescent="0.25">
      <c r="R8" s="5"/>
      <c r="S8" s="5"/>
      <c r="T8" s="5"/>
    </row>
    <row r="12" spans="3:29" x14ac:dyDescent="0.25">
      <c r="C12" s="453" t="s">
        <v>216</v>
      </c>
      <c r="D12" s="453"/>
      <c r="E12" s="453"/>
      <c r="F12" s="453"/>
      <c r="G12" s="453"/>
      <c r="H12" s="56"/>
      <c r="I12" s="453" t="s">
        <v>217</v>
      </c>
      <c r="J12" s="453"/>
      <c r="K12" s="453" t="s">
        <v>212</v>
      </c>
      <c r="L12" s="453"/>
      <c r="M12" s="453" t="s">
        <v>218</v>
      </c>
      <c r="N12" s="453"/>
      <c r="O12" s="453"/>
      <c r="P12" s="452" t="s">
        <v>229</v>
      </c>
      <c r="Q12" s="452"/>
      <c r="R12" s="452"/>
      <c r="S12" s="452"/>
      <c r="T12" s="452" t="s">
        <v>261</v>
      </c>
      <c r="U12" s="452"/>
      <c r="V12" s="452"/>
      <c r="W12" s="452"/>
    </row>
    <row r="13" spans="3:29" x14ac:dyDescent="0.2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2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2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2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2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2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2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2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D7" sqref="D7"/>
    </sheetView>
  </sheetViews>
  <sheetFormatPr baseColWidth="10" defaultRowHeight="15" x14ac:dyDescent="0.25"/>
  <cols>
    <col min="1" max="1" width="3.28515625" customWidth="1"/>
    <col min="2" max="2" width="9.85546875" customWidth="1"/>
    <col min="10" max="11" width="4.42578125" customWidth="1"/>
    <col min="12" max="15" width="8.85546875" style="218" customWidth="1"/>
    <col min="16" max="16" width="3.5703125" style="218" customWidth="1"/>
    <col min="17" max="21" width="5.5703125" style="218" customWidth="1"/>
  </cols>
  <sheetData>
    <row r="1" spans="2:21" ht="39.950000000000003" customHeight="1" x14ac:dyDescent="0.25"/>
    <row r="2" spans="2:21" ht="23.25" x14ac:dyDescent="0.35">
      <c r="C2" s="9" t="s">
        <v>841</v>
      </c>
      <c r="M2" s="217"/>
    </row>
    <row r="3" spans="2:21" ht="12" customHeight="1" x14ac:dyDescent="0.35">
      <c r="B3" s="9"/>
      <c r="M3" s="217"/>
    </row>
    <row r="4" spans="2:21" ht="12" customHeight="1" x14ac:dyDescent="0.35">
      <c r="B4" s="9"/>
      <c r="M4" s="217"/>
    </row>
    <row r="5" spans="2:21" x14ac:dyDescent="0.2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2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25">
      <c r="C7" s="75">
        <v>4</v>
      </c>
      <c r="D7" s="5" t="str">
        <f>M7</f>
        <v>rad</v>
      </c>
      <c r="E7" s="207" t="s">
        <v>326</v>
      </c>
      <c r="F7" s="212">
        <f>180*C7/PI()</f>
        <v>229.18311805232929</v>
      </c>
      <c r="G7" s="5" t="str">
        <f>M6</f>
        <v>°</v>
      </c>
      <c r="M7" s="208" t="s">
        <v>202</v>
      </c>
    </row>
    <row r="8" spans="2:21" x14ac:dyDescent="0.2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25"/>
    <row r="10" spans="2:21" ht="4.5" customHeight="1" x14ac:dyDescent="0.25"/>
    <row r="11" spans="2:21" ht="4.5" customHeight="1" x14ac:dyDescent="0.25"/>
    <row r="12" spans="2:21" ht="4.5" customHeight="1" x14ac:dyDescent="0.25"/>
    <row r="13" spans="2:21" x14ac:dyDescent="0.25">
      <c r="B13" s="454" t="s">
        <v>413</v>
      </c>
      <c r="C13" s="456"/>
      <c r="D13" s="456"/>
      <c r="E13" s="456"/>
      <c r="F13" s="456"/>
      <c r="G13" s="456"/>
      <c r="H13" s="456"/>
      <c r="I13" s="456"/>
      <c r="L13" s="454" t="s">
        <v>414</v>
      </c>
      <c r="M13" s="455"/>
      <c r="N13" s="455"/>
      <c r="O13" s="455"/>
      <c r="Q13" s="454" t="s">
        <v>230</v>
      </c>
      <c r="R13" s="455"/>
      <c r="S13" s="455"/>
      <c r="T13" s="455"/>
      <c r="U13" s="455"/>
    </row>
    <row r="14" spans="2:21" x14ac:dyDescent="0.2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2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2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8" x14ac:dyDescent="0.3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8" x14ac:dyDescent="0.3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2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2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2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5.95" customHeight="1" x14ac:dyDescent="0.2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5.95" customHeight="1" x14ac:dyDescent="0.3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5.95" customHeight="1" x14ac:dyDescent="0.25"/>
    <row r="44" spans="2:4" x14ac:dyDescent="0.25">
      <c r="B44" s="2" t="s">
        <v>422</v>
      </c>
      <c r="C44" s="2"/>
      <c r="D44" t="s">
        <v>423</v>
      </c>
    </row>
    <row r="45" spans="2:4" x14ac:dyDescent="0.25">
      <c r="B45" s="3" t="s">
        <v>424</v>
      </c>
      <c r="C45" s="3"/>
      <c r="D45" t="s">
        <v>427</v>
      </c>
    </row>
    <row r="46" spans="2:4" x14ac:dyDescent="0.2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5" x14ac:dyDescent="0.25"/>
  <cols>
    <col min="2" max="2" width="14.5703125" customWidth="1"/>
    <col min="3" max="3" width="19.85546875" customWidth="1"/>
    <col min="4" max="4" width="22.42578125" customWidth="1"/>
    <col min="5" max="6" width="13.85546875" customWidth="1"/>
    <col min="7" max="7" width="16" customWidth="1"/>
    <col min="8" max="8" width="12.42578125" customWidth="1"/>
    <col min="10" max="10" width="23.140625" customWidth="1"/>
    <col min="11" max="11" width="34.7109375" customWidth="1"/>
  </cols>
  <sheetData>
    <row r="1" spans="1:11" ht="39.950000000000003" customHeight="1" x14ac:dyDescent="0.25"/>
    <row r="2" spans="1:11" ht="26.25" x14ac:dyDescent="0.4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46268.512651620367</v>
      </c>
    </row>
    <row r="3" spans="1:11" ht="26.25" x14ac:dyDescent="0.4">
      <c r="C3" s="29"/>
      <c r="D3" s="29"/>
      <c r="I3" s="26"/>
      <c r="J3" s="91"/>
    </row>
    <row r="4" spans="1:11" ht="28.5" customHeight="1" x14ac:dyDescent="0.2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45" customHeight="1" x14ac:dyDescent="0.2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45" customHeight="1" x14ac:dyDescent="0.2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45" customHeight="1" x14ac:dyDescent="0.2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2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2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2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2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2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2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2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2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2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2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2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2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2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2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2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46580</v>
      </c>
      <c r="E22" s="94">
        <f t="shared" ca="1" si="4"/>
        <v>52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Schon Geburtstag gehabt</v>
      </c>
    </row>
    <row r="23" spans="1:11" x14ac:dyDescent="0.2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46604</v>
      </c>
      <c r="E23" s="94">
        <f t="shared" ca="1" si="4"/>
        <v>66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Schon Geburtstag gehabt</v>
      </c>
    </row>
    <row r="24" spans="1:11" x14ac:dyDescent="0.2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46611</v>
      </c>
      <c r="E24" s="94">
        <f t="shared" ca="1" si="4"/>
        <v>57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Schon Geburtstag gehabt</v>
      </c>
    </row>
    <row r="25" spans="1:11" x14ac:dyDescent="0.2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46612</v>
      </c>
      <c r="E25" s="94">
        <f t="shared" ca="1" si="4"/>
        <v>84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Schon Geburtstag gehabt</v>
      </c>
    </row>
    <row r="26" spans="1:11" x14ac:dyDescent="0.2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2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2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2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2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2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2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2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2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3" ht="39.950000000000003" customHeight="1" x14ac:dyDescent="0.25"/>
    <row r="2" spans="2:3" ht="26.25" x14ac:dyDescent="0.4">
      <c r="B2" s="29" t="s">
        <v>125</v>
      </c>
      <c r="C2" s="29"/>
    </row>
    <row r="5" spans="2:3" x14ac:dyDescent="0.2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11" ht="39.950000000000003" customHeight="1" x14ac:dyDescent="0.25"/>
    <row r="2" spans="2:11" ht="26.25" x14ac:dyDescent="0.4">
      <c r="C2" s="29" t="s">
        <v>101</v>
      </c>
    </row>
    <row r="5" spans="2:11" ht="18.75" x14ac:dyDescent="0.3">
      <c r="B5" s="72" t="s">
        <v>102</v>
      </c>
      <c r="C5" s="72"/>
      <c r="G5" s="72" t="s">
        <v>103</v>
      </c>
      <c r="H5" s="72"/>
      <c r="I5" s="72"/>
    </row>
    <row r="6" spans="2:11" ht="17.25" x14ac:dyDescent="0.2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2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2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2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2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2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2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75" x14ac:dyDescent="0.3">
      <c r="B16" s="72" t="s">
        <v>110</v>
      </c>
    </row>
    <row r="17" spans="2:8" ht="18" x14ac:dyDescent="0.3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2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2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2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2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2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2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2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2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75" x14ac:dyDescent="0.3">
      <c r="B29" s="72" t="s">
        <v>118</v>
      </c>
    </row>
    <row r="30" spans="2:8" x14ac:dyDescent="0.2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25">
      <c r="B31" s="75"/>
      <c r="C31" s="75"/>
      <c r="D31" s="87"/>
      <c r="E31" s="87"/>
      <c r="F31" s="87"/>
      <c r="G31" s="87"/>
    </row>
    <row r="32" spans="2:8" x14ac:dyDescent="0.25">
      <c r="B32" s="75"/>
      <c r="C32" s="74"/>
      <c r="D32" s="75"/>
      <c r="E32" s="74"/>
      <c r="F32" s="74"/>
      <c r="G32" s="74"/>
    </row>
    <row r="33" spans="2:21" x14ac:dyDescent="0.25">
      <c r="B33" s="75"/>
      <c r="C33" s="74"/>
      <c r="D33" s="74"/>
      <c r="E33" s="75"/>
      <c r="F33" s="74"/>
      <c r="G33" s="74"/>
    </row>
    <row r="34" spans="2:21" x14ac:dyDescent="0.25">
      <c r="B34" s="75"/>
      <c r="C34" s="74"/>
      <c r="D34" s="74"/>
      <c r="E34" s="74"/>
      <c r="F34" s="75"/>
      <c r="G34" s="74"/>
    </row>
    <row r="35" spans="2:21" x14ac:dyDescent="0.25">
      <c r="B35" s="75"/>
      <c r="C35" s="74"/>
      <c r="D35" s="74"/>
      <c r="E35" s="74"/>
      <c r="F35" s="74"/>
      <c r="G35" s="75"/>
    </row>
    <row r="36" spans="2:21" x14ac:dyDescent="0.25">
      <c r="B36" s="74"/>
      <c r="C36" s="75"/>
      <c r="D36" s="75"/>
      <c r="E36" s="74"/>
      <c r="F36" s="74"/>
      <c r="G36" s="74"/>
    </row>
    <row r="37" spans="2:21" x14ac:dyDescent="0.25">
      <c r="B37" s="74"/>
      <c r="C37" s="75"/>
      <c r="D37" s="74"/>
      <c r="E37" s="75"/>
      <c r="F37" s="74"/>
      <c r="G37" s="74"/>
    </row>
    <row r="38" spans="2:21" x14ac:dyDescent="0.25">
      <c r="B38" s="74"/>
      <c r="C38" s="75"/>
      <c r="D38" s="74"/>
      <c r="E38" s="74"/>
      <c r="F38" s="75"/>
      <c r="G38" s="74"/>
    </row>
    <row r="39" spans="2:21" x14ac:dyDescent="0.25">
      <c r="B39" s="74"/>
      <c r="C39" s="75"/>
      <c r="D39" s="74"/>
      <c r="E39" s="74"/>
      <c r="F39" s="74"/>
      <c r="G39" s="75"/>
    </row>
    <row r="40" spans="2:21" x14ac:dyDescent="0.25">
      <c r="B40" s="74"/>
      <c r="C40" s="74"/>
      <c r="D40" s="75"/>
      <c r="E40" s="75"/>
      <c r="F40" s="74"/>
      <c r="G40" s="74"/>
    </row>
    <row r="41" spans="2:21" x14ac:dyDescent="0.25">
      <c r="B41" s="74"/>
      <c r="C41" s="74"/>
      <c r="D41" s="75"/>
      <c r="E41" s="74"/>
      <c r="F41" s="75"/>
      <c r="G41" s="74"/>
      <c r="U41" s="118"/>
    </row>
    <row r="42" spans="2:21" x14ac:dyDescent="0.25">
      <c r="B42" s="74"/>
      <c r="C42" s="74"/>
      <c r="D42" s="75"/>
      <c r="E42" s="74"/>
      <c r="F42" s="74"/>
      <c r="G42" s="75"/>
    </row>
    <row r="43" spans="2:21" x14ac:dyDescent="0.25">
      <c r="B43" s="88"/>
      <c r="C43" s="88"/>
      <c r="D43" s="88"/>
      <c r="E43" s="75"/>
      <c r="F43" s="75"/>
      <c r="G43" s="88"/>
    </row>
    <row r="44" spans="2:21" x14ac:dyDescent="0.25">
      <c r="B44" s="74"/>
      <c r="C44" s="74"/>
      <c r="D44" s="74"/>
      <c r="E44" s="75"/>
      <c r="F44" s="74"/>
      <c r="G44" s="75"/>
    </row>
    <row r="45" spans="2:21" x14ac:dyDescent="0.2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5" x14ac:dyDescent="0.25"/>
  <cols>
    <col min="2" max="2" width="25.5703125" customWidth="1"/>
    <col min="8" max="8" width="13.140625" customWidth="1"/>
    <col min="9" max="9" width="17.5703125" customWidth="1"/>
  </cols>
  <sheetData>
    <row r="2" spans="2:14" ht="64.5" customHeight="1" x14ac:dyDescent="0.25">
      <c r="C2" s="386" t="s">
        <v>836</v>
      </c>
    </row>
    <row r="3" spans="2:14" x14ac:dyDescent="0.25">
      <c r="B3" s="344" t="s">
        <v>5</v>
      </c>
    </row>
    <row r="4" spans="2:14" x14ac:dyDescent="0.2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2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2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2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1.95" customHeight="1" x14ac:dyDescent="0.25"/>
    <row r="10" spans="2:14" ht="15.75" thickBot="1" x14ac:dyDescent="0.3"/>
    <row r="11" spans="2:14" ht="26.25" x14ac:dyDescent="0.4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25">
      <c r="I12" s="328"/>
      <c r="J12" s="269"/>
      <c r="K12" s="269"/>
      <c r="L12" s="269"/>
      <c r="M12" s="269"/>
      <c r="N12" s="329"/>
    </row>
    <row r="13" spans="2:14" x14ac:dyDescent="0.2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.75" thickBot="1" x14ac:dyDescent="0.3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25">
      <c r="I16" s="345" t="s">
        <v>16</v>
      </c>
      <c r="J16" s="346">
        <v>0.5</v>
      </c>
    </row>
    <row r="17" spans="2:41" x14ac:dyDescent="0.2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75" x14ac:dyDescent="0.3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25" x14ac:dyDescent="0.35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3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3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3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3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5" x14ac:dyDescent="0.25"/>
  <cols>
    <col min="2" max="2" width="52.5703125" customWidth="1"/>
    <col min="3" max="3" width="9.140625" customWidth="1"/>
    <col min="9" max="9" width="13.140625" customWidth="1"/>
    <col min="10" max="10" width="15.42578125" customWidth="1"/>
  </cols>
  <sheetData>
    <row r="2" spans="2:26" ht="64.5" customHeight="1" x14ac:dyDescent="0.25">
      <c r="C2" s="386" t="s">
        <v>843</v>
      </c>
      <c r="D2" s="386"/>
    </row>
    <row r="4" spans="2:26" x14ac:dyDescent="0.25">
      <c r="J4" t="s">
        <v>641</v>
      </c>
    </row>
    <row r="5" spans="2:26" x14ac:dyDescent="0.25">
      <c r="J5" t="s">
        <v>867</v>
      </c>
    </row>
    <row r="10" spans="2:26" x14ac:dyDescent="0.2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2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25" x14ac:dyDescent="0.35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25" x14ac:dyDescent="0.35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25" x14ac:dyDescent="0.35">
      <c r="B14" s="338" t="s">
        <v>638</v>
      </c>
      <c r="C14" s="337" t="s">
        <v>870</v>
      </c>
      <c r="D14" s="337" t="str">
        <f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2">$E$14*G11+$E$15</f>
        <v>34.188032999999997</v>
      </c>
      <c r="H14" s="5">
        <f t="shared" si="2"/>
        <v>42.735040999999995</v>
      </c>
      <c r="I14" s="5">
        <f t="shared" si="2"/>
        <v>51.282049000000001</v>
      </c>
      <c r="J14" s="5">
        <f t="shared" si="2"/>
        <v>59.829056999999999</v>
      </c>
      <c r="K14" s="5">
        <f t="shared" si="2"/>
        <v>68.376064999999997</v>
      </c>
      <c r="L14" s="5">
        <f t="shared" si="2"/>
        <v>76.923073000000002</v>
      </c>
      <c r="M14" s="5">
        <f t="shared" si="2"/>
        <v>85.470080999999993</v>
      </c>
      <c r="N14" s="5">
        <f t="shared" si="2"/>
        <v>94.017088999999999</v>
      </c>
      <c r="O14" s="5">
        <f t="shared" si="2"/>
        <v>102.564097</v>
      </c>
      <c r="P14" s="5">
        <f t="shared" si="2"/>
        <v>111.11110499999999</v>
      </c>
      <c r="Q14" s="5">
        <f t="shared" si="2"/>
        <v>119.658113</v>
      </c>
      <c r="R14" s="5">
        <f t="shared" si="2"/>
        <v>128.20512100000002</v>
      </c>
      <c r="S14" s="5">
        <f t="shared" si="2"/>
        <v>136.752129</v>
      </c>
      <c r="T14" s="5">
        <f t="shared" si="2"/>
        <v>145.299137</v>
      </c>
      <c r="U14" s="5">
        <f t="shared" si="2"/>
        <v>153.84614499999998</v>
      </c>
      <c r="V14" s="5">
        <f t="shared" si="2"/>
        <v>162.39315299999998</v>
      </c>
      <c r="W14" s="5">
        <f t="shared" si="2"/>
        <v>170.94016099999999</v>
      </c>
      <c r="X14" s="5">
        <f t="shared" si="2"/>
        <v>179.48716899999999</v>
      </c>
      <c r="Y14" s="5">
        <f t="shared" si="2"/>
        <v>188.034177</v>
      </c>
      <c r="Z14" s="5">
        <f t="shared" si="2"/>
        <v>196.581185</v>
      </c>
    </row>
    <row r="15" spans="2:26" ht="20.25" x14ac:dyDescent="0.35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75" x14ac:dyDescent="0.3">
      <c r="C17" s="339" t="str">
        <f>IF(E14*E12&lt;0,"Auf einander zufahren","Einander nachfahren")</f>
        <v>Einander nachfahren</v>
      </c>
      <c r="D17" s="339"/>
    </row>
    <row r="38" spans="2:9" ht="21" x14ac:dyDescent="0.35">
      <c r="B38" s="343" t="s">
        <v>644</v>
      </c>
      <c r="C38" s="92"/>
      <c r="D38" s="92"/>
      <c r="E38" s="92"/>
      <c r="G38" t="s">
        <v>645</v>
      </c>
    </row>
    <row r="39" spans="2:9" ht="18" x14ac:dyDescent="0.3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2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25">
      <c r="B41" s="342"/>
      <c r="C41" s="336"/>
      <c r="D41" s="336"/>
      <c r="E41" s="336"/>
    </row>
    <row r="42" spans="2:9" ht="18" x14ac:dyDescent="0.3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8" x14ac:dyDescent="0.3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5" x14ac:dyDescent="0.25"/>
  <cols>
    <col min="3" max="3" width="13" customWidth="1"/>
    <col min="4" max="4" width="17.5703125" customWidth="1"/>
    <col min="5" max="5" width="16.5703125" bestFit="1" customWidth="1"/>
    <col min="7" max="7" width="14" customWidth="1"/>
  </cols>
  <sheetData>
    <row r="2" spans="2:28" ht="23.25" x14ac:dyDescent="0.35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35">
      <c r="B3" s="9"/>
      <c r="C3" s="457" t="s">
        <v>886</v>
      </c>
      <c r="D3" s="457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35">
      <c r="B4" s="9"/>
      <c r="C4" s="457" t="s">
        <v>21</v>
      </c>
      <c r="D4" s="457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35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25">
      <c r="C6" s="457" t="s">
        <v>872</v>
      </c>
      <c r="D6" s="457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" customHeight="1" x14ac:dyDescent="0.25">
      <c r="N7" t="s">
        <v>23</v>
      </c>
      <c r="O7" t="s">
        <v>643</v>
      </c>
      <c r="P7" t="s">
        <v>888</v>
      </c>
    </row>
    <row r="8" spans="2:28" ht="15.6" customHeight="1" x14ac:dyDescent="0.25">
      <c r="P8" t="s">
        <v>641</v>
      </c>
    </row>
    <row r="9" spans="2:28" ht="15.6" customHeight="1" x14ac:dyDescent="0.25"/>
    <row r="10" spans="2:28" ht="15.6" customHeight="1" x14ac:dyDescent="0.25"/>
    <row r="11" spans="2:28" ht="22.5" customHeight="1" x14ac:dyDescent="0.45">
      <c r="C11" s="458" t="s">
        <v>884</v>
      </c>
      <c r="D11" s="449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45">
      <c r="C12" s="458" t="s">
        <v>885</v>
      </c>
      <c r="D12" s="449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" customHeight="1" x14ac:dyDescent="0.25"/>
    <row r="14" spans="2:28" ht="15.6" customHeight="1" x14ac:dyDescent="0.25"/>
    <row r="15" spans="2:28" ht="15.6" customHeight="1" x14ac:dyDescent="0.25"/>
    <row r="16" spans="2:28" ht="15.6" customHeight="1" x14ac:dyDescent="0.25"/>
    <row r="17" spans="3:27" ht="15.6" customHeight="1" x14ac:dyDescent="0.25">
      <c r="F17" s="409"/>
    </row>
    <row r="18" spans="3:27" ht="15.6" customHeight="1" x14ac:dyDescent="0.25">
      <c r="C18" s="460" t="s">
        <v>1</v>
      </c>
      <c r="D18" s="461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25">
      <c r="C19" s="459" t="s">
        <v>19</v>
      </c>
      <c r="D19" s="459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25">
      <c r="C20" s="449" t="s">
        <v>24</v>
      </c>
      <c r="D20" s="44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7.25" x14ac:dyDescent="0.25">
      <c r="C21" s="449" t="s">
        <v>873</v>
      </c>
      <c r="D21" s="44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35">
      <c r="C43" s="245"/>
    </row>
    <row r="44" spans="3:3" ht="21" x14ac:dyDescent="0.35">
      <c r="C44" s="245"/>
    </row>
    <row r="45" spans="3:3" ht="21" x14ac:dyDescent="0.3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5" zoomScale="115" zoomScaleNormal="115" workbookViewId="0">
      <selection activeCell="A15" sqref="A15:XFD15"/>
    </sheetView>
  </sheetViews>
  <sheetFormatPr baseColWidth="10" defaultRowHeight="15" x14ac:dyDescent="0.2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40625" customWidth="1"/>
    <col min="10" max="10" width="13" customWidth="1"/>
    <col min="11" max="11" width="23" customWidth="1"/>
    <col min="12" max="12" width="13" customWidth="1"/>
    <col min="14" max="14" width="15.5703125" customWidth="1"/>
    <col min="15" max="15" width="35.140625" customWidth="1"/>
    <col min="18" max="18" width="5.5703125" customWidth="1"/>
  </cols>
  <sheetData>
    <row r="2" spans="1:19" ht="23.25" x14ac:dyDescent="0.35">
      <c r="B2" s="9" t="s">
        <v>18</v>
      </c>
    </row>
    <row r="3" spans="1:19" x14ac:dyDescent="0.25">
      <c r="Q3" t="s">
        <v>96</v>
      </c>
    </row>
    <row r="4" spans="1:19" x14ac:dyDescent="0.25">
      <c r="J4" t="s">
        <v>49</v>
      </c>
      <c r="K4" t="s">
        <v>48</v>
      </c>
      <c r="Q4" s="66" t="s">
        <v>97</v>
      </c>
    </row>
    <row r="5" spans="1:19" ht="15.75" thickBot="1" x14ac:dyDescent="0.3"/>
    <row r="6" spans="1:19" ht="29.1" customHeight="1" thickBot="1" x14ac:dyDescent="0.3">
      <c r="C6" s="473" t="str">
        <f>$O$8</f>
        <v>Anfangs-Geschwindigkeit</v>
      </c>
      <c r="D6" s="474"/>
      <c r="E6" s="477" t="str">
        <f>$O$9</f>
        <v>Geschwindigkeit</v>
      </c>
      <c r="F6" s="474"/>
      <c r="G6" s="477" t="str">
        <f>$O$10</f>
        <v>Strecke</v>
      </c>
      <c r="H6" s="474"/>
      <c r="I6" s="477" t="str">
        <f>$O$11</f>
        <v>Zeit</v>
      </c>
      <c r="J6" s="474"/>
      <c r="K6" s="477" t="str">
        <f>$O$12</f>
        <v>Beschleunigung</v>
      </c>
      <c r="L6" s="478"/>
    </row>
    <row r="7" spans="1:19" ht="15.75" thickBot="1" x14ac:dyDescent="0.3">
      <c r="B7" s="13" t="s">
        <v>37</v>
      </c>
      <c r="C7" s="475" t="str">
        <f>$P$8</f>
        <v>v0 [m/s]</v>
      </c>
      <c r="D7" s="476"/>
      <c r="E7" s="479" t="str">
        <f>$P$9</f>
        <v>v [m/s]</v>
      </c>
      <c r="F7" s="476"/>
      <c r="G7" s="479" t="str">
        <f>$P$10</f>
        <v>s [m]</v>
      </c>
      <c r="H7" s="476"/>
      <c r="I7" s="479" t="str">
        <f>$P$11</f>
        <v>t [s]</v>
      </c>
      <c r="J7" s="476"/>
      <c r="K7" s="479" t="str">
        <f>$P$12</f>
        <v>a [m/s2]</v>
      </c>
      <c r="L7" s="480"/>
      <c r="O7" s="61"/>
      <c r="S7" s="45"/>
    </row>
    <row r="8" spans="1:19" s="19" customFormat="1" ht="38.1" customHeight="1" x14ac:dyDescent="0.2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7">
        <v>119</v>
      </c>
      <c r="H8" s="468"/>
      <c r="I8" s="467">
        <v>7</v>
      </c>
      <c r="J8" s="468"/>
      <c r="K8" s="467">
        <v>2</v>
      </c>
      <c r="L8" s="472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" customHeight="1" x14ac:dyDescent="0.25">
      <c r="A9">
        <v>26</v>
      </c>
      <c r="B9" s="15" t="s">
        <v>39</v>
      </c>
      <c r="C9" s="57" t="s">
        <v>50</v>
      </c>
      <c r="D9" s="16">
        <f>E9-K9*I9</f>
        <v>10</v>
      </c>
      <c r="E9" s="464">
        <v>24</v>
      </c>
      <c r="F9" s="465"/>
      <c r="G9" s="16" t="s">
        <v>75</v>
      </c>
      <c r="H9" s="16">
        <f>E9*I9 - K9*I9^2/2</f>
        <v>119</v>
      </c>
      <c r="I9" s="464">
        <v>7</v>
      </c>
      <c r="J9" s="465"/>
      <c r="K9" s="464">
        <v>2</v>
      </c>
      <c r="L9" s="470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" customHeight="1" x14ac:dyDescent="0.2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4">
        <v>24</v>
      </c>
      <c r="F10" s="465"/>
      <c r="G10" s="464">
        <v>119</v>
      </c>
      <c r="H10" s="465"/>
      <c r="I10" s="16" t="s">
        <v>76</v>
      </c>
      <c r="J10" s="16">
        <f>(E10 - SQRT(E10^2 - 2*K10*G10))/K10</f>
        <v>7</v>
      </c>
      <c r="K10" s="464">
        <v>2</v>
      </c>
      <c r="L10" s="470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" customHeight="1" x14ac:dyDescent="0.25">
      <c r="A11">
        <v>14</v>
      </c>
      <c r="B11" s="15" t="s">
        <v>41</v>
      </c>
      <c r="C11" s="58" t="s">
        <v>79</v>
      </c>
      <c r="D11" s="16">
        <f>2*G11/I11 - E11</f>
        <v>10</v>
      </c>
      <c r="E11" s="464">
        <v>24</v>
      </c>
      <c r="F11" s="465"/>
      <c r="G11" s="464">
        <v>119</v>
      </c>
      <c r="H11" s="465"/>
      <c r="I11" s="464">
        <v>7</v>
      </c>
      <c r="J11" s="465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" customHeight="1" x14ac:dyDescent="0.25">
      <c r="A12" s="19">
        <v>25</v>
      </c>
      <c r="B12" s="15" t="s">
        <v>42</v>
      </c>
      <c r="C12" s="469">
        <v>10</v>
      </c>
      <c r="D12" s="465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4">
        <v>7</v>
      </c>
      <c r="J12" s="465"/>
      <c r="K12" s="464">
        <v>2</v>
      </c>
      <c r="L12" s="470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" customHeight="1" x14ac:dyDescent="0.25">
      <c r="A13">
        <v>21</v>
      </c>
      <c r="B13" s="15" t="s">
        <v>44</v>
      </c>
      <c r="C13" s="469">
        <v>10</v>
      </c>
      <c r="D13" s="465"/>
      <c r="E13" s="16" t="s">
        <v>80</v>
      </c>
      <c r="F13" s="16">
        <f>SQRT(C13^2 + 2*K13*G13)</f>
        <v>24</v>
      </c>
      <c r="G13" s="464">
        <v>119</v>
      </c>
      <c r="H13" s="465"/>
      <c r="I13" s="22" t="s">
        <v>55</v>
      </c>
      <c r="J13" s="16">
        <f xml:space="preserve"> (-C13 + SQRT(C13^2 + 2*K13*G13))/K13</f>
        <v>7</v>
      </c>
      <c r="K13" s="462">
        <v>2</v>
      </c>
      <c r="L13" s="470"/>
      <c r="O13" s="61" t="s">
        <v>89</v>
      </c>
      <c r="P13" s="62" t="s">
        <v>95</v>
      </c>
    </row>
    <row r="14" spans="1:19" ht="38.1" customHeight="1" x14ac:dyDescent="0.25">
      <c r="A14">
        <v>13</v>
      </c>
      <c r="B14" s="15" t="s">
        <v>43</v>
      </c>
      <c r="C14" s="469">
        <v>10</v>
      </c>
      <c r="D14" s="465"/>
      <c r="E14" s="16" t="s">
        <v>81</v>
      </c>
      <c r="F14" s="16">
        <f>2*G14/I14 - C14</f>
        <v>24</v>
      </c>
      <c r="G14" s="464">
        <v>119</v>
      </c>
      <c r="H14" s="465"/>
      <c r="I14" s="464">
        <v>7</v>
      </c>
      <c r="J14" s="471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" customHeight="1" x14ac:dyDescent="0.25">
      <c r="A15">
        <v>19</v>
      </c>
      <c r="B15" s="15" t="s">
        <v>45</v>
      </c>
      <c r="C15" s="469">
        <v>10</v>
      </c>
      <c r="D15" s="465"/>
      <c r="E15" s="464">
        <v>24</v>
      </c>
      <c r="F15" s="465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4">
        <v>2</v>
      </c>
      <c r="L15" s="470"/>
      <c r="O15" s="61" t="s">
        <v>91</v>
      </c>
      <c r="P15" s="62" t="s">
        <v>92</v>
      </c>
    </row>
    <row r="16" spans="1:19" ht="38.1" customHeight="1" x14ac:dyDescent="0.25">
      <c r="A16">
        <v>11</v>
      </c>
      <c r="B16" s="15" t="s">
        <v>46</v>
      </c>
      <c r="C16" s="469">
        <v>10</v>
      </c>
      <c r="D16" s="465"/>
      <c r="E16" s="464">
        <v>24</v>
      </c>
      <c r="F16" s="465"/>
      <c r="G16" s="16" t="s">
        <v>83</v>
      </c>
      <c r="H16" s="16">
        <f>(C16+E16)*I16/2</f>
        <v>119</v>
      </c>
      <c r="I16" s="464">
        <v>7</v>
      </c>
      <c r="J16" s="465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" customHeight="1" thickBot="1" x14ac:dyDescent="0.3">
      <c r="A17">
        <v>7</v>
      </c>
      <c r="B17" s="60" t="s">
        <v>47</v>
      </c>
      <c r="C17" s="466">
        <v>10</v>
      </c>
      <c r="D17" s="463"/>
      <c r="E17" s="462">
        <v>24</v>
      </c>
      <c r="F17" s="463"/>
      <c r="G17" s="462">
        <v>119</v>
      </c>
      <c r="H17" s="463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.75" thickBot="1" x14ac:dyDescent="0.3">
      <c r="B18" s="63" t="s">
        <v>37</v>
      </c>
      <c r="C18" s="481" t="str">
        <f>P13</f>
        <v>ω0 [rad/s]</v>
      </c>
      <c r="D18" s="482"/>
      <c r="E18" s="483" t="str">
        <f>P14</f>
        <v>ω [rad/s]</v>
      </c>
      <c r="F18" s="482"/>
      <c r="G18" s="483" t="str">
        <f>P15</f>
        <v>φ [rad]</v>
      </c>
      <c r="H18" s="482"/>
      <c r="I18" s="483" t="str">
        <f>P16</f>
        <v>t [s]</v>
      </c>
      <c r="J18" s="482"/>
      <c r="K18" s="483" t="str">
        <f>P17</f>
        <v>α [rad/s2]</v>
      </c>
      <c r="L18" s="484"/>
    </row>
    <row r="19" spans="1:16" ht="29.1" customHeight="1" thickBot="1" x14ac:dyDescent="0.3">
      <c r="C19" s="485" t="str">
        <f>O13</f>
        <v>Anfangs-Winkelgeschwindigkeit</v>
      </c>
      <c r="D19" s="486"/>
      <c r="E19" s="487" t="str">
        <f>O14</f>
        <v>Winkelgeschwindigkeit</v>
      </c>
      <c r="F19" s="486"/>
      <c r="G19" s="487" t="str">
        <f>O15</f>
        <v>Winkel</v>
      </c>
      <c r="H19" s="486"/>
      <c r="I19" s="487" t="str">
        <f>O16</f>
        <v>Zeit</v>
      </c>
      <c r="J19" s="486"/>
      <c r="K19" s="487" t="str">
        <f>O17</f>
        <v>Winkelbeschleunigung</v>
      </c>
      <c r="L19" s="488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5" x14ac:dyDescent="0.25"/>
  <cols>
    <col min="2" max="2" width="52.5703125" customWidth="1"/>
    <col min="3" max="3" width="13.5703125" customWidth="1"/>
    <col min="4" max="4" width="12.5703125" customWidth="1"/>
    <col min="10" max="10" width="13.140625" customWidth="1"/>
    <col min="11" max="11" width="15.42578125" customWidth="1"/>
  </cols>
  <sheetData>
    <row r="2" spans="2:27" ht="64.5" customHeight="1" x14ac:dyDescent="0.25">
      <c r="C2" s="386" t="s">
        <v>844</v>
      </c>
    </row>
    <row r="10" spans="2:27" x14ac:dyDescent="0.2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2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1.5" x14ac:dyDescent="0.55000000000000004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.75" x14ac:dyDescent="0.55000000000000004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25" x14ac:dyDescent="0.35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25" x14ac:dyDescent="0.35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1.75" x14ac:dyDescent="0.35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75" x14ac:dyDescent="0.3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.75" x14ac:dyDescent="0.55000000000000004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25" x14ac:dyDescent="0.35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1.75" x14ac:dyDescent="0.35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25" x14ac:dyDescent="0.35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75" x14ac:dyDescent="0.3">
      <c r="C23" s="339" t="e">
        <f>IF(D18*#REF!&lt;0,"Auf einander zufahren","Einander nachfahren")</f>
        <v>#REF!</v>
      </c>
    </row>
    <row r="44" spans="2:10" ht="21" x14ac:dyDescent="0.35">
      <c r="B44" s="343" t="s">
        <v>644</v>
      </c>
      <c r="C44" s="92"/>
      <c r="D44" s="92"/>
      <c r="E44" s="391"/>
      <c r="F44" s="391"/>
      <c r="H44" t="s">
        <v>645</v>
      </c>
    </row>
    <row r="45" spans="2:10" ht="18" x14ac:dyDescent="0.3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2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25">
      <c r="B47" s="342"/>
      <c r="C47" s="336"/>
      <c r="D47" s="336"/>
      <c r="E47" s="392"/>
      <c r="F47" s="392"/>
    </row>
    <row r="48" spans="2:10" ht="18" x14ac:dyDescent="0.3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8" x14ac:dyDescent="0.3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5546875" defaultRowHeight="15" x14ac:dyDescent="0.25"/>
  <cols>
    <col min="3" max="9" width="13.85546875" customWidth="1"/>
    <col min="10" max="12" width="3.28515625" customWidth="1"/>
    <col min="13" max="13" width="31" customWidth="1"/>
    <col min="14" max="14" width="19.85546875" customWidth="1"/>
    <col min="15" max="15" width="9.7109375" customWidth="1"/>
    <col min="16" max="16" width="6.42578125" customWidth="1"/>
    <col min="17" max="18" width="10" customWidth="1"/>
    <col min="19" max="54" width="6.42578125" customWidth="1"/>
  </cols>
  <sheetData>
    <row r="1" spans="3:54" ht="21.75" customHeight="1" x14ac:dyDescent="0.25"/>
    <row r="2" spans="3:54" ht="26.25" x14ac:dyDescent="0.4">
      <c r="C2" s="29" t="s">
        <v>60</v>
      </c>
    </row>
    <row r="4" spans="3:54" x14ac:dyDescent="0.25">
      <c r="U4" s="5"/>
      <c r="V4" s="5" t="s">
        <v>68</v>
      </c>
      <c r="W4" s="5"/>
      <c r="X4" s="5"/>
      <c r="Y4" s="5"/>
      <c r="Z4" s="5"/>
      <c r="AA4" s="5"/>
    </row>
    <row r="5" spans="3:54" x14ac:dyDescent="0.2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2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25">
      <c r="M7" t="s">
        <v>303</v>
      </c>
      <c r="N7" t="s">
        <v>305</v>
      </c>
      <c r="U7" s="449" t="s">
        <v>73</v>
      </c>
      <c r="V7" s="44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5.95" customHeight="1" x14ac:dyDescent="0.2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25">
      <c r="M9" s="118" t="s">
        <v>307</v>
      </c>
      <c r="N9" t="s">
        <v>306</v>
      </c>
    </row>
    <row r="11" spans="3:54" ht="21" x14ac:dyDescent="0.25">
      <c r="C11" s="489"/>
      <c r="D11" s="489"/>
      <c r="E11" s="489"/>
      <c r="F11" s="489"/>
      <c r="G11" s="489"/>
      <c r="H11" s="489"/>
      <c r="I11" s="489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25">
      <c r="C12" s="490" t="s">
        <v>437</v>
      </c>
      <c r="D12" s="490"/>
      <c r="E12" s="490"/>
      <c r="F12" s="490"/>
      <c r="G12" s="490"/>
      <c r="H12" s="490"/>
      <c r="I12" s="490"/>
      <c r="J12" s="32"/>
      <c r="K12" s="32"/>
      <c r="M12" s="42" t="s">
        <v>431</v>
      </c>
      <c r="N12" s="23">
        <v>50</v>
      </c>
      <c r="O12" s="491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60" x14ac:dyDescent="0.2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2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2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3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2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2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2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.75" thickBot="1" x14ac:dyDescent="0.3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5.95" customHeight="1" thickBot="1" x14ac:dyDescent="0.3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4499999999999993" customHeight="1" x14ac:dyDescent="0.2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5546875" defaultRowHeight="15" x14ac:dyDescent="0.25"/>
  <cols>
    <col min="2" max="2" width="16.28515625" customWidth="1"/>
    <col min="3" max="6" width="13.85546875" customWidth="1"/>
    <col min="7" max="9" width="3.28515625" customWidth="1"/>
    <col min="10" max="10" width="25.5703125" customWidth="1"/>
    <col min="11" max="11" width="19.85546875" customWidth="1"/>
    <col min="12" max="12" width="9.7109375" customWidth="1"/>
    <col min="13" max="51" width="6.42578125" customWidth="1"/>
  </cols>
  <sheetData>
    <row r="1" spans="2:51" ht="21.75" customHeight="1" x14ac:dyDescent="0.25"/>
    <row r="2" spans="2:51" ht="26.25" x14ac:dyDescent="0.4">
      <c r="C2" s="29" t="s">
        <v>463</v>
      </c>
    </row>
    <row r="4" spans="2:51" x14ac:dyDescent="0.2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2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2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.75" thickBot="1" x14ac:dyDescent="0.3">
      <c r="E7" t="s">
        <v>461</v>
      </c>
      <c r="R7" s="449" t="s">
        <v>73</v>
      </c>
      <c r="S7" s="44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5.95" customHeight="1" thickBot="1" x14ac:dyDescent="0.3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25">
      <c r="C11" s="489"/>
      <c r="D11" s="489"/>
      <c r="E11" s="489"/>
      <c r="F11" s="489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25">
      <c r="C12" s="490" t="s">
        <v>472</v>
      </c>
      <c r="D12" s="490"/>
      <c r="E12" s="490"/>
      <c r="F12" s="490"/>
      <c r="G12" s="32"/>
      <c r="H12" s="32"/>
      <c r="J12" s="42" t="s">
        <v>62</v>
      </c>
      <c r="K12" s="23">
        <v>60</v>
      </c>
      <c r="L12" s="491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5" x14ac:dyDescent="0.2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3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45" customHeight="1" x14ac:dyDescent="0.2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45" customHeight="1" x14ac:dyDescent="0.2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45" customHeight="1" x14ac:dyDescent="0.2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45" customHeight="1" x14ac:dyDescent="0.2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45" customHeight="1" x14ac:dyDescent="0.2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4499999999999993" customHeight="1" x14ac:dyDescent="0.2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4499999999999993" customHeight="1" x14ac:dyDescent="0.2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2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8" x14ac:dyDescent="0.2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8" x14ac:dyDescent="0.2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8" x14ac:dyDescent="0.35">
      <c r="C59" t="s">
        <v>444</v>
      </c>
      <c r="E59" t="s">
        <v>447</v>
      </c>
      <c r="G59" t="s">
        <v>454</v>
      </c>
    </row>
    <row r="60" spans="3:10" ht="18" x14ac:dyDescent="0.35">
      <c r="C60" t="s">
        <v>445</v>
      </c>
      <c r="E60" t="s">
        <v>448</v>
      </c>
      <c r="G60" t="s">
        <v>455</v>
      </c>
    </row>
    <row r="61" spans="3:10" x14ac:dyDescent="0.25">
      <c r="C61" s="244" t="s">
        <v>446</v>
      </c>
      <c r="E61" t="s">
        <v>449</v>
      </c>
    </row>
    <row r="63" spans="3:10" x14ac:dyDescent="0.25">
      <c r="C63" t="s">
        <v>451</v>
      </c>
      <c r="E63" t="s">
        <v>450</v>
      </c>
      <c r="J63" t="s">
        <v>453</v>
      </c>
    </row>
    <row r="64" spans="3:10" ht="18.75" x14ac:dyDescent="0.3">
      <c r="C64" t="s">
        <v>452</v>
      </c>
      <c r="E64" t="s">
        <v>459</v>
      </c>
    </row>
    <row r="66" spans="3:5" ht="24" x14ac:dyDescent="0.45">
      <c r="E66" s="245" t="s">
        <v>457</v>
      </c>
    </row>
    <row r="68" spans="3:5" x14ac:dyDescent="0.25">
      <c r="C68" t="s">
        <v>456</v>
      </c>
    </row>
    <row r="74" spans="3:5" x14ac:dyDescent="0.2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5" x14ac:dyDescent="0.25"/>
  <cols>
    <col min="1" max="1" width="3.28515625" customWidth="1"/>
    <col min="2" max="2" width="9.85546875" customWidth="1"/>
    <col min="13" max="13" width="15.140625" customWidth="1"/>
    <col min="15" max="15" width="9.85546875" customWidth="1"/>
    <col min="16" max="16" width="4.42578125" customWidth="1"/>
    <col min="17" max="17" width="8.85546875" style="218" customWidth="1"/>
    <col min="18" max="18" width="11.28515625" style="218" customWidth="1"/>
    <col min="19" max="20" width="8.85546875" style="218" customWidth="1"/>
    <col min="21" max="21" width="5.7109375" style="218" customWidth="1"/>
    <col min="22" max="24" width="5.5703125" style="218" customWidth="1"/>
    <col min="25" max="25" width="10.140625" style="218" customWidth="1"/>
    <col min="26" max="26" width="5.5703125" style="218" customWidth="1"/>
  </cols>
  <sheetData>
    <row r="1" spans="2:43" ht="15" customHeight="1" x14ac:dyDescent="0.25"/>
    <row r="2" spans="2:43" ht="23.25" x14ac:dyDescent="0.35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35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45" customHeight="1" x14ac:dyDescent="0.35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45" customHeight="1" x14ac:dyDescent="0.2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45" customHeight="1" x14ac:dyDescent="0.25"/>
    <row r="7" spans="2:43" ht="4.5" customHeight="1" x14ac:dyDescent="0.25"/>
    <row r="8" spans="2:43" ht="4.5" customHeight="1" x14ac:dyDescent="0.25"/>
    <row r="9" spans="2:43" ht="18" x14ac:dyDescent="0.35">
      <c r="B9" s="210" t="s">
        <v>413</v>
      </c>
      <c r="C9" s="5"/>
      <c r="D9" s="5"/>
      <c r="E9" s="5"/>
      <c r="F9" s="5"/>
      <c r="G9" s="5"/>
      <c r="H9" s="5"/>
      <c r="I9" s="5"/>
      <c r="J9" s="5"/>
      <c r="M9" s="454" t="s">
        <v>414</v>
      </c>
      <c r="N9" s="455"/>
      <c r="O9" s="455"/>
      <c r="P9" s="455"/>
      <c r="R9" s="454" t="s">
        <v>230</v>
      </c>
      <c r="S9" s="455"/>
      <c r="T9" s="455"/>
      <c r="U9" s="455"/>
      <c r="V9" s="455"/>
      <c r="W9"/>
      <c r="X9" s="5" t="s">
        <v>480</v>
      </c>
      <c r="Y9" s="5"/>
      <c r="Z9"/>
      <c r="AA9" s="5" t="s">
        <v>479</v>
      </c>
      <c r="AB9" s="5"/>
    </row>
    <row r="10" spans="2:43" ht="18" x14ac:dyDescent="0.3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2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2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2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8" x14ac:dyDescent="0.3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8" x14ac:dyDescent="0.35">
      <c r="AB15" s="1" t="s">
        <v>482</v>
      </c>
      <c r="AC15" s="259">
        <f>AB11</f>
        <v>281.69132042006549</v>
      </c>
    </row>
    <row r="16" spans="2:43" ht="18" x14ac:dyDescent="0.3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25">
      <c r="AB17" s="1"/>
      <c r="AC17" s="258"/>
    </row>
    <row r="18" spans="17:59" x14ac:dyDescent="0.25">
      <c r="AB18" s="1"/>
      <c r="AC18" s="258"/>
    </row>
    <row r="20" spans="17:59" x14ac:dyDescent="0.2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2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2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5.95" customHeight="1" x14ac:dyDescent="0.2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5.95" customHeight="1" x14ac:dyDescent="0.2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5.95" hidden="1" customHeight="1" x14ac:dyDescent="0.3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5.95" customHeight="1" x14ac:dyDescent="0.3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25">
      <c r="B44" s="2" t="s">
        <v>422</v>
      </c>
      <c r="C44" s="2"/>
      <c r="D44" t="s">
        <v>423</v>
      </c>
      <c r="P44" s="218"/>
      <c r="Z44"/>
    </row>
    <row r="45" spans="2:26" x14ac:dyDescent="0.25">
      <c r="B45" s="3" t="s">
        <v>424</v>
      </c>
      <c r="C45" s="3"/>
      <c r="D45" t="s">
        <v>427</v>
      </c>
      <c r="P45" s="218"/>
      <c r="Z45"/>
    </row>
    <row r="46" spans="2:26" x14ac:dyDescent="0.25">
      <c r="B46" t="s">
        <v>425</v>
      </c>
      <c r="D46" t="s">
        <v>426</v>
      </c>
      <c r="P46" s="218"/>
      <c r="Z46"/>
    </row>
    <row r="49" spans="2:5" ht="15.75" thickBot="1" x14ac:dyDescent="0.3"/>
    <row r="50" spans="2:5" ht="18.75" thickBot="1" x14ac:dyDescent="0.4">
      <c r="B50" s="260" t="s">
        <v>483</v>
      </c>
      <c r="C50" s="227" t="s">
        <v>484</v>
      </c>
      <c r="D50" s="229"/>
      <c r="E50" s="230"/>
    </row>
    <row r="86" spans="2:20" ht="21" x14ac:dyDescent="0.3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8" x14ac:dyDescent="0.3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2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2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2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25">
      <c r="J94" s="90" t="s">
        <v>571</v>
      </c>
      <c r="Q94" s="90" t="s">
        <v>581</v>
      </c>
    </row>
    <row r="96" spans="2:20" ht="18.75" x14ac:dyDescent="0.3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8.75" x14ac:dyDescent="0.3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8.75" x14ac:dyDescent="0.3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8" x14ac:dyDescent="0.3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" customHeight="1" x14ac:dyDescent="0.25"/>
    <row r="101" spans="10:14" ht="18" x14ac:dyDescent="0.3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8" x14ac:dyDescent="0.3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8" x14ac:dyDescent="0.3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2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8" x14ac:dyDescent="0.3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8" x14ac:dyDescent="0.3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8.75" thickBot="1" x14ac:dyDescent="0.4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8.75" thickBot="1" x14ac:dyDescent="0.4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25">
      <c r="J111" s="1"/>
      <c r="K111" s="291"/>
      <c r="L111" s="291"/>
      <c r="M111" s="291"/>
      <c r="N111" s="291"/>
    </row>
    <row r="112" spans="10:14" ht="7.5" customHeight="1" x14ac:dyDescent="0.25">
      <c r="J112" s="1"/>
      <c r="K112" s="291"/>
      <c r="L112" s="291"/>
      <c r="M112" s="291"/>
      <c r="N112" s="291"/>
    </row>
    <row r="113" spans="10:15" ht="7.5" customHeight="1" x14ac:dyDescent="0.25">
      <c r="J113" s="1"/>
      <c r="K113" s="291"/>
      <c r="L113" s="291"/>
      <c r="M113" s="291"/>
      <c r="N113" s="291"/>
    </row>
    <row r="114" spans="10:15" x14ac:dyDescent="0.2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8" x14ac:dyDescent="0.3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8" x14ac:dyDescent="0.3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8" x14ac:dyDescent="0.3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8" x14ac:dyDescent="0.3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25">
      <c r="M119" s="8" t="s">
        <v>607</v>
      </c>
      <c r="N119" s="299">
        <f>1.2*MAX(L107:N118,K115:K118)</f>
        <v>9</v>
      </c>
    </row>
    <row r="120" spans="10:15" ht="15.75" thickBot="1" x14ac:dyDescent="0.3">
      <c r="M120" s="1"/>
      <c r="N120" s="291"/>
    </row>
    <row r="121" spans="10:15" ht="15.75" thickBot="1" x14ac:dyDescent="0.3">
      <c r="J121" s="227"/>
      <c r="K121" s="300" t="s">
        <v>582</v>
      </c>
      <c r="L121" s="301" t="s">
        <v>65</v>
      </c>
    </row>
    <row r="123" spans="10:15" x14ac:dyDescent="0.25">
      <c r="M123" t="s">
        <v>595</v>
      </c>
      <c r="N123" s="291">
        <f>-N119</f>
        <v>-9</v>
      </c>
      <c r="O123" s="291">
        <f>N119</f>
        <v>9</v>
      </c>
    </row>
    <row r="124" spans="10:15" x14ac:dyDescent="0.25">
      <c r="N124">
        <v>0</v>
      </c>
      <c r="O124">
        <v>0</v>
      </c>
    </row>
    <row r="125" spans="10:15" x14ac:dyDescent="0.25">
      <c r="M125" t="s">
        <v>596</v>
      </c>
      <c r="N125">
        <v>0</v>
      </c>
      <c r="O125">
        <v>0</v>
      </c>
    </row>
    <row r="126" spans="10:15" x14ac:dyDescent="0.2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75" x14ac:dyDescent="0.25"/>
  <cols>
    <col min="16" max="16" width="50.5703125" style="120" customWidth="1"/>
    <col min="17" max="17" width="4.85546875" style="147" customWidth="1"/>
    <col min="18" max="18" width="34.5703125" style="121" customWidth="1"/>
    <col min="19" max="19" width="3.85546875" style="143" customWidth="1"/>
    <col min="20" max="20" width="12" customWidth="1"/>
    <col min="21" max="21" width="50.5703125" style="1" customWidth="1"/>
    <col min="22" max="22" width="4.85546875" style="37" customWidth="1"/>
    <col min="23" max="23" width="24.5703125" customWidth="1"/>
    <col min="24" max="24" width="3.85546875" customWidth="1"/>
    <col min="26" max="26" width="50.5703125" customWidth="1"/>
    <col min="27" max="27" width="4.85546875" style="55" customWidth="1"/>
    <col min="28" max="28" width="24.5703125" customWidth="1"/>
    <col min="29" max="29" width="3.85546875" customWidth="1"/>
  </cols>
  <sheetData>
    <row r="2" spans="3:29" ht="26.25" x14ac:dyDescent="0.4">
      <c r="C2" s="29" t="s">
        <v>318</v>
      </c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25">
      <c r="G16" s="119"/>
    </row>
    <row r="17" spans="16:24" ht="35.450000000000003" customHeight="1" x14ac:dyDescent="0.55000000000000004">
      <c r="U17" s="127" t="s">
        <v>385</v>
      </c>
      <c r="V17" s="198" t="s">
        <v>328</v>
      </c>
      <c r="W17" s="149" t="s">
        <v>391</v>
      </c>
      <c r="X17" s="5"/>
    </row>
    <row r="18" spans="16:24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450000000000003" customHeight="1" x14ac:dyDescent="0.55000000000000004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450000000000003" customHeight="1" x14ac:dyDescent="0.55000000000000004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450000000000003" customHeight="1" x14ac:dyDescent="0.55000000000000004">
      <c r="U26" s="127" t="s">
        <v>388</v>
      </c>
      <c r="V26" s="198" t="s">
        <v>328</v>
      </c>
      <c r="W26" s="149" t="s">
        <v>394</v>
      </c>
      <c r="X26" s="5"/>
    </row>
    <row r="27" spans="16:24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450000000000003" customHeight="1" x14ac:dyDescent="0.25"/>
    <row r="29" spans="16:24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450000000000003" customHeight="1" x14ac:dyDescent="0.55000000000000004">
      <c r="U30" s="160" t="s">
        <v>389</v>
      </c>
      <c r="V30" s="198" t="s">
        <v>328</v>
      </c>
      <c r="W30" s="162" t="s">
        <v>395</v>
      </c>
      <c r="X30" s="193"/>
    </row>
    <row r="31" spans="16:24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450000000000003" customHeight="1" x14ac:dyDescent="0.25"/>
    <row r="33" spans="3:24" ht="35.450000000000003" customHeight="1" x14ac:dyDescent="0.55000000000000004">
      <c r="U33" s="160" t="s">
        <v>390</v>
      </c>
      <c r="V33" s="198" t="s">
        <v>328</v>
      </c>
      <c r="W33" s="162" t="s">
        <v>396</v>
      </c>
      <c r="X33" s="193"/>
    </row>
    <row r="34" spans="3:24" ht="35.450000000000003" customHeight="1" x14ac:dyDescent="0.55000000000000004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450000000000003" customHeight="1" x14ac:dyDescent="0.25"/>
    <row r="36" spans="3:24" ht="35.450000000000003" customHeight="1" x14ac:dyDescent="0.25"/>
    <row r="37" spans="3:24" ht="35.450000000000003" customHeight="1" x14ac:dyDescent="0.25"/>
    <row r="38" spans="3:24" ht="35.450000000000003" customHeight="1" x14ac:dyDescent="0.25"/>
    <row r="39" spans="3:24" ht="35.450000000000003" customHeight="1" x14ac:dyDescent="0.25"/>
    <row r="40" spans="3:24" ht="35.450000000000003" customHeight="1" x14ac:dyDescent="0.25"/>
    <row r="41" spans="3:24" ht="12.95" customHeight="1" x14ac:dyDescent="0.25"/>
    <row r="42" spans="3:24" ht="12.95" customHeight="1" x14ac:dyDescent="0.25"/>
    <row r="45" spans="3:24" ht="26.25" x14ac:dyDescent="0.4">
      <c r="C45" s="29" t="s">
        <v>319</v>
      </c>
    </row>
    <row r="46" spans="3:24" x14ac:dyDescent="0.25">
      <c r="R46" s="120"/>
    </row>
    <row r="47" spans="3:24" x14ac:dyDescent="0.25">
      <c r="R47" s="120"/>
    </row>
    <row r="48" spans="3:24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25">
      <c r="R54" s="120"/>
    </row>
    <row r="55" spans="16:24" x14ac:dyDescent="0.25">
      <c r="R55" s="120"/>
    </row>
    <row r="58" spans="16:24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.75" x14ac:dyDescent="0.55000000000000004">
      <c r="U67" s="127" t="s">
        <v>377</v>
      </c>
      <c r="V67" s="198" t="s">
        <v>328</v>
      </c>
      <c r="W67" s="149" t="s">
        <v>384</v>
      </c>
      <c r="X67" s="5"/>
    </row>
    <row r="68" spans="16:24" ht="30.75" x14ac:dyDescent="0.55000000000000004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.5" thickBot="1" x14ac:dyDescent="0.3"/>
    <row r="71" spans="16:24" ht="32.25" thickBot="1" x14ac:dyDescent="0.6">
      <c r="U71" s="134" t="s">
        <v>400</v>
      </c>
      <c r="V71" s="202">
        <f>IF(W59+W62=W88,1,-1)</f>
        <v>1</v>
      </c>
    </row>
    <row r="72" spans="16:24" ht="16.5" thickBot="1" x14ac:dyDescent="0.3"/>
    <row r="73" spans="16:24" ht="31.5" thickBot="1" x14ac:dyDescent="0.6">
      <c r="U73" s="130" t="s">
        <v>401</v>
      </c>
      <c r="V73" s="203">
        <f>IF(W65+W68=W180,1,-1)</f>
        <v>1</v>
      </c>
    </row>
    <row r="79" spans="16:24" ht="3.6" customHeight="1" x14ac:dyDescent="0.25"/>
    <row r="80" spans="16:24" ht="3.6" customHeight="1" x14ac:dyDescent="0.25"/>
    <row r="81" spans="3:24" ht="3.6" customHeight="1" x14ac:dyDescent="0.25"/>
    <row r="82" spans="3:24" ht="3.6" customHeight="1" x14ac:dyDescent="0.25"/>
    <row r="83" spans="3:24" ht="3.6" customHeight="1" x14ac:dyDescent="0.25"/>
    <row r="88" spans="3:24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.5" thickBot="1" x14ac:dyDescent="0.3"/>
    <row r="104" spans="16:24" ht="31.5" thickBot="1" x14ac:dyDescent="0.6">
      <c r="U104" s="130" t="s">
        <v>399</v>
      </c>
      <c r="V104" s="203">
        <f>IF(W98+W101=W137,1,-1)</f>
        <v>1</v>
      </c>
    </row>
    <row r="114" ht="3.6" customHeight="1" x14ac:dyDescent="0.25"/>
    <row r="115" ht="3.6" customHeight="1" x14ac:dyDescent="0.25"/>
    <row r="116" ht="3.6" customHeight="1" x14ac:dyDescent="0.25"/>
    <row r="117" ht="3.6" customHeight="1" x14ac:dyDescent="0.25"/>
    <row r="118" ht="3.6" customHeight="1" x14ac:dyDescent="0.25"/>
    <row r="119" ht="3.6" customHeight="1" x14ac:dyDescent="0.25"/>
    <row r="120" ht="3.6" customHeight="1" x14ac:dyDescent="0.25"/>
    <row r="121" ht="3.6" customHeight="1" x14ac:dyDescent="0.25"/>
    <row r="122" ht="3.6" customHeight="1" x14ac:dyDescent="0.25"/>
    <row r="123" ht="3.6" customHeight="1" x14ac:dyDescent="0.25"/>
    <row r="124" ht="3.6" customHeight="1" x14ac:dyDescent="0.25"/>
    <row r="125" ht="3.6" customHeight="1" x14ac:dyDescent="0.25"/>
    <row r="126" ht="3.6" customHeight="1" x14ac:dyDescent="0.25"/>
    <row r="127" ht="3.6" customHeight="1" x14ac:dyDescent="0.25"/>
    <row r="130" spans="3:24" ht="26.25" x14ac:dyDescent="0.4">
      <c r="C130" s="29" t="s">
        <v>323</v>
      </c>
    </row>
    <row r="134" spans="3:24" ht="28.5" x14ac:dyDescent="0.45">
      <c r="T134" s="132"/>
    </row>
    <row r="135" spans="3:24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1.5" x14ac:dyDescent="0.55000000000000004">
      <c r="U143" s="160" t="s">
        <v>371</v>
      </c>
      <c r="V143" s="198" t="s">
        <v>328</v>
      </c>
      <c r="W143" s="162" t="s">
        <v>366</v>
      </c>
      <c r="X143" s="193"/>
    </row>
    <row r="144" spans="3:24" ht="31.5" x14ac:dyDescent="0.55000000000000004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.25" thickBot="1" x14ac:dyDescent="0.5">
      <c r="W145" s="153"/>
      <c r="X145" s="132"/>
    </row>
    <row r="146" spans="21:24" ht="32.25" thickBot="1" x14ac:dyDescent="0.6">
      <c r="U146" s="134" t="s">
        <v>372</v>
      </c>
      <c r="V146" s="202">
        <f>IF(W144+W141=W172,1,-1)</f>
        <v>1</v>
      </c>
    </row>
    <row r="155" spans="21:24" ht="5.0999999999999996" customHeight="1" x14ac:dyDescent="0.25"/>
    <row r="156" spans="21:24" ht="5.0999999999999996" customHeight="1" x14ac:dyDescent="0.25"/>
    <row r="157" spans="21:24" ht="5.0999999999999996" customHeight="1" x14ac:dyDescent="0.25"/>
    <row r="158" spans="21:24" ht="5.0999999999999996" customHeight="1" x14ac:dyDescent="0.25"/>
    <row r="159" spans="21:24" ht="5.0999999999999996" customHeight="1" x14ac:dyDescent="0.25"/>
    <row r="160" spans="21:24" ht="5.0999999999999996" customHeight="1" x14ac:dyDescent="0.25"/>
    <row r="161" spans="3:24" ht="5.0999999999999996" customHeight="1" x14ac:dyDescent="0.25"/>
    <row r="162" spans="3:24" ht="5.0999999999999996" customHeight="1" x14ac:dyDescent="0.25"/>
    <row r="163" spans="3:24" ht="5.0999999999999996" customHeight="1" x14ac:dyDescent="0.25"/>
    <row r="164" spans="3:24" ht="5.0999999999999996" customHeight="1" x14ac:dyDescent="0.25"/>
    <row r="165" spans="3:24" ht="5.0999999999999996" customHeight="1" x14ac:dyDescent="0.25"/>
    <row r="166" spans="3:24" ht="5.0999999999999996" customHeight="1" x14ac:dyDescent="0.25"/>
    <row r="167" spans="3:24" ht="5.0999999999999996" customHeight="1" x14ac:dyDescent="0.25"/>
    <row r="170" spans="3:24" ht="26.25" x14ac:dyDescent="0.4">
      <c r="C170" s="29" t="s">
        <v>322</v>
      </c>
    </row>
    <row r="171" spans="3:24" x14ac:dyDescent="0.25">
      <c r="E171" s="168">
        <f>$W$273</f>
        <v>7.8930481283422456</v>
      </c>
    </row>
    <row r="172" spans="3:24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2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2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2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25">
      <c r="F177" s="163"/>
    </row>
    <row r="178" spans="4:24" x14ac:dyDescent="0.25">
      <c r="F178" s="163">
        <f>$W$226</f>
        <v>4.1069518716577544</v>
      </c>
      <c r="I178" s="163">
        <f>$W$226</f>
        <v>4.1069518716577544</v>
      </c>
    </row>
    <row r="179" spans="4:24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.75" x14ac:dyDescent="0.55000000000000004">
      <c r="U182" s="127" t="s">
        <v>363</v>
      </c>
      <c r="V182" s="198" t="s">
        <v>328</v>
      </c>
      <c r="W182" s="149" t="s">
        <v>362</v>
      </c>
      <c r="X182" s="194"/>
    </row>
    <row r="183" spans="4:24" ht="30.75" x14ac:dyDescent="0.55000000000000004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.5" thickBot="1" x14ac:dyDescent="0.3"/>
    <row r="186" spans="4:24" ht="31.5" thickBot="1" x14ac:dyDescent="0.6">
      <c r="U186" s="130" t="s">
        <v>325</v>
      </c>
      <c r="V186" s="203">
        <f>IF(W180+W183=W273,1,-1)</f>
        <v>1</v>
      </c>
      <c r="W186" s="174"/>
      <c r="X186" s="190"/>
    </row>
    <row r="187" spans="4:24" ht="26.25" x14ac:dyDescent="0.4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.25" x14ac:dyDescent="0.4">
      <c r="W188" s="154"/>
      <c r="X188" s="128"/>
    </row>
    <row r="194" ht="8.1" customHeight="1" x14ac:dyDescent="0.25"/>
    <row r="195" ht="8.1" customHeight="1" x14ac:dyDescent="0.25"/>
    <row r="196" ht="8.1" customHeight="1" x14ac:dyDescent="0.25"/>
    <row r="197" ht="8.1" customHeight="1" x14ac:dyDescent="0.25"/>
    <row r="198" ht="8.1" customHeight="1" x14ac:dyDescent="0.25"/>
    <row r="199" ht="8.1" customHeight="1" x14ac:dyDescent="0.25"/>
    <row r="200" ht="8.1" customHeight="1" x14ac:dyDescent="0.25"/>
    <row r="201" ht="8.1" customHeight="1" x14ac:dyDescent="0.25"/>
    <row r="202" ht="8.1" customHeight="1" x14ac:dyDescent="0.25"/>
    <row r="203" ht="8.1" customHeight="1" x14ac:dyDescent="0.25"/>
    <row r="204" ht="8.1" customHeight="1" x14ac:dyDescent="0.25"/>
    <row r="205" ht="8.1" customHeight="1" x14ac:dyDescent="0.25"/>
    <row r="206" ht="8.1" customHeight="1" x14ac:dyDescent="0.25"/>
    <row r="207" ht="8.1" customHeight="1" x14ac:dyDescent="0.25"/>
    <row r="213" spans="3:24" ht="26.25" x14ac:dyDescent="0.4">
      <c r="C213" s="29" t="s">
        <v>321</v>
      </c>
    </row>
    <row r="217" spans="3:24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2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25">
      <c r="D221" s="169">
        <f>$W$229</f>
        <v>7.8930481283422456</v>
      </c>
    </row>
    <row r="225" spans="9:24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.25" x14ac:dyDescent="0.4">
      <c r="P227" s="129"/>
      <c r="Q227" s="174"/>
      <c r="R227" s="128"/>
      <c r="S227" s="146"/>
      <c r="T227" s="128"/>
    </row>
    <row r="228" spans="9:24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.75" x14ac:dyDescent="0.55000000000000004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.25" x14ac:dyDescent="0.4">
      <c r="W230" s="154"/>
      <c r="X230" s="128"/>
    </row>
    <row r="231" spans="9:24" ht="16.5" thickBot="1" x14ac:dyDescent="0.3"/>
    <row r="232" spans="9:24" ht="31.5" thickBot="1" x14ac:dyDescent="0.6">
      <c r="U232" s="130" t="s">
        <v>369</v>
      </c>
      <c r="V232" s="203">
        <f>IF(W226+W229=W267,1,-1)</f>
        <v>1</v>
      </c>
    </row>
    <row r="239" spans="9:24" ht="3.95" customHeight="1" x14ac:dyDescent="0.25"/>
    <row r="240" spans="9:24" ht="3.95" customHeight="1" x14ac:dyDescent="0.25"/>
    <row r="241" ht="3.95" customHeight="1" x14ac:dyDescent="0.25"/>
    <row r="242" ht="3.95" customHeight="1" x14ac:dyDescent="0.25"/>
    <row r="243" ht="3.95" customHeight="1" x14ac:dyDescent="0.25"/>
    <row r="244" ht="3.95" customHeight="1" x14ac:dyDescent="0.25"/>
    <row r="245" ht="3.95" customHeight="1" x14ac:dyDescent="0.25"/>
    <row r="246" ht="3.95" customHeight="1" x14ac:dyDescent="0.25"/>
    <row r="247" ht="3.95" customHeight="1" x14ac:dyDescent="0.25"/>
    <row r="248" ht="3.95" customHeight="1" x14ac:dyDescent="0.25"/>
    <row r="249" ht="3.95" customHeight="1" x14ac:dyDescent="0.25"/>
    <row r="250" ht="3.95" customHeight="1" x14ac:dyDescent="0.25"/>
    <row r="251" ht="3.95" customHeight="1" x14ac:dyDescent="0.25"/>
    <row r="252" ht="3.95" customHeight="1" x14ac:dyDescent="0.25"/>
    <row r="253" ht="3.95" customHeight="1" x14ac:dyDescent="0.25"/>
    <row r="254" ht="3.95" customHeight="1" x14ac:dyDescent="0.25"/>
    <row r="255" ht="3.95" customHeight="1" x14ac:dyDescent="0.25"/>
    <row r="257" spans="3:24" ht="26.25" x14ac:dyDescent="0.4">
      <c r="C257" s="29" t="s">
        <v>320</v>
      </c>
    </row>
    <row r="258" spans="3:24" ht="6.6" customHeight="1" x14ac:dyDescent="0.25"/>
    <row r="259" spans="3:24" ht="6.6" customHeight="1" x14ac:dyDescent="0.25"/>
    <row r="260" spans="3:24" ht="6.6" customHeight="1" x14ac:dyDescent="0.25"/>
    <row r="261" spans="3:24" ht="6.6" customHeight="1" x14ac:dyDescent="0.25"/>
    <row r="262" spans="3:24" ht="6.6" customHeight="1" x14ac:dyDescent="0.25"/>
    <row r="263" spans="3:24" ht="6.95" customHeight="1" x14ac:dyDescent="0.25"/>
    <row r="264" spans="3:24" ht="6.95" customHeight="1" x14ac:dyDescent="0.25"/>
    <row r="265" spans="3:24" ht="6.95" customHeight="1" x14ac:dyDescent="0.25"/>
    <row r="267" spans="3:24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486</v>
      </c>
    </row>
    <row r="21" spans="3:13" ht="15.75" thickBot="1" x14ac:dyDescent="0.3"/>
    <row r="22" spans="3:13" ht="18" x14ac:dyDescent="0.3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2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2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2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2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2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2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2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2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2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2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2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2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2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2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.5" thickBot="1" x14ac:dyDescent="0.3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25">
      <c r="C38" s="1"/>
    </row>
    <row r="39" spans="3:12" x14ac:dyDescent="0.25">
      <c r="C39" s="1"/>
    </row>
    <row r="40" spans="3:12" x14ac:dyDescent="0.25">
      <c r="C40" s="1"/>
    </row>
    <row r="41" spans="3:12" x14ac:dyDescent="0.25">
      <c r="C41" s="1"/>
    </row>
    <row r="42" spans="3:12" x14ac:dyDescent="0.2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2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2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2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2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2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2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2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2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2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2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2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2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2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2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2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2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2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2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2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2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2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2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2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2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2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2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2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2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2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2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2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2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2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2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2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2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2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2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2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2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2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2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2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2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2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2026-09-03T10:18:46Z</dcterms:modified>
</cp:coreProperties>
</file>