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16C4E36-4279-4220-AFEF-0F7E5A13080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4" l="1"/>
  <c r="I15" i="24"/>
  <c r="I18" i="24"/>
  <c r="F8" i="24" l="1"/>
  <c r="F6" i="24"/>
  <c r="F8" i="22" l="1"/>
  <c r="G8" i="22"/>
  <c r="E8" i="22"/>
  <c r="E11" i="22" s="1"/>
  <c r="M16" i="24"/>
  <c r="C16" i="24"/>
  <c r="C18" i="24" s="1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O15" i="24" l="1"/>
  <c r="H15" i="24"/>
  <c r="F18" i="24"/>
  <c r="I17" i="24"/>
  <c r="O17" i="24" s="1"/>
  <c r="E10" i="22"/>
  <c r="F9" i="22"/>
  <c r="F10" i="22"/>
  <c r="F11" i="22"/>
  <c r="G7" i="22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M15" i="24" l="1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F17" i="24" l="1"/>
  <c r="D17" i="24" s="1"/>
  <c r="C17" i="24"/>
  <c r="M17" i="24"/>
  <c r="Q15" i="24"/>
  <c r="Q16" i="24" s="1"/>
  <c r="R15" i="24" s="1"/>
  <c r="I7" i="22"/>
  <c r="I8" i="22" s="1"/>
  <c r="G10" i="22"/>
  <c r="G9" i="22"/>
  <c r="G11" i="22"/>
  <c r="S16" i="24" l="1"/>
  <c r="T15" i="24"/>
  <c r="U16" i="24" s="1"/>
  <c r="J7" i="22"/>
  <c r="J8" i="22" s="1"/>
  <c r="H11" i="22"/>
  <c r="H10" i="22"/>
  <c r="H9" i="22"/>
  <c r="K7" i="22" l="1"/>
  <c r="K8" i="22" s="1"/>
  <c r="I11" i="22"/>
  <c r="I10" i="22"/>
  <c r="I9" i="22"/>
  <c r="L7" i="22" l="1"/>
  <c r="L8" i="22" s="1"/>
  <c r="J10" i="22"/>
  <c r="J11" i="22"/>
  <c r="J9" i="22"/>
  <c r="M7" i="22" l="1"/>
  <c r="M8" i="22" s="1"/>
  <c r="K9" i="22"/>
  <c r="K11" i="22"/>
  <c r="K10" i="22"/>
  <c r="N7" i="22" l="1"/>
  <c r="N8" i="22" s="1"/>
  <c r="L11" i="22"/>
  <c r="L10" i="22"/>
  <c r="L9" i="22"/>
  <c r="M10" i="22" l="1"/>
  <c r="M9" i="22"/>
  <c r="M11" i="22"/>
  <c r="O7" i="22"/>
  <c r="O8" i="22" s="1"/>
  <c r="P7" i="22" l="1"/>
  <c r="P8" i="22" s="1"/>
  <c r="N9" i="22"/>
  <c r="N11" i="22"/>
  <c r="N10" i="22"/>
  <c r="Q7" i="22" l="1"/>
  <c r="Q8" i="22" s="1"/>
  <c r="O9" i="22"/>
  <c r="O11" i="22"/>
  <c r="O10" i="22"/>
  <c r="R7" i="22" l="1"/>
  <c r="R8" i="22" s="1"/>
  <c r="P11" i="22"/>
  <c r="P9" i="22"/>
  <c r="P10" i="22"/>
  <c r="Q11" i="22" l="1"/>
  <c r="Q10" i="22"/>
  <c r="Q9" i="22"/>
  <c r="S7" i="22"/>
  <c r="S8" i="22" s="1"/>
  <c r="R10" i="22" l="1"/>
  <c r="R11" i="22"/>
  <c r="R9" i="22"/>
  <c r="T7" i="22"/>
  <c r="T8" i="22" s="1"/>
  <c r="U7" i="22" l="1"/>
  <c r="U8" i="22" s="1"/>
  <c r="S11" i="22"/>
  <c r="S9" i="22"/>
  <c r="S10" i="22"/>
  <c r="V7" i="22" l="1"/>
  <c r="V8" i="22" s="1"/>
  <c r="T11" i="22"/>
  <c r="T10" i="22"/>
  <c r="T9" i="22"/>
  <c r="U10" i="22" l="1"/>
  <c r="U9" i="22"/>
  <c r="U11" i="22"/>
  <c r="W7" i="22"/>
  <c r="W8" i="22" s="1"/>
  <c r="X7" i="22" l="1"/>
  <c r="X8" i="22" s="1"/>
  <c r="V9" i="22"/>
  <c r="V10" i="22"/>
  <c r="V11" i="22"/>
  <c r="Y7" i="22" l="1"/>
  <c r="Y8" i="22" s="1"/>
  <c r="W10" i="22"/>
  <c r="W11" i="22"/>
  <c r="W9" i="22"/>
  <c r="X11" i="22" l="1"/>
  <c r="X10" i="22"/>
  <c r="X9" i="22"/>
  <c r="Z7" i="22"/>
  <c r="Z8" i="22" s="1"/>
  <c r="AA7" i="22" l="1"/>
  <c r="AA8" i="22" s="1"/>
  <c r="Y11" i="22"/>
  <c r="Y10" i="22"/>
  <c r="Y9" i="22"/>
  <c r="AB7" i="22" l="1"/>
  <c r="AB8" i="22" s="1"/>
  <c r="Z10" i="22"/>
  <c r="Z11" i="22"/>
  <c r="Z9" i="22"/>
  <c r="AC7" i="22" l="1"/>
  <c r="AC8" i="22" s="1"/>
  <c r="AA9" i="22"/>
  <c r="AA11" i="22"/>
  <c r="AA10" i="22"/>
  <c r="AB11" i="22" l="1"/>
  <c r="AB10" i="22"/>
  <c r="AB9" i="22"/>
  <c r="AD7" i="22"/>
  <c r="AD8" i="22" s="1"/>
  <c r="AC10" i="22" l="1"/>
  <c r="AC11" i="22"/>
  <c r="AC9" i="22"/>
  <c r="AE7" i="22"/>
  <c r="AE8" i="22" s="1"/>
  <c r="AF7" i="22" l="1"/>
  <c r="AF8" i="22" s="1"/>
  <c r="AD9" i="22"/>
  <c r="AD11" i="22"/>
  <c r="AD10" i="22"/>
  <c r="AG7" i="22" l="1"/>
  <c r="AG8" i="22" s="1"/>
  <c r="AE9" i="22"/>
  <c r="AE11" i="22"/>
  <c r="AE10" i="22"/>
  <c r="AH7" i="22" l="1"/>
  <c r="AH8" i="22" s="1"/>
  <c r="AF11" i="22"/>
  <c r="AF9" i="22"/>
  <c r="AF10" i="22"/>
  <c r="AG11" i="22" l="1"/>
  <c r="AG10" i="22"/>
  <c r="AG9" i="22"/>
  <c r="AI7" i="22"/>
  <c r="AI8" i="22" s="1"/>
  <c r="AJ7" i="22" l="1"/>
  <c r="AJ8" i="22" s="1"/>
  <c r="AH10" i="22"/>
  <c r="AH11" i="22"/>
  <c r="AH9" i="22"/>
  <c r="AK7" i="22" l="1"/>
  <c r="AK8" i="22" s="1"/>
  <c r="AI9" i="22"/>
  <c r="AI11" i="22"/>
  <c r="AI10" i="22"/>
  <c r="AL7" i="22" l="1"/>
  <c r="AL8" i="22" s="1"/>
  <c r="AJ11" i="22"/>
  <c r="AJ10" i="22"/>
  <c r="AJ9" i="22"/>
  <c r="AK10" i="22" l="1"/>
  <c r="AK9" i="22"/>
  <c r="AK11" i="22"/>
  <c r="AM7" i="22"/>
  <c r="AM8" i="22" s="1"/>
  <c r="AN7" i="22" l="1"/>
  <c r="AN8" i="22" s="1"/>
  <c r="AL11" i="22"/>
  <c r="AL9" i="22"/>
  <c r="AL10" i="22"/>
  <c r="AO7" i="22" l="1"/>
  <c r="AO8" i="22" s="1"/>
  <c r="AM9" i="22"/>
  <c r="AM10" i="22"/>
  <c r="AM11" i="22"/>
  <c r="AP7" i="22" l="1"/>
  <c r="AP8" i="22" s="1"/>
  <c r="AN11" i="22"/>
  <c r="AN10" i="22"/>
  <c r="AN9" i="22"/>
  <c r="AQ7" i="22" l="1"/>
  <c r="AQ8" i="22" s="1"/>
  <c r="AO11" i="22"/>
  <c r="AO10" i="22"/>
  <c r="AO9" i="22"/>
  <c r="AR7" i="22" l="1"/>
  <c r="AR8" i="22" s="1"/>
  <c r="AP10" i="22"/>
  <c r="AP11" i="22"/>
  <c r="AP9" i="22"/>
  <c r="AS7" i="22" l="1"/>
  <c r="AS8" i="22" s="1"/>
  <c r="AQ9" i="22"/>
  <c r="AQ11" i="22"/>
  <c r="AQ10" i="22"/>
  <c r="AS11" i="22" l="1"/>
  <c r="AS10" i="22"/>
  <c r="AS9" i="22"/>
  <c r="AR11" i="22"/>
  <c r="AR10" i="22"/>
  <c r="AR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<sst xmlns="http://schemas.openxmlformats.org/spreadsheetml/2006/main" count="759" uniqueCount="455">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</sst>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1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6" sqref="C16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5" t="s">
        <v>26</v>
      </c>
      <c r="D4" s="25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7" t="s">
        <v>27</v>
      </c>
      <c r="D5" s="25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3" t="s">
        <v>1</v>
      </c>
      <c r="D8" s="25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1" t="s">
        <v>24</v>
      </c>
      <c r="D9" s="25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2" t="s">
        <v>29</v>
      </c>
      <c r="D10" s="252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2" t="s">
        <v>56</v>
      </c>
      <c r="D11" s="252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7" t="str">
        <f>$O$8</f>
        <v>Anfangs-Geschwindigkeit</v>
      </c>
      <c r="D6" s="268"/>
      <c r="E6" s="271" t="str">
        <f>$O$9</f>
        <v>Geschwindigkeit</v>
      </c>
      <c r="F6" s="268"/>
      <c r="G6" s="271" t="str">
        <f>$O$10</f>
        <v>Strecke</v>
      </c>
      <c r="H6" s="268"/>
      <c r="I6" s="271" t="str">
        <f>$O$11</f>
        <v>Zeit</v>
      </c>
      <c r="J6" s="268"/>
      <c r="K6" s="271" t="str">
        <f>$O$12</f>
        <v>Beschleunigung</v>
      </c>
      <c r="L6" s="272"/>
    </row>
    <row r="7" spans="1:19" ht="15" thickBot="1" x14ac:dyDescent="0.4">
      <c r="B7" s="28" t="s">
        <v>43</v>
      </c>
      <c r="C7" s="269" t="str">
        <f>$P$8</f>
        <v>v0 [m/s]</v>
      </c>
      <c r="D7" s="270"/>
      <c r="E7" s="273" t="str">
        <f>$P$9</f>
        <v>v [m/s]</v>
      </c>
      <c r="F7" s="270"/>
      <c r="G7" s="273" t="str">
        <f>$P$10</f>
        <v>s [m]</v>
      </c>
      <c r="H7" s="270"/>
      <c r="I7" s="273" t="str">
        <f>$P$11</f>
        <v>t [s]</v>
      </c>
      <c r="J7" s="270"/>
      <c r="K7" s="273" t="str">
        <f>$P$12</f>
        <v>a [m/s2]</v>
      </c>
      <c r="L7" s="27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5">
        <v>119</v>
      </c>
      <c r="H8" s="280"/>
      <c r="I8" s="275">
        <v>7</v>
      </c>
      <c r="J8" s="280"/>
      <c r="K8" s="275">
        <v>2</v>
      </c>
      <c r="L8" s="27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77">
        <v>24</v>
      </c>
      <c r="F9" s="281"/>
      <c r="G9" s="31" t="s">
        <v>83</v>
      </c>
      <c r="H9" s="31">
        <f>E9*I9 - K9*I9^2/2</f>
        <v>119</v>
      </c>
      <c r="I9" s="277">
        <v>7</v>
      </c>
      <c r="J9" s="281"/>
      <c r="K9" s="277">
        <v>2</v>
      </c>
      <c r="L9" s="278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77">
        <v>24</v>
      </c>
      <c r="F10" s="281"/>
      <c r="G10" s="277">
        <v>119</v>
      </c>
      <c r="H10" s="281"/>
      <c r="I10" s="31" t="s">
        <v>84</v>
      </c>
      <c r="J10" s="31">
        <f>(E10 - SQRT(E10^2 - 2*K10*G10))/K10</f>
        <v>7</v>
      </c>
      <c r="K10" s="277">
        <v>2</v>
      </c>
      <c r="L10" s="278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77">
        <v>24</v>
      </c>
      <c r="F11" s="281"/>
      <c r="G11" s="277">
        <v>119</v>
      </c>
      <c r="H11" s="281"/>
      <c r="I11" s="277">
        <v>7</v>
      </c>
      <c r="J11" s="28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83">
        <v>10</v>
      </c>
      <c r="D12" s="28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7">
        <v>7</v>
      </c>
      <c r="J12" s="281"/>
      <c r="K12" s="277">
        <v>2</v>
      </c>
      <c r="L12" s="278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3">
        <v>10</v>
      </c>
      <c r="D13" s="281"/>
      <c r="E13" s="31" t="s">
        <v>88</v>
      </c>
      <c r="F13" s="31">
        <f>SQRT(C13^2 + 2*K13*G13)</f>
        <v>24</v>
      </c>
      <c r="G13" s="277">
        <v>119</v>
      </c>
      <c r="H13" s="281"/>
      <c r="I13" s="37" t="s">
        <v>62</v>
      </c>
      <c r="J13" s="31">
        <f xml:space="preserve"> (-C13 + SQRT(C13^2 + 2*K13*G13))/K13</f>
        <v>7</v>
      </c>
      <c r="K13" s="279">
        <v>2</v>
      </c>
      <c r="L13" s="278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83">
        <v>10</v>
      </c>
      <c r="D14" s="281"/>
      <c r="E14" s="31" t="s">
        <v>89</v>
      </c>
      <c r="F14" s="31">
        <f>2*G14/I14 - C14</f>
        <v>24</v>
      </c>
      <c r="G14" s="277">
        <v>119</v>
      </c>
      <c r="H14" s="281"/>
      <c r="I14" s="277">
        <v>7</v>
      </c>
      <c r="J14" s="282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83">
        <v>10</v>
      </c>
      <c r="D15" s="281"/>
      <c r="E15" s="277">
        <v>24</v>
      </c>
      <c r="F15" s="28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77">
        <v>2</v>
      </c>
      <c r="L15" s="278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83">
        <v>10</v>
      </c>
      <c r="D16" s="281"/>
      <c r="E16" s="277">
        <v>24</v>
      </c>
      <c r="F16" s="281"/>
      <c r="G16" s="31" t="s">
        <v>91</v>
      </c>
      <c r="H16" s="31">
        <f>(C16+E16)*I16/2</f>
        <v>119</v>
      </c>
      <c r="I16" s="277">
        <v>7</v>
      </c>
      <c r="J16" s="28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85">
        <v>10</v>
      </c>
      <c r="D17" s="284"/>
      <c r="E17" s="279">
        <v>24</v>
      </c>
      <c r="F17" s="284"/>
      <c r="G17" s="279">
        <v>119</v>
      </c>
      <c r="H17" s="284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63" t="str">
        <f>P13</f>
        <v>ω0 [rad/s]</v>
      </c>
      <c r="D18" s="264"/>
      <c r="E18" s="265" t="str">
        <f>P14</f>
        <v>ω [rad/s]</v>
      </c>
      <c r="F18" s="264"/>
      <c r="G18" s="265" t="str">
        <f>P15</f>
        <v>φ [rad]</v>
      </c>
      <c r="H18" s="264"/>
      <c r="I18" s="265" t="str">
        <f>P16</f>
        <v>t [s]</v>
      </c>
      <c r="J18" s="264"/>
      <c r="K18" s="265" t="str">
        <f>P17</f>
        <v>α [rad/s2]</v>
      </c>
      <c r="L18" s="266"/>
    </row>
    <row r="19" spans="1:16" ht="29" customHeight="1" thickBot="1" x14ac:dyDescent="0.4">
      <c r="C19" s="259" t="str">
        <f>O13</f>
        <v>Anfangs-Winkelgeschwindigkeit</v>
      </c>
      <c r="D19" s="260"/>
      <c r="E19" s="261" t="str">
        <f>O14</f>
        <v>Winkelgeschwindigkeit</v>
      </c>
      <c r="F19" s="260"/>
      <c r="G19" s="261" t="str">
        <f>O15</f>
        <v>Winkel</v>
      </c>
      <c r="H19" s="260"/>
      <c r="I19" s="261" t="str">
        <f>O16</f>
        <v>Zeit</v>
      </c>
      <c r="J19" s="260"/>
      <c r="K19" s="261" t="str">
        <f>O17</f>
        <v>Winkelbeschleunigung</v>
      </c>
      <c r="L19" s="262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2" t="s">
        <v>81</v>
      </c>
      <c r="S7" s="25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270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9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2" t="s">
        <v>81</v>
      </c>
      <c r="T7" s="252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6"/>
      <c r="D11" s="286"/>
      <c r="E11" s="286"/>
      <c r="F11" s="286"/>
      <c r="G11" s="286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7" t="s">
        <v>330</v>
      </c>
      <c r="D12" s="287"/>
      <c r="E12" s="287"/>
      <c r="F12" s="287"/>
      <c r="G12" s="287"/>
      <c r="H12" s="47"/>
      <c r="I12" s="47"/>
      <c r="K12" s="57" t="s">
        <v>70</v>
      </c>
      <c r="L12" s="38">
        <v>270</v>
      </c>
      <c r="M12" s="288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9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2" t="s">
        <v>81</v>
      </c>
      <c r="S7" s="252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210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9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0" customWidth="1"/>
    <col min="17" max="17" width="4.90625" style="167" customWidth="1"/>
    <col min="18" max="18" width="34.6328125" style="141" customWidth="1"/>
    <col min="19" max="19" width="3.81640625" style="163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6" t="s">
        <v>354</v>
      </c>
      <c r="Q5" s="155" t="s">
        <v>353</v>
      </c>
      <c r="R5" s="142">
        <v>0.5</v>
      </c>
      <c r="S5" s="195" t="s">
        <v>341</v>
      </c>
      <c r="U5" s="193" t="str">
        <f>U59</f>
        <v>U1</v>
      </c>
      <c r="V5" s="217" t="str">
        <f>V59</f>
        <v xml:space="preserve"> =</v>
      </c>
      <c r="W5" s="193">
        <f>W59</f>
        <v>0.38502673796791448</v>
      </c>
      <c r="X5" s="211" t="str">
        <f>X59</f>
        <v>V</v>
      </c>
      <c r="Z5" s="205" t="str">
        <f>U98</f>
        <v>I1 = I23 = I123</v>
      </c>
      <c r="AA5" s="204" t="str">
        <f>V98</f>
        <v xml:space="preserve"> =</v>
      </c>
      <c r="AB5" s="205">
        <f>W98</f>
        <v>0.77005347593582896</v>
      </c>
      <c r="AC5" s="203" t="str">
        <f>X98</f>
        <v>A</v>
      </c>
    </row>
    <row r="6" spans="3:29" ht="24" x14ac:dyDescent="0.65">
      <c r="P6" s="156" t="s">
        <v>355</v>
      </c>
      <c r="Q6" s="155" t="s">
        <v>353</v>
      </c>
      <c r="R6" s="142">
        <v>0.5</v>
      </c>
      <c r="S6" s="195" t="s">
        <v>341</v>
      </c>
      <c r="U6" s="193" t="str">
        <f>U62</f>
        <v>U1 = U2 = U23</v>
      </c>
      <c r="V6" s="217" t="str">
        <f>V62</f>
        <v xml:space="preserve"> =</v>
      </c>
      <c r="W6" s="193">
        <f>W62</f>
        <v>0.25668449197860965</v>
      </c>
      <c r="X6" s="211" t="str">
        <f>X62</f>
        <v>V</v>
      </c>
      <c r="Z6" s="205" t="str">
        <f>U18</f>
        <v>I2</v>
      </c>
      <c r="AA6" s="204" t="str">
        <f>V18</f>
        <v xml:space="preserve"> =</v>
      </c>
      <c r="AB6" s="203">
        <f>W18</f>
        <v>0.5133689839572193</v>
      </c>
      <c r="AC6" s="203" t="str">
        <f>X18</f>
        <v>A</v>
      </c>
    </row>
    <row r="7" spans="3:29" ht="24" x14ac:dyDescent="0.65">
      <c r="P7" s="156" t="s">
        <v>356</v>
      </c>
      <c r="Q7" s="155" t="s">
        <v>353</v>
      </c>
      <c r="R7" s="142">
        <v>1</v>
      </c>
      <c r="S7" s="195" t="s">
        <v>341</v>
      </c>
      <c r="U7" s="193" t="str">
        <f>U62</f>
        <v>U1 = U2 = U23</v>
      </c>
      <c r="V7" s="217" t="str">
        <f>V62</f>
        <v xml:space="preserve"> =</v>
      </c>
      <c r="W7" s="193">
        <f>W62</f>
        <v>0.25668449197860965</v>
      </c>
      <c r="X7" s="211" t="str">
        <f>X62</f>
        <v>V</v>
      </c>
      <c r="Z7" s="205" t="str">
        <f>U21</f>
        <v>I3</v>
      </c>
      <c r="AA7" s="204" t="str">
        <f>V21</f>
        <v xml:space="preserve"> =</v>
      </c>
      <c r="AB7" s="205">
        <f>W21</f>
        <v>0.25668449197860965</v>
      </c>
      <c r="AC7" s="203" t="str">
        <f>X21</f>
        <v>A</v>
      </c>
    </row>
    <row r="8" spans="3:29" ht="24" x14ac:dyDescent="0.65">
      <c r="P8" s="156" t="s">
        <v>357</v>
      </c>
      <c r="Q8" s="155" t="s">
        <v>353</v>
      </c>
      <c r="R8" s="142">
        <v>1</v>
      </c>
      <c r="S8" s="195" t="s">
        <v>341</v>
      </c>
      <c r="U8" s="193" t="str">
        <f>U88</f>
        <v>U4 = U5 = U123 = U12345</v>
      </c>
      <c r="V8" s="217" t="str">
        <f>V88</f>
        <v xml:space="preserve"> =</v>
      </c>
      <c r="W8" s="193">
        <f>W88</f>
        <v>0.64171122994652408</v>
      </c>
      <c r="X8" s="211" t="str">
        <f>X88</f>
        <v>V</v>
      </c>
      <c r="Z8" s="205" t="str">
        <f>U24</f>
        <v>I4</v>
      </c>
      <c r="AA8" s="204" t="str">
        <f>V24</f>
        <v xml:space="preserve"> =</v>
      </c>
      <c r="AB8" s="205">
        <f>W24</f>
        <v>0.64171122994652408</v>
      </c>
      <c r="AC8" s="203" t="str">
        <f>X24</f>
        <v>A</v>
      </c>
    </row>
    <row r="9" spans="3:29" ht="24" x14ac:dyDescent="0.65">
      <c r="P9" s="156" t="s">
        <v>358</v>
      </c>
      <c r="Q9" s="155" t="s">
        <v>353</v>
      </c>
      <c r="R9" s="142">
        <v>2</v>
      </c>
      <c r="S9" s="195" t="s">
        <v>341</v>
      </c>
      <c r="U9" s="193" t="str">
        <f>U88</f>
        <v>U4 = U5 = U123 = U12345</v>
      </c>
      <c r="V9" s="217" t="str">
        <f>V88</f>
        <v xml:space="preserve"> =</v>
      </c>
      <c r="W9" s="193">
        <f>W88</f>
        <v>0.64171122994652408</v>
      </c>
      <c r="X9" s="211" t="str">
        <f>X88</f>
        <v>V</v>
      </c>
      <c r="Z9" s="205" t="str">
        <f>U27</f>
        <v>I5</v>
      </c>
      <c r="AA9" s="204" t="str">
        <f>V27</f>
        <v xml:space="preserve"> =</v>
      </c>
      <c r="AB9" s="205">
        <f>W27</f>
        <v>0.32085561497326204</v>
      </c>
      <c r="AC9" s="203" t="str">
        <f>X27</f>
        <v>A</v>
      </c>
    </row>
    <row r="10" spans="3:29" ht="24" x14ac:dyDescent="0.65">
      <c r="P10" s="156" t="s">
        <v>359</v>
      </c>
      <c r="Q10" s="155" t="s">
        <v>353</v>
      </c>
      <c r="R10" s="142">
        <v>2</v>
      </c>
      <c r="S10" s="195" t="s">
        <v>341</v>
      </c>
      <c r="U10" s="193" t="str">
        <f>U144</f>
        <v>U6</v>
      </c>
      <c r="V10" s="217" t="str">
        <f>V144</f>
        <v xml:space="preserve"> =</v>
      </c>
      <c r="W10" s="193">
        <f>W144</f>
        <v>3.4652406417112305</v>
      </c>
      <c r="X10" s="211" t="str">
        <f>X144</f>
        <v>V</v>
      </c>
      <c r="Z10" s="205" t="str">
        <f>U183</f>
        <v>I6 = I12345 = I123456</v>
      </c>
      <c r="AA10" s="204" t="str">
        <f>V183</f>
        <v xml:space="preserve"> =</v>
      </c>
      <c r="AB10" s="205">
        <f>W183</f>
        <v>1.7326203208556152</v>
      </c>
      <c r="AC10" s="203" t="str">
        <f>X183</f>
        <v>A</v>
      </c>
    </row>
    <row r="11" spans="3:29" ht="24" x14ac:dyDescent="0.65">
      <c r="P11" s="156" t="s">
        <v>360</v>
      </c>
      <c r="Q11" s="155" t="s">
        <v>353</v>
      </c>
      <c r="R11" s="142">
        <v>0.5</v>
      </c>
      <c r="S11" s="195" t="s">
        <v>341</v>
      </c>
      <c r="U11" s="193" t="str">
        <f>U31</f>
        <v>U7</v>
      </c>
      <c r="V11" s="217" t="str">
        <f>V31</f>
        <v xml:space="preserve"> =</v>
      </c>
      <c r="W11" s="193">
        <f>W31</f>
        <v>2.0534759358288772</v>
      </c>
      <c r="X11" s="211" t="str">
        <f>X31</f>
        <v>V</v>
      </c>
      <c r="Z11" s="205" t="str">
        <f>U68</f>
        <v>I7 = I8 = I78</v>
      </c>
      <c r="AA11" s="204" t="str">
        <f>V68</f>
        <v xml:space="preserve"> =</v>
      </c>
      <c r="AB11" s="205">
        <f>W68</f>
        <v>4.1069518716577544</v>
      </c>
      <c r="AC11" s="203" t="str">
        <f>X68</f>
        <v>A</v>
      </c>
    </row>
    <row r="12" spans="3:29" ht="24" x14ac:dyDescent="0.65">
      <c r="P12" s="156" t="s">
        <v>361</v>
      </c>
      <c r="Q12" s="155" t="s">
        <v>353</v>
      </c>
      <c r="R12" s="142">
        <v>0.5</v>
      </c>
      <c r="S12" s="195" t="s">
        <v>341</v>
      </c>
      <c r="U12" s="193" t="str">
        <f>U34</f>
        <v>U8</v>
      </c>
      <c r="V12" s="217" t="str">
        <f>V34</f>
        <v xml:space="preserve"> =</v>
      </c>
      <c r="W12" s="193">
        <f>W34</f>
        <v>2.0534759358288772</v>
      </c>
      <c r="X12" s="211" t="str">
        <f>X34</f>
        <v>V</v>
      </c>
      <c r="Z12" s="205" t="str">
        <f>U68</f>
        <v>I7 = I8 = I78</v>
      </c>
      <c r="AA12" s="204" t="str">
        <f>V68</f>
        <v xml:space="preserve"> =</v>
      </c>
      <c r="AB12" s="205">
        <f>W68</f>
        <v>4.1069518716577544</v>
      </c>
      <c r="AC12" s="203" t="str">
        <f>X68</f>
        <v>A</v>
      </c>
    </row>
    <row r="13" spans="3:29" ht="24" x14ac:dyDescent="0.65">
      <c r="P13" s="156" t="s">
        <v>362</v>
      </c>
      <c r="Q13" s="155" t="s">
        <v>353</v>
      </c>
      <c r="R13" s="142">
        <v>2</v>
      </c>
      <c r="S13" s="195" t="s">
        <v>341</v>
      </c>
      <c r="U13" s="193" t="str">
        <f>U172</f>
        <v>U9 = U123456789 = U78 = U123456</v>
      </c>
      <c r="V13" s="217" t="str">
        <f>V172</f>
        <v xml:space="preserve"> =</v>
      </c>
      <c r="W13" s="193">
        <f>W172</f>
        <v>4.1069518716577544</v>
      </c>
      <c r="X13" s="211" t="str">
        <f>X172</f>
        <v>V</v>
      </c>
      <c r="Z13" s="205" t="str">
        <f>U65</f>
        <v>I9</v>
      </c>
      <c r="AA13" s="204" t="str">
        <f>V65</f>
        <v xml:space="preserve"> =</v>
      </c>
      <c r="AB13" s="205">
        <f>W65</f>
        <v>2.0534759358288772</v>
      </c>
      <c r="AC13" s="203" t="str">
        <f>X65</f>
        <v>A</v>
      </c>
    </row>
    <row r="14" spans="3:29" ht="24" x14ac:dyDescent="0.65">
      <c r="P14" s="156" t="s">
        <v>363</v>
      </c>
      <c r="Q14" s="155" t="s">
        <v>353</v>
      </c>
      <c r="R14" s="142">
        <v>1</v>
      </c>
      <c r="S14" s="195" t="s">
        <v>341</v>
      </c>
      <c r="U14" s="193" t="str">
        <f>U229</f>
        <v>U10</v>
      </c>
      <c r="V14" s="217" t="str">
        <f>V229</f>
        <v xml:space="preserve"> =</v>
      </c>
      <c r="W14" s="193">
        <f>W229</f>
        <v>7.8930481283422456</v>
      </c>
      <c r="X14" s="211" t="str">
        <f>X229</f>
        <v>V</v>
      </c>
      <c r="Z14" s="205" t="str">
        <f>U273</f>
        <v>I10 = I123456789 = ITot</v>
      </c>
      <c r="AA14" s="204" t="str">
        <f>V273</f>
        <v xml:space="preserve"> =</v>
      </c>
      <c r="AB14" s="205">
        <f>W273</f>
        <v>7.8930481283422456</v>
      </c>
      <c r="AC14" s="203" t="str">
        <f>X273</f>
        <v>A</v>
      </c>
    </row>
    <row r="15" spans="3:29" ht="24" x14ac:dyDescent="0.65">
      <c r="P15" s="190" t="s">
        <v>423</v>
      </c>
      <c r="Q15" s="191" t="s">
        <v>353</v>
      </c>
      <c r="R15" s="192">
        <f>R273</f>
        <v>1.5203252032520327</v>
      </c>
      <c r="S15" s="196" t="s">
        <v>340</v>
      </c>
      <c r="U15" s="157" t="s">
        <v>422</v>
      </c>
      <c r="V15" s="218" t="s">
        <v>353</v>
      </c>
      <c r="W15" s="142">
        <v>12</v>
      </c>
      <c r="X15" s="212" t="s">
        <v>340</v>
      </c>
      <c r="Z15" s="205" t="str">
        <f>U273</f>
        <v>I10 = I123456789 = ITot</v>
      </c>
      <c r="AA15" s="204" t="str">
        <f>V273</f>
        <v xml:space="preserve"> =</v>
      </c>
      <c r="AB15" s="203">
        <f>W273</f>
        <v>7.8930481283422456</v>
      </c>
      <c r="AC15" s="203" t="str">
        <f>X273</f>
        <v>A</v>
      </c>
    </row>
    <row r="16" spans="3:29" x14ac:dyDescent="0.35">
      <c r="G16" s="139"/>
    </row>
    <row r="17" spans="16:24" ht="35.5" customHeight="1" x14ac:dyDescent="0.8">
      <c r="U17" s="147" t="s">
        <v>410</v>
      </c>
      <c r="V17" s="218" t="s">
        <v>353</v>
      </c>
      <c r="W17" s="169" t="s">
        <v>416</v>
      </c>
      <c r="X17" s="5"/>
    </row>
    <row r="18" spans="16:24" ht="35.5" customHeight="1" x14ac:dyDescent="0.8">
      <c r="P18" s="206" t="str">
        <f>P59</f>
        <v>R23</v>
      </c>
      <c r="Q18" s="207" t="str">
        <f>Q59</f>
        <v xml:space="preserve"> =</v>
      </c>
      <c r="R18" s="206">
        <f>R59</f>
        <v>0.33333333333333331</v>
      </c>
      <c r="S18" s="208" t="str">
        <f>S59</f>
        <v>Ω</v>
      </c>
      <c r="U18" s="175" t="s">
        <v>410</v>
      </c>
      <c r="V18" s="219" t="s">
        <v>353</v>
      </c>
      <c r="W18" s="176">
        <f>W62/R6</f>
        <v>0.5133689839572193</v>
      </c>
      <c r="X18" s="176" t="s">
        <v>44</v>
      </c>
    </row>
    <row r="19" spans="16:24" ht="35.5" customHeight="1" x14ac:dyDescent="0.35">
      <c r="P19" s="206" t="str">
        <f>P62</f>
        <v>R45</v>
      </c>
      <c r="Q19" s="207" t="str">
        <f>Q62</f>
        <v xml:space="preserve"> =</v>
      </c>
      <c r="R19" s="206">
        <f>R62</f>
        <v>0.66666666666666663</v>
      </c>
      <c r="S19" s="208" t="str">
        <f>S62</f>
        <v>Ω</v>
      </c>
    </row>
    <row r="20" spans="16:24" ht="35.5" customHeight="1" x14ac:dyDescent="0.8">
      <c r="P20" s="206" t="str">
        <f>P65</f>
        <v>R78</v>
      </c>
      <c r="Q20" s="207" t="str">
        <f>Q65</f>
        <v xml:space="preserve"> =</v>
      </c>
      <c r="R20" s="206">
        <f>R65</f>
        <v>1</v>
      </c>
      <c r="S20" s="208" t="str">
        <f>S65</f>
        <v>Ω</v>
      </c>
      <c r="U20" s="147" t="s">
        <v>411</v>
      </c>
      <c r="V20" s="218" t="s">
        <v>353</v>
      </c>
      <c r="W20" s="169" t="s">
        <v>417</v>
      </c>
      <c r="X20" s="5"/>
    </row>
    <row r="21" spans="16:24" ht="35.5" customHeight="1" x14ac:dyDescent="0.8">
      <c r="U21" s="175" t="s">
        <v>411</v>
      </c>
      <c r="V21" s="219" t="s">
        <v>353</v>
      </c>
      <c r="W21" s="176">
        <f>W62/R7</f>
        <v>0.25668449197860965</v>
      </c>
      <c r="X21" s="176" t="s">
        <v>44</v>
      </c>
    </row>
    <row r="22" spans="16:24" ht="35.5" customHeight="1" x14ac:dyDescent="0.35">
      <c r="P22" s="206" t="str">
        <f>P98</f>
        <v>R123</v>
      </c>
      <c r="Q22" s="207" t="str">
        <f>Q98</f>
        <v xml:space="preserve"> =</v>
      </c>
      <c r="R22" s="206">
        <f>R98</f>
        <v>0.83333333333333326</v>
      </c>
      <c r="S22" s="208" t="str">
        <f>S98</f>
        <v>Ω</v>
      </c>
    </row>
    <row r="23" spans="16:24" ht="35.5" customHeight="1" x14ac:dyDescent="0.8">
      <c r="P23" s="206" t="str">
        <f>P101</f>
        <v>R789</v>
      </c>
      <c r="Q23" s="207" t="str">
        <f>Q101</f>
        <v xml:space="preserve"> =</v>
      </c>
      <c r="R23" s="206">
        <f>R101</f>
        <v>0.66666666666666663</v>
      </c>
      <c r="S23" s="208" t="str">
        <f>S101</f>
        <v>Ω</v>
      </c>
      <c r="U23" s="147" t="s">
        <v>412</v>
      </c>
      <c r="V23" s="218" t="s">
        <v>353</v>
      </c>
      <c r="W23" s="169" t="s">
        <v>418</v>
      </c>
      <c r="X23" s="5"/>
    </row>
    <row r="24" spans="16:24" ht="35.5" customHeight="1" x14ac:dyDescent="0.8">
      <c r="U24" s="175" t="s">
        <v>412</v>
      </c>
      <c r="V24" s="219" t="s">
        <v>353</v>
      </c>
      <c r="W24" s="176">
        <f>W88/R8</f>
        <v>0.64171122994652408</v>
      </c>
      <c r="X24" s="176" t="s">
        <v>44</v>
      </c>
    </row>
    <row r="25" spans="16:24" ht="35.5" customHeight="1" x14ac:dyDescent="0.35">
      <c r="P25" s="206" t="str">
        <f>P141</f>
        <v>R12345</v>
      </c>
      <c r="Q25" s="207" t="str">
        <f>Q141</f>
        <v xml:space="preserve"> =</v>
      </c>
      <c r="R25" s="206">
        <f>R141</f>
        <v>0.37037037037037035</v>
      </c>
      <c r="S25" s="208" t="str">
        <f>S141</f>
        <v>Ω</v>
      </c>
    </row>
    <row r="26" spans="16:24" ht="35.5" customHeight="1" x14ac:dyDescent="0.8">
      <c r="U26" s="147" t="s">
        <v>413</v>
      </c>
      <c r="V26" s="218" t="s">
        <v>353</v>
      </c>
      <c r="W26" s="169" t="s">
        <v>419</v>
      </c>
      <c r="X26" s="5"/>
    </row>
    <row r="27" spans="16:24" ht="35.5" customHeight="1" x14ac:dyDescent="0.8">
      <c r="P27" s="206" t="str">
        <f>P180</f>
        <v>R123456</v>
      </c>
      <c r="Q27" s="207" t="str">
        <f>Q180</f>
        <v xml:space="preserve"> =</v>
      </c>
      <c r="R27" s="206">
        <f>R180</f>
        <v>2.3703703703703702</v>
      </c>
      <c r="S27" s="208" t="str">
        <f>S180</f>
        <v>Ω</v>
      </c>
      <c r="U27" s="175" t="s">
        <v>413</v>
      </c>
      <c r="V27" s="219" t="s">
        <v>353</v>
      </c>
      <c r="W27" s="176">
        <f>W88/R9</f>
        <v>0.32085561497326204</v>
      </c>
      <c r="X27" s="176" t="s">
        <v>44</v>
      </c>
    </row>
    <row r="28" spans="16:24" ht="35.5" customHeight="1" x14ac:dyDescent="0.35"/>
    <row r="29" spans="16:24" ht="35.5" customHeight="1" x14ac:dyDescent="0.35">
      <c r="P29" s="206" t="str">
        <f>P226</f>
        <v>R123456789</v>
      </c>
      <c r="Q29" s="207" t="str">
        <f>Q226</f>
        <v xml:space="preserve"> =</v>
      </c>
      <c r="R29" s="206">
        <f>R226</f>
        <v>0.52032520325203258</v>
      </c>
      <c r="S29" s="208" t="str">
        <f>S226</f>
        <v>Ω</v>
      </c>
    </row>
    <row r="30" spans="16:24" ht="35.5" customHeight="1" x14ac:dyDescent="0.85">
      <c r="U30" s="180" t="s">
        <v>414</v>
      </c>
      <c r="V30" s="218" t="s">
        <v>353</v>
      </c>
      <c r="W30" s="182" t="s">
        <v>420</v>
      </c>
      <c r="X30" s="213"/>
    </row>
    <row r="31" spans="16:24" ht="35.5" customHeight="1" x14ac:dyDescent="0.85">
      <c r="P31" s="206" t="str">
        <f>P273</f>
        <v>RTot</v>
      </c>
      <c r="Q31" s="207" t="str">
        <f>Q273</f>
        <v xml:space="preserve"> =</v>
      </c>
      <c r="R31" s="206">
        <f>R273</f>
        <v>1.5203252032520327</v>
      </c>
      <c r="S31" s="208" t="str">
        <f>S273</f>
        <v>Ω</v>
      </c>
      <c r="U31" s="185" t="s">
        <v>414</v>
      </c>
      <c r="V31" s="219" t="s">
        <v>353</v>
      </c>
      <c r="W31" s="186">
        <f>W68*R11</f>
        <v>2.0534759358288772</v>
      </c>
      <c r="X31" s="186" t="s">
        <v>340</v>
      </c>
    </row>
    <row r="32" spans="16:24" ht="35.5" customHeight="1" x14ac:dyDescent="0.35"/>
    <row r="33" spans="3:24" ht="35.5" customHeight="1" x14ac:dyDescent="0.85">
      <c r="U33" s="180" t="s">
        <v>415</v>
      </c>
      <c r="V33" s="218" t="s">
        <v>353</v>
      </c>
      <c r="W33" s="182" t="s">
        <v>421</v>
      </c>
      <c r="X33" s="213"/>
    </row>
    <row r="34" spans="3:24" ht="35.5" customHeight="1" x14ac:dyDescent="0.85">
      <c r="U34" s="185" t="s">
        <v>415</v>
      </c>
      <c r="V34" s="219" t="s">
        <v>353</v>
      </c>
      <c r="W34" s="186">
        <f>W68*R12</f>
        <v>2.0534759358288772</v>
      </c>
      <c r="X34" s="186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0"/>
    </row>
    <row r="47" spans="3:24" x14ac:dyDescent="0.35">
      <c r="R47" s="140"/>
    </row>
    <row r="48" spans="3:24" ht="21" x14ac:dyDescent="0.5">
      <c r="P48" s="158" t="str">
        <f t="shared" ref="P48:S51" si="0">P6</f>
        <v>R2</v>
      </c>
      <c r="Q48" s="170" t="str">
        <f t="shared" si="0"/>
        <v xml:space="preserve"> =</v>
      </c>
      <c r="R48" s="158">
        <f t="shared" si="0"/>
        <v>0.5</v>
      </c>
      <c r="S48" s="162" t="str">
        <f t="shared" si="0"/>
        <v>Ω</v>
      </c>
      <c r="U48" s="13" t="str">
        <f>U98</f>
        <v>I1 = I23 = I123</v>
      </c>
      <c r="V48" s="220" t="str">
        <f>V98</f>
        <v xml:space="preserve"> =</v>
      </c>
      <c r="W48" s="13">
        <f>W98</f>
        <v>0.77005347593582896</v>
      </c>
      <c r="X48" s="188" t="str">
        <f>X98</f>
        <v>A</v>
      </c>
    </row>
    <row r="49" spans="16:24" ht="21" x14ac:dyDescent="0.5">
      <c r="P49" s="158" t="str">
        <f t="shared" si="0"/>
        <v>R3</v>
      </c>
      <c r="Q49" s="170" t="str">
        <f t="shared" si="0"/>
        <v xml:space="preserve"> =</v>
      </c>
      <c r="R49" s="158">
        <f t="shared" si="0"/>
        <v>1</v>
      </c>
      <c r="S49" s="162" t="str">
        <f t="shared" si="0"/>
        <v>Ω</v>
      </c>
      <c r="U49" s="183" t="str">
        <f>U226</f>
        <v>U9 = U123456789 = U78 = U123456</v>
      </c>
      <c r="V49" s="221" t="str">
        <f>V226</f>
        <v xml:space="preserve"> =</v>
      </c>
      <c r="W49" s="183">
        <f>W226</f>
        <v>4.1069518716577544</v>
      </c>
      <c r="X49" s="189" t="str">
        <f>X226</f>
        <v>V</v>
      </c>
    </row>
    <row r="50" spans="16:24" ht="21" x14ac:dyDescent="0.5">
      <c r="P50" s="158" t="str">
        <f t="shared" si="0"/>
        <v>R4</v>
      </c>
      <c r="Q50" s="170" t="str">
        <f t="shared" si="0"/>
        <v xml:space="preserve"> =</v>
      </c>
      <c r="R50" s="158">
        <f t="shared" si="0"/>
        <v>1</v>
      </c>
      <c r="S50" s="162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8" t="str">
        <f t="shared" si="0"/>
        <v>R5</v>
      </c>
      <c r="Q51" s="170" t="str">
        <f t="shared" si="0"/>
        <v xml:space="preserve"> =</v>
      </c>
      <c r="R51" s="158">
        <f t="shared" si="0"/>
        <v>2</v>
      </c>
      <c r="S51" s="162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8" t="str">
        <f t="shared" ref="P52:S53" si="1">P11</f>
        <v>R7</v>
      </c>
      <c r="Q52" s="170" t="str">
        <f t="shared" si="1"/>
        <v xml:space="preserve"> =</v>
      </c>
      <c r="R52" s="158">
        <f t="shared" si="1"/>
        <v>0.5</v>
      </c>
      <c r="S52" s="162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8" t="str">
        <f t="shared" si="1"/>
        <v>R8</v>
      </c>
      <c r="Q53" s="170" t="str">
        <f t="shared" si="1"/>
        <v xml:space="preserve"> =</v>
      </c>
      <c r="R53" s="158">
        <f t="shared" si="1"/>
        <v>0.5</v>
      </c>
      <c r="S53" s="162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0"/>
    </row>
    <row r="55" spans="16:24" x14ac:dyDescent="0.35">
      <c r="R55" s="140"/>
    </row>
    <row r="58" spans="16:24" ht="32.5" x14ac:dyDescent="0.85">
      <c r="P58" s="143" t="s">
        <v>364</v>
      </c>
      <c r="Q58" s="155" t="s">
        <v>353</v>
      </c>
      <c r="R58" s="144" t="s">
        <v>368</v>
      </c>
      <c r="S58" s="197"/>
      <c r="U58" s="180" t="s">
        <v>404</v>
      </c>
      <c r="V58" s="218" t="s">
        <v>353</v>
      </c>
      <c r="W58" s="182" t="s">
        <v>406</v>
      </c>
      <c r="X58" s="213"/>
    </row>
    <row r="59" spans="16:24" ht="32.5" x14ac:dyDescent="0.85">
      <c r="P59" s="159" t="s">
        <v>364</v>
      </c>
      <c r="Q59" s="160" t="s">
        <v>353</v>
      </c>
      <c r="R59" s="161">
        <f>1/(1/R6+1/R7)</f>
        <v>0.33333333333333331</v>
      </c>
      <c r="S59" s="198" t="s">
        <v>341</v>
      </c>
      <c r="U59" s="185" t="s">
        <v>404</v>
      </c>
      <c r="V59" s="219" t="s">
        <v>353</v>
      </c>
      <c r="W59" s="186">
        <f>W48*W50</f>
        <v>0.38502673796791448</v>
      </c>
      <c r="X59" s="186" t="s">
        <v>340</v>
      </c>
    </row>
    <row r="61" spans="16:24" ht="32.5" x14ac:dyDescent="0.85">
      <c r="P61" s="143" t="s">
        <v>365</v>
      </c>
      <c r="Q61" s="155" t="s">
        <v>353</v>
      </c>
      <c r="R61" s="144" t="s">
        <v>369</v>
      </c>
      <c r="S61" s="197"/>
      <c r="U61" s="180" t="s">
        <v>405</v>
      </c>
      <c r="V61" s="218" t="s">
        <v>353</v>
      </c>
      <c r="W61" s="182" t="s">
        <v>407</v>
      </c>
      <c r="X61" s="213"/>
    </row>
    <row r="62" spans="16:24" ht="32.5" x14ac:dyDescent="0.85">
      <c r="P62" s="159" t="s">
        <v>365</v>
      </c>
      <c r="Q62" s="160" t="s">
        <v>353</v>
      </c>
      <c r="R62" s="161">
        <f>1/(1/R8+1/R9)</f>
        <v>0.66666666666666663</v>
      </c>
      <c r="S62" s="198" t="s">
        <v>341</v>
      </c>
      <c r="U62" s="185" t="s">
        <v>429</v>
      </c>
      <c r="V62" s="219" t="s">
        <v>353</v>
      </c>
      <c r="W62" s="186">
        <f>W48*W51</f>
        <v>0.25668449197860965</v>
      </c>
      <c r="X62" s="186" t="s">
        <v>340</v>
      </c>
    </row>
    <row r="64" spans="16:24" ht="30" x14ac:dyDescent="0.8">
      <c r="P64" s="143" t="s">
        <v>366</v>
      </c>
      <c r="Q64" s="155" t="s">
        <v>353</v>
      </c>
      <c r="R64" s="144" t="s">
        <v>370</v>
      </c>
      <c r="S64" s="197"/>
      <c r="U64" s="147" t="s">
        <v>403</v>
      </c>
      <c r="V64" s="218" t="s">
        <v>353</v>
      </c>
      <c r="W64" s="169" t="s">
        <v>408</v>
      </c>
      <c r="X64" s="5"/>
    </row>
    <row r="65" spans="16:24" ht="30" x14ac:dyDescent="0.8">
      <c r="P65" s="159" t="s">
        <v>366</v>
      </c>
      <c r="Q65" s="160" t="s">
        <v>353</v>
      </c>
      <c r="R65" s="161">
        <f>R11+R12</f>
        <v>1</v>
      </c>
      <c r="S65" s="198" t="s">
        <v>341</v>
      </c>
      <c r="U65" s="175" t="s">
        <v>403</v>
      </c>
      <c r="V65" s="219" t="s">
        <v>353</v>
      </c>
      <c r="W65" s="176">
        <f>W49/W53</f>
        <v>2.0534759358288772</v>
      </c>
      <c r="X65" s="176" t="s">
        <v>44</v>
      </c>
    </row>
    <row r="67" spans="16:24" ht="30" x14ac:dyDescent="0.8">
      <c r="U67" s="147" t="s">
        <v>402</v>
      </c>
      <c r="V67" s="218" t="s">
        <v>353</v>
      </c>
      <c r="W67" s="169" t="s">
        <v>409</v>
      </c>
      <c r="X67" s="5"/>
    </row>
    <row r="68" spans="16:24" ht="30" x14ac:dyDescent="0.8">
      <c r="U68" s="175" t="s">
        <v>430</v>
      </c>
      <c r="V68" s="219" t="s">
        <v>353</v>
      </c>
      <c r="W68" s="176">
        <f>W49/W52</f>
        <v>4.1069518716577544</v>
      </c>
      <c r="X68" s="176" t="s">
        <v>44</v>
      </c>
    </row>
    <row r="70" spans="16:24" ht="16" thickBot="1" x14ac:dyDescent="0.4"/>
    <row r="71" spans="16:24" ht="33" thickBot="1" x14ac:dyDescent="0.9">
      <c r="U71" s="154" t="s">
        <v>425</v>
      </c>
      <c r="V71" s="222">
        <f>IF(W59+W62=W88,1,-1)</f>
        <v>1</v>
      </c>
    </row>
    <row r="72" spans="16:24" ht="16" thickBot="1" x14ac:dyDescent="0.4"/>
    <row r="73" spans="16:24" ht="30.5" thickBot="1" x14ac:dyDescent="0.85">
      <c r="U73" s="150" t="s">
        <v>426</v>
      </c>
      <c r="V73" s="223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0" t="str">
        <f>P5</f>
        <v>R1</v>
      </c>
      <c r="Q88" s="167" t="str">
        <f>Q5</f>
        <v xml:space="preserve"> =</v>
      </c>
      <c r="R88" s="140">
        <f>R5</f>
        <v>0.5</v>
      </c>
      <c r="S88" s="163" t="str">
        <f>S5</f>
        <v>Ω</v>
      </c>
      <c r="U88" s="183" t="str">
        <f>U141</f>
        <v>U4 = U5 = U123 = U12345</v>
      </c>
      <c r="V88" s="221" t="str">
        <f>V141</f>
        <v xml:space="preserve"> =</v>
      </c>
      <c r="W88" s="183">
        <f>W141</f>
        <v>0.64171122994652408</v>
      </c>
      <c r="X88" s="189" t="str">
        <f>X141</f>
        <v>V</v>
      </c>
    </row>
    <row r="89" spans="3:24" x14ac:dyDescent="0.35">
      <c r="P89" s="140" t="str">
        <f>P13</f>
        <v>R9</v>
      </c>
      <c r="Q89" s="167" t="str">
        <f>Q13</f>
        <v xml:space="preserve"> =</v>
      </c>
      <c r="R89" s="140">
        <f>R13</f>
        <v>2</v>
      </c>
      <c r="S89" s="163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0" t="str">
        <f>P59</f>
        <v>R23</v>
      </c>
      <c r="Q90" s="167" t="str">
        <f>Q59</f>
        <v xml:space="preserve"> =</v>
      </c>
      <c r="R90" s="140">
        <f>R59</f>
        <v>0.33333333333333331</v>
      </c>
      <c r="S90" s="163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0" t="str">
        <f>P65</f>
        <v>R78</v>
      </c>
      <c r="Q91" s="167" t="str">
        <f>Q65</f>
        <v xml:space="preserve"> =</v>
      </c>
      <c r="R91" s="140">
        <f>R65</f>
        <v>1</v>
      </c>
      <c r="S91" s="163" t="str">
        <f>S65</f>
        <v>Ω</v>
      </c>
    </row>
    <row r="97" spans="16:24" ht="30" x14ac:dyDescent="0.8">
      <c r="P97" s="143" t="s">
        <v>367</v>
      </c>
      <c r="Q97" s="155" t="s">
        <v>353</v>
      </c>
      <c r="R97" s="144" t="s">
        <v>371</v>
      </c>
      <c r="S97" s="197"/>
      <c r="U97" s="147" t="s">
        <v>398</v>
      </c>
      <c r="V97" s="218" t="s">
        <v>353</v>
      </c>
      <c r="W97" s="169" t="s">
        <v>399</v>
      </c>
      <c r="X97" s="5"/>
    </row>
    <row r="98" spans="16:24" ht="30" x14ac:dyDescent="0.8">
      <c r="P98" s="159" t="s">
        <v>367</v>
      </c>
      <c r="Q98" s="160" t="s">
        <v>353</v>
      </c>
      <c r="R98" s="161">
        <f>R90+R88</f>
        <v>0.83333333333333326</v>
      </c>
      <c r="S98" s="198" t="s">
        <v>341</v>
      </c>
      <c r="U98" s="175" t="s">
        <v>433</v>
      </c>
      <c r="V98" s="219" t="s">
        <v>353</v>
      </c>
      <c r="W98" s="176">
        <f>W88/W89</f>
        <v>0.77005347593582896</v>
      </c>
      <c r="X98" s="176" t="s">
        <v>44</v>
      </c>
    </row>
    <row r="100" spans="16:24" ht="30" x14ac:dyDescent="0.8">
      <c r="P100" s="143" t="s">
        <v>372</v>
      </c>
      <c r="Q100" s="155" t="s">
        <v>353</v>
      </c>
      <c r="R100" s="144" t="s">
        <v>373</v>
      </c>
      <c r="S100" s="197"/>
      <c r="U100" s="147" t="s">
        <v>400</v>
      </c>
      <c r="V100" s="218" t="s">
        <v>353</v>
      </c>
      <c r="W100" s="169" t="s">
        <v>401</v>
      </c>
      <c r="X100" s="5"/>
    </row>
    <row r="101" spans="16:24" ht="30" x14ac:dyDescent="0.8">
      <c r="P101" s="159" t="s">
        <v>372</v>
      </c>
      <c r="Q101" s="160" t="s">
        <v>353</v>
      </c>
      <c r="R101" s="161">
        <f>1/(1/R89+1/R91)</f>
        <v>0.66666666666666663</v>
      </c>
      <c r="S101" s="198" t="s">
        <v>341</v>
      </c>
      <c r="U101" s="175" t="s">
        <v>400</v>
      </c>
      <c r="V101" s="219" t="s">
        <v>353</v>
      </c>
      <c r="W101" s="176">
        <f>W88/W90</f>
        <v>0.96256684491978617</v>
      </c>
      <c r="X101" s="176" t="s">
        <v>44</v>
      </c>
    </row>
    <row r="103" spans="16:24" ht="16" thickBot="1" x14ac:dyDescent="0.4"/>
    <row r="104" spans="16:24" ht="30.5" thickBot="1" x14ac:dyDescent="0.85">
      <c r="U104" s="150" t="s">
        <v>424</v>
      </c>
      <c r="V104" s="223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2"/>
    </row>
    <row r="135" spans="3:24" ht="28.5" x14ac:dyDescent="0.65">
      <c r="P135" s="140" t="str">
        <f>P62</f>
        <v>R45</v>
      </c>
      <c r="Q135" s="167" t="str">
        <f>Q62</f>
        <v xml:space="preserve"> =</v>
      </c>
      <c r="R135" s="140">
        <f>R62</f>
        <v>0.66666666666666663</v>
      </c>
      <c r="S135" s="163" t="str">
        <f>S62</f>
        <v>Ω</v>
      </c>
      <c r="T135" s="152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0" t="str">
        <f>P98</f>
        <v>R123</v>
      </c>
      <c r="Q136" s="167" t="str">
        <f>Q98</f>
        <v xml:space="preserve"> =</v>
      </c>
      <c r="R136" s="140">
        <f>R98</f>
        <v>0.83333333333333326</v>
      </c>
      <c r="S136" s="163" t="str">
        <f>S98</f>
        <v>Ω</v>
      </c>
      <c r="T136" s="152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3"/>
      <c r="Q137" s="168"/>
      <c r="R137" s="152"/>
      <c r="S137" s="187"/>
      <c r="T137" s="152"/>
      <c r="U137" s="13" t="str">
        <f>U183</f>
        <v>I6 = I12345 = I123456</v>
      </c>
      <c r="V137" s="220" t="str">
        <f>V183</f>
        <v xml:space="preserve"> =</v>
      </c>
      <c r="W137" s="13">
        <f>W183</f>
        <v>1.7326203208556152</v>
      </c>
      <c r="X137" s="188" t="str">
        <f>X183</f>
        <v>A</v>
      </c>
    </row>
    <row r="140" spans="3:24" ht="32.5" x14ac:dyDescent="0.85">
      <c r="P140" s="151" t="s">
        <v>374</v>
      </c>
      <c r="Q140" s="155" t="s">
        <v>353</v>
      </c>
      <c r="R140" s="144" t="s">
        <v>375</v>
      </c>
      <c r="S140" s="199"/>
      <c r="U140" s="180" t="s">
        <v>395</v>
      </c>
      <c r="V140" s="218" t="s">
        <v>353</v>
      </c>
      <c r="W140" s="182" t="s">
        <v>389</v>
      </c>
      <c r="X140" s="213"/>
    </row>
    <row r="141" spans="3:24" ht="32.5" x14ac:dyDescent="0.85">
      <c r="P141" s="164" t="s">
        <v>374</v>
      </c>
      <c r="Q141" s="160" t="s">
        <v>353</v>
      </c>
      <c r="R141" s="165">
        <f>1/(1/R135+1/R136)</f>
        <v>0.37037037037037035</v>
      </c>
      <c r="S141" s="200" t="s">
        <v>341</v>
      </c>
      <c r="U141" s="185" t="s">
        <v>428</v>
      </c>
      <c r="V141" s="219" t="s">
        <v>353</v>
      </c>
      <c r="W141" s="186">
        <f>W137*W135</f>
        <v>0.64171122994652408</v>
      </c>
      <c r="X141" s="186" t="s">
        <v>340</v>
      </c>
    </row>
    <row r="143" spans="3:24" ht="32.5" x14ac:dyDescent="0.85">
      <c r="U143" s="180" t="s">
        <v>396</v>
      </c>
      <c r="V143" s="218" t="s">
        <v>353</v>
      </c>
      <c r="W143" s="182" t="s">
        <v>391</v>
      </c>
      <c r="X143" s="213"/>
    </row>
    <row r="144" spans="3:24" ht="32.5" x14ac:dyDescent="0.85">
      <c r="U144" s="185" t="s">
        <v>396</v>
      </c>
      <c r="V144" s="219" t="s">
        <v>353</v>
      </c>
      <c r="W144" s="186">
        <f>W137*W136</f>
        <v>3.4652406417112305</v>
      </c>
      <c r="X144" s="186" t="s">
        <v>340</v>
      </c>
    </row>
    <row r="145" spans="21:24" ht="29" thickBot="1" x14ac:dyDescent="0.7">
      <c r="W145" s="173"/>
      <c r="X145" s="152"/>
    </row>
    <row r="146" spans="21:24" ht="33" thickBot="1" x14ac:dyDescent="0.9">
      <c r="U146" s="154" t="s">
        <v>397</v>
      </c>
      <c r="V146" s="222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8">
        <f>$W$273</f>
        <v>7.8930481283422456</v>
      </c>
    </row>
    <row r="172" spans="3:24" ht="18.5" customHeight="1" x14ac:dyDescent="0.6">
      <c r="P172" s="140" t="str">
        <f>P10</f>
        <v>R6</v>
      </c>
      <c r="Q172" s="167" t="str">
        <f>Q10</f>
        <v xml:space="preserve"> =</v>
      </c>
      <c r="R172" s="140">
        <f>R10</f>
        <v>2</v>
      </c>
      <c r="S172" s="163" t="str">
        <f>S10</f>
        <v>Ω</v>
      </c>
      <c r="T172" s="148"/>
      <c r="U172" s="183" t="str">
        <f>U226</f>
        <v>U9 = U123456789 = U78 = U123456</v>
      </c>
      <c r="V172" s="221" t="str">
        <f>V226</f>
        <v xml:space="preserve"> =</v>
      </c>
      <c r="W172" s="183">
        <f>W226</f>
        <v>4.1069518716577544</v>
      </c>
      <c r="X172" s="189" t="str">
        <f>X226</f>
        <v>V</v>
      </c>
    </row>
    <row r="173" spans="3:24" ht="26" x14ac:dyDescent="0.6">
      <c r="P173" s="140" t="str">
        <f>P141</f>
        <v>R12345</v>
      </c>
      <c r="Q173" s="167" t="str">
        <f>Q141</f>
        <v xml:space="preserve"> =</v>
      </c>
      <c r="R173" s="140">
        <f>R141</f>
        <v>0.37037037037037035</v>
      </c>
      <c r="S173" s="163" t="str">
        <f>S141</f>
        <v>Ω</v>
      </c>
      <c r="T173" s="148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0" t="str">
        <f>V217</f>
        <v xml:space="preserve"> =</v>
      </c>
      <c r="W176" s="13">
        <f>W217</f>
        <v>7.8930481283422456</v>
      </c>
      <c r="X176" s="188" t="str">
        <f>X217</f>
        <v>A</v>
      </c>
    </row>
    <row r="177" spans="4:24" x14ac:dyDescent="0.35">
      <c r="F177" s="183"/>
    </row>
    <row r="178" spans="4:24" x14ac:dyDescent="0.35">
      <c r="F178" s="183">
        <f>$W$226</f>
        <v>4.1069518716577544</v>
      </c>
      <c r="I178" s="183">
        <f>$W$226</f>
        <v>4.1069518716577544</v>
      </c>
    </row>
    <row r="179" spans="4:24" ht="30" x14ac:dyDescent="0.8">
      <c r="D179" s="189">
        <f>$W$229</f>
        <v>7.8930481283422456</v>
      </c>
      <c r="P179" s="145" t="s">
        <v>376</v>
      </c>
      <c r="Q179" s="155" t="s">
        <v>353</v>
      </c>
      <c r="R179" s="146" t="s">
        <v>377</v>
      </c>
      <c r="S179" s="201"/>
      <c r="U179" s="147" t="s">
        <v>386</v>
      </c>
      <c r="V179" s="218" t="s">
        <v>353</v>
      </c>
      <c r="W179" s="169" t="s">
        <v>385</v>
      </c>
      <c r="X179" s="214"/>
    </row>
    <row r="180" spans="4:24" ht="30" x14ac:dyDescent="0.8">
      <c r="P180" s="171" t="s">
        <v>376</v>
      </c>
      <c r="Q180" s="160" t="s">
        <v>353</v>
      </c>
      <c r="R180" s="172">
        <f>R172+R173</f>
        <v>2.3703703703703702</v>
      </c>
      <c r="S180" s="202" t="s">
        <v>341</v>
      </c>
      <c r="U180" s="175" t="s">
        <v>386</v>
      </c>
      <c r="V180" s="219" t="s">
        <v>353</v>
      </c>
      <c r="W180" s="176">
        <f>W172/W174</f>
        <v>6.1604278074866317</v>
      </c>
      <c r="X180" s="176" t="s">
        <v>44</v>
      </c>
    </row>
    <row r="182" spans="4:24" ht="30" x14ac:dyDescent="0.8">
      <c r="U182" s="147" t="s">
        <v>388</v>
      </c>
      <c r="V182" s="218" t="s">
        <v>353</v>
      </c>
      <c r="W182" s="169" t="s">
        <v>387</v>
      </c>
      <c r="X182" s="214"/>
    </row>
    <row r="183" spans="4:24" ht="30" x14ac:dyDescent="0.8">
      <c r="U183" s="175" t="s">
        <v>432</v>
      </c>
      <c r="V183" s="219" t="s">
        <v>353</v>
      </c>
      <c r="W183" s="176">
        <f>W172/W173</f>
        <v>1.7326203208556152</v>
      </c>
      <c r="X183" s="176" t="s">
        <v>44</v>
      </c>
    </row>
    <row r="185" spans="4:24" ht="16" thickBot="1" x14ac:dyDescent="0.4"/>
    <row r="186" spans="4:24" ht="30.5" thickBot="1" x14ac:dyDescent="0.85">
      <c r="U186" s="150" t="s">
        <v>349</v>
      </c>
      <c r="V186" s="223">
        <f>IF(W180+W183=W273,1,-1)</f>
        <v>1</v>
      </c>
      <c r="W186" s="194"/>
      <c r="X186" s="210"/>
    </row>
    <row r="187" spans="4:24" ht="26" x14ac:dyDescent="0.6">
      <c r="G187" s="188">
        <f>W180</f>
        <v>6.1604278074866317</v>
      </c>
      <c r="I187" s="188">
        <f>$W$183</f>
        <v>1.7326203208556152</v>
      </c>
      <c r="U187" s="209"/>
      <c r="V187" s="224"/>
      <c r="W187" s="210"/>
      <c r="X187" s="210"/>
    </row>
    <row r="188" spans="4:24" ht="26" x14ac:dyDescent="0.6">
      <c r="W188" s="174"/>
      <c r="X188" s="148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0" t="str">
        <f>P101</f>
        <v>R789</v>
      </c>
      <c r="Q217" s="167" t="str">
        <f>Q101</f>
        <v xml:space="preserve"> =</v>
      </c>
      <c r="R217" s="140">
        <f>R101</f>
        <v>0.66666666666666663</v>
      </c>
      <c r="S217" s="163" t="str">
        <f>S101</f>
        <v>Ω</v>
      </c>
      <c r="U217" s="13" t="str">
        <f>U273</f>
        <v>I10 = I123456789 = ITot</v>
      </c>
      <c r="V217" s="220" t="str">
        <f>V273</f>
        <v xml:space="preserve"> =</v>
      </c>
      <c r="W217" s="13">
        <f>W273</f>
        <v>7.8930481283422456</v>
      </c>
      <c r="X217" s="188" t="str">
        <f>X273</f>
        <v>A</v>
      </c>
    </row>
    <row r="218" spans="3:24" x14ac:dyDescent="0.35">
      <c r="P218" s="140" t="str">
        <f>P180</f>
        <v>R123456</v>
      </c>
      <c r="Q218" s="167" t="str">
        <f>Q180</f>
        <v xml:space="preserve"> =</v>
      </c>
      <c r="R218" s="140">
        <f>R180</f>
        <v>2.3703703703703702</v>
      </c>
      <c r="S218" s="163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8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9">
        <f>$W$229</f>
        <v>7.8930481283422456</v>
      </c>
    </row>
    <row r="225" spans="9:24" ht="30" x14ac:dyDescent="0.8">
      <c r="I225" s="183">
        <f>$W$226</f>
        <v>4.1069518716577544</v>
      </c>
      <c r="P225" s="145" t="s">
        <v>378</v>
      </c>
      <c r="Q225" s="155" t="s">
        <v>353</v>
      </c>
      <c r="R225" s="146" t="s">
        <v>379</v>
      </c>
      <c r="S225" s="201"/>
      <c r="T225" s="148"/>
      <c r="U225" s="177" t="s">
        <v>393</v>
      </c>
      <c r="V225" s="218" t="s">
        <v>353</v>
      </c>
      <c r="W225" s="181" t="s">
        <v>383</v>
      </c>
      <c r="X225" s="215"/>
    </row>
    <row r="226" spans="9:24" ht="30" x14ac:dyDescent="0.8">
      <c r="P226" s="171" t="s">
        <v>378</v>
      </c>
      <c r="Q226" s="160" t="s">
        <v>353</v>
      </c>
      <c r="R226" s="172">
        <f>1/(1/R217+1/R218)</f>
        <v>0.52032520325203258</v>
      </c>
      <c r="S226" s="202" t="s">
        <v>341</v>
      </c>
      <c r="T226" s="148"/>
      <c r="U226" s="178" t="s">
        <v>427</v>
      </c>
      <c r="V226" s="219" t="s">
        <v>353</v>
      </c>
      <c r="W226" s="179">
        <f>W218*W217</f>
        <v>4.1069518716577544</v>
      </c>
      <c r="X226" s="179" t="s">
        <v>340</v>
      </c>
    </row>
    <row r="227" spans="9:24" ht="26" x14ac:dyDescent="0.6">
      <c r="P227" s="149"/>
      <c r="Q227" s="194"/>
      <c r="R227" s="148"/>
      <c r="S227" s="166"/>
      <c r="T227" s="148"/>
    </row>
    <row r="228" spans="9:24" ht="30" x14ac:dyDescent="0.8">
      <c r="P228" s="149"/>
      <c r="Q228" s="194"/>
      <c r="R228" s="148"/>
      <c r="S228" s="166"/>
      <c r="T228" s="148"/>
      <c r="U228" s="177" t="s">
        <v>392</v>
      </c>
      <c r="V228" s="218" t="s">
        <v>353</v>
      </c>
      <c r="W228" s="169" t="s">
        <v>384</v>
      </c>
      <c r="X228" s="215"/>
    </row>
    <row r="229" spans="9:24" ht="30" x14ac:dyDescent="0.8">
      <c r="U229" s="178" t="s">
        <v>392</v>
      </c>
      <c r="V229" s="219" t="s">
        <v>353</v>
      </c>
      <c r="W229" s="179">
        <f>W217*W219</f>
        <v>7.8930481283422456</v>
      </c>
      <c r="X229" s="179" t="s">
        <v>340</v>
      </c>
    </row>
    <row r="230" spans="9:24" ht="26" x14ac:dyDescent="0.6">
      <c r="W230" s="174"/>
      <c r="X230" s="148"/>
    </row>
    <row r="231" spans="9:24" ht="16" thickBot="1" x14ac:dyDescent="0.4"/>
    <row r="232" spans="9:24" ht="30.5" thickBot="1" x14ac:dyDescent="0.85">
      <c r="U232" s="150" t="s">
        <v>394</v>
      </c>
      <c r="V232" s="223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0" t="str">
        <f>P14</f>
        <v>R10</v>
      </c>
      <c r="Q267" s="167" t="str">
        <f>Q14</f>
        <v xml:space="preserve"> =</v>
      </c>
      <c r="R267" s="140">
        <f>R14</f>
        <v>1</v>
      </c>
      <c r="S267" s="163" t="str">
        <f>S14</f>
        <v>Ω</v>
      </c>
      <c r="U267" s="183" t="str">
        <f>U15</f>
        <v>UTot</v>
      </c>
      <c r="V267" s="221" t="str">
        <f>V15</f>
        <v xml:space="preserve"> =</v>
      </c>
      <c r="W267" s="183">
        <f>W15</f>
        <v>12</v>
      </c>
      <c r="X267" s="189" t="str">
        <f>X15</f>
        <v>V</v>
      </c>
    </row>
    <row r="268" spans="3:24" x14ac:dyDescent="0.35">
      <c r="H268" s="188">
        <f>$W$273</f>
        <v>7.8930481283422456</v>
      </c>
      <c r="P268" s="140" t="str">
        <f>P226</f>
        <v>R123456789</v>
      </c>
      <c r="Q268" s="167" t="str">
        <f>Q226</f>
        <v xml:space="preserve"> =</v>
      </c>
      <c r="R268" s="140">
        <f>R226</f>
        <v>0.52032520325203258</v>
      </c>
      <c r="S268" s="163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5" t="s">
        <v>382</v>
      </c>
      <c r="Q272" s="155" t="s">
        <v>353</v>
      </c>
      <c r="R272" s="146" t="s">
        <v>380</v>
      </c>
      <c r="S272" s="201"/>
      <c r="U272" s="147" t="s">
        <v>381</v>
      </c>
      <c r="V272" s="218" t="s">
        <v>353</v>
      </c>
      <c r="W272" s="169" t="s">
        <v>390</v>
      </c>
      <c r="X272" s="216"/>
    </row>
    <row r="273" spans="9:24" ht="30" x14ac:dyDescent="0.8">
      <c r="I273" s="184">
        <f>W267</f>
        <v>12</v>
      </c>
      <c r="P273" s="171" t="s">
        <v>382</v>
      </c>
      <c r="Q273" s="160" t="s">
        <v>353</v>
      </c>
      <c r="R273" s="172">
        <f>R267+R268</f>
        <v>1.5203252032520327</v>
      </c>
      <c r="S273" s="202" t="s">
        <v>341</v>
      </c>
      <c r="U273" s="175" t="s">
        <v>431</v>
      </c>
      <c r="V273" s="225" t="s">
        <v>353</v>
      </c>
      <c r="W273" s="176">
        <f>W267/W268</f>
        <v>7.8930481283422456</v>
      </c>
      <c r="X273" s="176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tabSelected="1" topLeftCell="A2" zoomScale="70" zoomScaleNormal="70" workbookViewId="0"/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332</v>
      </c>
    </row>
    <row r="3" spans="3:45" x14ac:dyDescent="0.35">
      <c r="J3" s="5" t="s">
        <v>312</v>
      </c>
    </row>
    <row r="4" spans="3:45" x14ac:dyDescent="0.35">
      <c r="J4" s="5" t="s">
        <v>314</v>
      </c>
    </row>
    <row r="6" spans="3:45" x14ac:dyDescent="0.35">
      <c r="C6" s="5"/>
      <c r="D6" s="19" t="s">
        <v>335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5" t="s">
        <v>312</v>
      </c>
      <c r="E7" s="245">
        <v>0</v>
      </c>
      <c r="F7" s="96">
        <f>E7+$E$6</f>
        <v>10</v>
      </c>
      <c r="G7" s="96">
        <f t="shared" ref="G7:AS7" si="0">F7+$E$6</f>
        <v>20</v>
      </c>
      <c r="H7" s="96">
        <f t="shared" si="0"/>
        <v>30</v>
      </c>
      <c r="I7" s="96">
        <f t="shared" si="0"/>
        <v>40</v>
      </c>
      <c r="J7" s="96">
        <f t="shared" si="0"/>
        <v>50</v>
      </c>
      <c r="K7" s="96">
        <f t="shared" si="0"/>
        <v>60</v>
      </c>
      <c r="L7" s="96">
        <f t="shared" si="0"/>
        <v>70</v>
      </c>
      <c r="M7" s="96">
        <f t="shared" si="0"/>
        <v>80</v>
      </c>
      <c r="N7" s="96">
        <f t="shared" si="0"/>
        <v>90</v>
      </c>
      <c r="O7" s="96">
        <f t="shared" si="0"/>
        <v>100</v>
      </c>
      <c r="P7" s="96">
        <f t="shared" si="0"/>
        <v>110</v>
      </c>
      <c r="Q7" s="96">
        <f t="shared" si="0"/>
        <v>120</v>
      </c>
      <c r="R7" s="96">
        <f t="shared" si="0"/>
        <v>130</v>
      </c>
      <c r="S7" s="96">
        <f t="shared" si="0"/>
        <v>140</v>
      </c>
      <c r="T7" s="96">
        <f t="shared" si="0"/>
        <v>150</v>
      </c>
      <c r="U7" s="96">
        <f t="shared" si="0"/>
        <v>160</v>
      </c>
      <c r="V7" s="96">
        <f t="shared" si="0"/>
        <v>170</v>
      </c>
      <c r="W7" s="96">
        <f t="shared" si="0"/>
        <v>180</v>
      </c>
      <c r="X7" s="96">
        <f t="shared" si="0"/>
        <v>190</v>
      </c>
      <c r="Y7" s="96">
        <f t="shared" si="0"/>
        <v>200</v>
      </c>
      <c r="Z7" s="96">
        <f t="shared" si="0"/>
        <v>210</v>
      </c>
      <c r="AA7" s="96">
        <f t="shared" si="0"/>
        <v>220</v>
      </c>
      <c r="AB7" s="96">
        <f t="shared" si="0"/>
        <v>230</v>
      </c>
      <c r="AC7" s="96">
        <f t="shared" si="0"/>
        <v>240</v>
      </c>
      <c r="AD7" s="96">
        <f t="shared" si="0"/>
        <v>250</v>
      </c>
      <c r="AE7" s="96">
        <f t="shared" si="0"/>
        <v>260</v>
      </c>
      <c r="AF7" s="96">
        <f t="shared" si="0"/>
        <v>270</v>
      </c>
      <c r="AG7" s="96">
        <f t="shared" si="0"/>
        <v>280</v>
      </c>
      <c r="AH7" s="96">
        <f t="shared" si="0"/>
        <v>290</v>
      </c>
      <c r="AI7" s="96">
        <f t="shared" si="0"/>
        <v>300</v>
      </c>
      <c r="AJ7" s="96">
        <f t="shared" si="0"/>
        <v>310</v>
      </c>
      <c r="AK7" s="96">
        <f t="shared" si="0"/>
        <v>320</v>
      </c>
      <c r="AL7" s="96">
        <f t="shared" si="0"/>
        <v>330</v>
      </c>
      <c r="AM7" s="96">
        <f t="shared" si="0"/>
        <v>340</v>
      </c>
      <c r="AN7" s="96">
        <f t="shared" si="0"/>
        <v>350</v>
      </c>
      <c r="AO7" s="96">
        <f t="shared" si="0"/>
        <v>360</v>
      </c>
      <c r="AP7" s="96">
        <f t="shared" si="0"/>
        <v>370</v>
      </c>
      <c r="AQ7" s="96">
        <f t="shared" si="0"/>
        <v>380</v>
      </c>
      <c r="AR7" s="96">
        <f t="shared" si="0"/>
        <v>390</v>
      </c>
      <c r="AS7" s="96">
        <f t="shared" si="0"/>
        <v>400</v>
      </c>
    </row>
    <row r="8" spans="3:45" x14ac:dyDescent="0.35">
      <c r="C8" s="5"/>
      <c r="D8" s="19" t="s">
        <v>314</v>
      </c>
      <c r="E8" s="232">
        <f>IF($D$7=$J$3,E7*PI()/180,E7)</f>
        <v>0</v>
      </c>
      <c r="F8" s="232">
        <f t="shared" ref="F8:N8" si="1">IF($D$7=$J$3,F7*PI()/180,F7)</f>
        <v>0.17453292519943295</v>
      </c>
      <c r="G8" s="232">
        <f t="shared" si="1"/>
        <v>0.3490658503988659</v>
      </c>
      <c r="H8" s="232">
        <f t="shared" si="1"/>
        <v>0.52359877559829882</v>
      </c>
      <c r="I8" s="232">
        <f t="shared" si="1"/>
        <v>0.69813170079773179</v>
      </c>
      <c r="J8" s="232">
        <f t="shared" si="1"/>
        <v>0.87266462599716477</v>
      </c>
      <c r="K8" s="232">
        <f t="shared" si="1"/>
        <v>1.0471975511965976</v>
      </c>
      <c r="L8" s="232">
        <f t="shared" si="1"/>
        <v>1.2217304763960306</v>
      </c>
      <c r="M8" s="232">
        <f t="shared" si="1"/>
        <v>1.3962634015954636</v>
      </c>
      <c r="N8" s="232">
        <f t="shared" si="1"/>
        <v>1.5707963267948966</v>
      </c>
      <c r="O8" s="232">
        <f t="shared" ref="O8" si="2">IF($D$7=$J$3,O7*PI()/180,O7)</f>
        <v>1.7453292519943295</v>
      </c>
      <c r="P8" s="232">
        <f t="shared" ref="P8" si="3">IF($D$7=$J$3,P7*PI()/180,P7)</f>
        <v>1.9198621771937625</v>
      </c>
      <c r="Q8" s="232">
        <f t="shared" ref="Q8" si="4">IF($D$7=$J$3,Q7*PI()/180,Q7)</f>
        <v>2.0943951023931953</v>
      </c>
      <c r="R8" s="232">
        <f t="shared" ref="R8" si="5">IF($D$7=$J$3,R7*PI()/180,R7)</f>
        <v>2.2689280275926285</v>
      </c>
      <c r="S8" s="232">
        <f t="shared" ref="S8" si="6">IF($D$7=$J$3,S7*PI()/180,S7)</f>
        <v>2.4434609527920612</v>
      </c>
      <c r="T8" s="232">
        <f t="shared" ref="T8" si="7">IF($D$7=$J$3,T7*PI()/180,T7)</f>
        <v>2.6179938779914944</v>
      </c>
      <c r="U8" s="232">
        <f t="shared" ref="U8" si="8">IF($D$7=$J$3,U7*PI()/180,U7)</f>
        <v>2.7925268031909272</v>
      </c>
      <c r="V8" s="232">
        <f t="shared" ref="V8:W8" si="9">IF($D$7=$J$3,V7*PI()/180,V7)</f>
        <v>2.9670597283903604</v>
      </c>
      <c r="W8" s="232">
        <f t="shared" si="9"/>
        <v>3.1415926535897931</v>
      </c>
      <c r="X8" s="232">
        <f t="shared" ref="X8" si="10">IF($D$7=$J$3,X7*PI()/180,X7)</f>
        <v>3.3161255787892263</v>
      </c>
      <c r="Y8" s="232">
        <f t="shared" ref="Y8" si="11">IF($D$7=$J$3,Y7*PI()/180,Y7)</f>
        <v>3.4906585039886591</v>
      </c>
      <c r="Z8" s="232">
        <f t="shared" ref="Z8" si="12">IF($D$7=$J$3,Z7*PI()/180,Z7)</f>
        <v>3.6651914291880923</v>
      </c>
      <c r="AA8" s="232">
        <f t="shared" ref="AA8" si="13">IF($D$7=$J$3,AA7*PI()/180,AA7)</f>
        <v>3.839724354387525</v>
      </c>
      <c r="AB8" s="232">
        <f t="shared" ref="AB8" si="14">IF($D$7=$J$3,AB7*PI()/180,AB7)</f>
        <v>4.0142572795869578</v>
      </c>
      <c r="AC8" s="232">
        <f t="shared" ref="AC8" si="15">IF($D$7=$J$3,AC7*PI()/180,AC7)</f>
        <v>4.1887902047863905</v>
      </c>
      <c r="AD8" s="232">
        <f t="shared" ref="AD8" si="16">IF($D$7=$J$3,AD7*PI()/180,AD7)</f>
        <v>4.3633231299858233</v>
      </c>
      <c r="AE8" s="232">
        <f t="shared" ref="AE8:AF8" si="17">IF($D$7=$J$3,AE7*PI()/180,AE7)</f>
        <v>4.5378560551852569</v>
      </c>
      <c r="AF8" s="232">
        <f t="shared" si="17"/>
        <v>4.7123889803846897</v>
      </c>
      <c r="AG8" s="232">
        <f t="shared" ref="AG8" si="18">IF($D$7=$J$3,AG7*PI()/180,AG7)</f>
        <v>4.8869219055841224</v>
      </c>
      <c r="AH8" s="232">
        <f t="shared" ref="AH8" si="19">IF($D$7=$J$3,AH7*PI()/180,AH7)</f>
        <v>5.0614548307835552</v>
      </c>
      <c r="AI8" s="232">
        <f t="shared" ref="AI8" si="20">IF($D$7=$J$3,AI7*PI()/180,AI7)</f>
        <v>5.2359877559829888</v>
      </c>
      <c r="AJ8" s="232">
        <f t="shared" ref="AJ8" si="21">IF($D$7=$J$3,AJ7*PI()/180,AJ7)</f>
        <v>5.4105206811824216</v>
      </c>
      <c r="AK8" s="232">
        <f t="shared" ref="AK8" si="22">IF($D$7=$J$3,AK7*PI()/180,AK7)</f>
        <v>5.5850536063818543</v>
      </c>
      <c r="AL8" s="232">
        <f t="shared" ref="AL8" si="23">IF($D$7=$J$3,AL7*PI()/180,AL7)</f>
        <v>5.7595865315812871</v>
      </c>
      <c r="AM8" s="232">
        <f t="shared" ref="AM8" si="24">IF($D$7=$J$3,AM7*PI()/180,AM7)</f>
        <v>5.9341194567807207</v>
      </c>
      <c r="AN8" s="232">
        <f t="shared" ref="AN8:AO8" si="25">IF($D$7=$J$3,AN7*PI()/180,AN7)</f>
        <v>6.1086523819801526</v>
      </c>
      <c r="AO8" s="232">
        <f t="shared" si="25"/>
        <v>6.2831853071795862</v>
      </c>
      <c r="AP8" s="232">
        <f t="shared" ref="AP8" si="26">IF($D$7=$J$3,AP7*PI()/180,AP7)</f>
        <v>6.457718232379019</v>
      </c>
      <c r="AQ8" s="232">
        <f t="shared" ref="AQ8" si="27">IF($D$7=$J$3,AQ7*PI()/180,AQ7)</f>
        <v>6.6322511575784526</v>
      </c>
      <c r="AR8" s="232">
        <f t="shared" ref="AR8" si="28">IF($D$7=$J$3,AR7*PI()/180,AR7)</f>
        <v>6.8067840827778845</v>
      </c>
      <c r="AS8" s="232">
        <f t="shared" ref="AS8" si="29">IF($D$7=$J$3,AS7*PI()/180,AS7)</f>
        <v>6.9813170079773181</v>
      </c>
    </row>
    <row r="9" spans="3:45" x14ac:dyDescent="0.35">
      <c r="C9" s="19" t="s">
        <v>333</v>
      </c>
      <c r="D9" s="5" t="s">
        <v>334</v>
      </c>
      <c r="E9" s="232">
        <f>SIN(E8)</f>
        <v>0</v>
      </c>
      <c r="F9" s="232">
        <f t="shared" ref="F9:AS9" si="30">SIN(F8)</f>
        <v>0.17364817766693033</v>
      </c>
      <c r="G9" s="232">
        <f t="shared" si="30"/>
        <v>0.34202014332566871</v>
      </c>
      <c r="H9" s="232">
        <f t="shared" si="30"/>
        <v>0.49999999999999994</v>
      </c>
      <c r="I9" s="232">
        <f t="shared" si="30"/>
        <v>0.64278760968653925</v>
      </c>
      <c r="J9" s="232">
        <f t="shared" si="30"/>
        <v>0.76604444311897801</v>
      </c>
      <c r="K9" s="232">
        <f t="shared" si="30"/>
        <v>0.8660254037844386</v>
      </c>
      <c r="L9" s="232">
        <f t="shared" si="30"/>
        <v>0.93969262078590832</v>
      </c>
      <c r="M9" s="232">
        <f t="shared" si="30"/>
        <v>0.98480775301220802</v>
      </c>
      <c r="N9" s="232">
        <f t="shared" si="30"/>
        <v>1</v>
      </c>
      <c r="O9" s="232">
        <f t="shared" si="30"/>
        <v>0.98480775301220802</v>
      </c>
      <c r="P9" s="232">
        <f t="shared" si="30"/>
        <v>0.93969262078590843</v>
      </c>
      <c r="Q9" s="232">
        <f t="shared" si="30"/>
        <v>0.86602540378443871</v>
      </c>
      <c r="R9" s="232">
        <f t="shared" si="30"/>
        <v>0.76604444311897801</v>
      </c>
      <c r="S9" s="232">
        <f t="shared" si="30"/>
        <v>0.64278760968653947</v>
      </c>
      <c r="T9" s="232">
        <f t="shared" si="30"/>
        <v>0.49999999999999994</v>
      </c>
      <c r="U9" s="232">
        <f t="shared" si="30"/>
        <v>0.34202014332566888</v>
      </c>
      <c r="V9" s="232">
        <f t="shared" si="30"/>
        <v>0.17364817766693028</v>
      </c>
      <c r="W9" s="232">
        <f t="shared" si="30"/>
        <v>1.22514845490862E-16</v>
      </c>
      <c r="X9" s="232">
        <f t="shared" si="30"/>
        <v>-0.17364817766693047</v>
      </c>
      <c r="Y9" s="232">
        <f t="shared" si="30"/>
        <v>-0.34202014332566866</v>
      </c>
      <c r="Z9" s="232">
        <f t="shared" si="30"/>
        <v>-0.50000000000000011</v>
      </c>
      <c r="AA9" s="232">
        <f t="shared" si="30"/>
        <v>-0.64278760968653925</v>
      </c>
      <c r="AB9" s="232">
        <f t="shared" si="30"/>
        <v>-0.7660444431189779</v>
      </c>
      <c r="AC9" s="232">
        <f t="shared" si="30"/>
        <v>-0.86602540378443837</v>
      </c>
      <c r="AD9" s="232">
        <f t="shared" si="30"/>
        <v>-0.93969262078590821</v>
      </c>
      <c r="AE9" s="232">
        <f t="shared" si="30"/>
        <v>-0.98480775301220802</v>
      </c>
      <c r="AF9" s="232">
        <f t="shared" si="30"/>
        <v>-1</v>
      </c>
      <c r="AG9" s="232">
        <f t="shared" si="30"/>
        <v>-0.98480775301220813</v>
      </c>
      <c r="AH9" s="232">
        <f t="shared" si="30"/>
        <v>-0.93969262078590854</v>
      </c>
      <c r="AI9" s="232">
        <f t="shared" si="30"/>
        <v>-0.8660254037844386</v>
      </c>
      <c r="AJ9" s="232">
        <f t="shared" si="30"/>
        <v>-0.76604444311897812</v>
      </c>
      <c r="AK9" s="232">
        <f t="shared" si="30"/>
        <v>-0.64278760968653958</v>
      </c>
      <c r="AL9" s="232">
        <f t="shared" si="30"/>
        <v>-0.50000000000000044</v>
      </c>
      <c r="AM9" s="232">
        <f t="shared" si="30"/>
        <v>-0.3420201433256686</v>
      </c>
      <c r="AN9" s="232">
        <f t="shared" si="30"/>
        <v>-0.17364817766693127</v>
      </c>
      <c r="AO9" s="232">
        <f t="shared" si="30"/>
        <v>-2.45029690981724E-16</v>
      </c>
      <c r="AP9" s="232">
        <f t="shared" si="30"/>
        <v>0.17364817766692991</v>
      </c>
      <c r="AQ9" s="232">
        <f t="shared" si="30"/>
        <v>0.34202014332566893</v>
      </c>
      <c r="AR9" s="232">
        <f t="shared" si="30"/>
        <v>0.49999999999999928</v>
      </c>
      <c r="AS9" s="232">
        <f t="shared" si="30"/>
        <v>0.64278760968653914</v>
      </c>
    </row>
    <row r="10" spans="3:45" x14ac:dyDescent="0.35">
      <c r="C10" s="19" t="s">
        <v>338</v>
      </c>
      <c r="D10" s="5" t="s">
        <v>336</v>
      </c>
      <c r="E10" s="232">
        <f>COS(E8)</f>
        <v>1</v>
      </c>
      <c r="F10" s="232">
        <f t="shared" ref="F10:AS10" si="31">COS(F8)</f>
        <v>0.98480775301220802</v>
      </c>
      <c r="G10" s="232">
        <f t="shared" si="31"/>
        <v>0.93969262078590843</v>
      </c>
      <c r="H10" s="232">
        <f t="shared" si="31"/>
        <v>0.86602540378443871</v>
      </c>
      <c r="I10" s="232">
        <f t="shared" si="31"/>
        <v>0.76604444311897801</v>
      </c>
      <c r="J10" s="232">
        <f t="shared" si="31"/>
        <v>0.64278760968653936</v>
      </c>
      <c r="K10" s="232">
        <f t="shared" si="31"/>
        <v>0.50000000000000011</v>
      </c>
      <c r="L10" s="232">
        <f t="shared" si="31"/>
        <v>0.34202014332566882</v>
      </c>
      <c r="M10" s="232">
        <f t="shared" si="31"/>
        <v>0.17364817766693041</v>
      </c>
      <c r="N10" s="232">
        <f t="shared" si="31"/>
        <v>6.1257422745431001E-17</v>
      </c>
      <c r="O10" s="232">
        <f t="shared" si="31"/>
        <v>-0.1736481776669303</v>
      </c>
      <c r="P10" s="232">
        <f t="shared" si="31"/>
        <v>-0.34202014332566871</v>
      </c>
      <c r="Q10" s="232">
        <f t="shared" si="31"/>
        <v>-0.49999999999999978</v>
      </c>
      <c r="R10" s="232">
        <f t="shared" si="31"/>
        <v>-0.64278760968653936</v>
      </c>
      <c r="S10" s="232">
        <f t="shared" si="31"/>
        <v>-0.7660444431189779</v>
      </c>
      <c r="T10" s="232">
        <f t="shared" si="31"/>
        <v>-0.86602540378443871</v>
      </c>
      <c r="U10" s="232">
        <f t="shared" si="31"/>
        <v>-0.93969262078590832</v>
      </c>
      <c r="V10" s="232">
        <f t="shared" si="31"/>
        <v>-0.98480775301220802</v>
      </c>
      <c r="W10" s="232">
        <f t="shared" si="31"/>
        <v>-1</v>
      </c>
      <c r="X10" s="232">
        <f t="shared" si="31"/>
        <v>-0.98480775301220802</v>
      </c>
      <c r="Y10" s="232">
        <f t="shared" si="31"/>
        <v>-0.93969262078590843</v>
      </c>
      <c r="Z10" s="232">
        <f t="shared" si="31"/>
        <v>-0.8660254037844386</v>
      </c>
      <c r="AA10" s="232">
        <f t="shared" si="31"/>
        <v>-0.76604444311897801</v>
      </c>
      <c r="AB10" s="232">
        <f t="shared" si="31"/>
        <v>-0.64278760968653947</v>
      </c>
      <c r="AC10" s="232">
        <f t="shared" si="31"/>
        <v>-0.50000000000000044</v>
      </c>
      <c r="AD10" s="232">
        <f t="shared" si="31"/>
        <v>-0.34202014332566938</v>
      </c>
      <c r="AE10" s="232">
        <f t="shared" si="31"/>
        <v>-0.17364817766693033</v>
      </c>
      <c r="AF10" s="232">
        <f t="shared" si="31"/>
        <v>-1.83772268236293E-16</v>
      </c>
      <c r="AG10" s="232">
        <f t="shared" si="31"/>
        <v>0.17364817766692997</v>
      </c>
      <c r="AH10" s="232">
        <f t="shared" si="31"/>
        <v>0.34202014332566816</v>
      </c>
      <c r="AI10" s="232">
        <f t="shared" si="31"/>
        <v>0.50000000000000011</v>
      </c>
      <c r="AJ10" s="232">
        <f t="shared" si="31"/>
        <v>0.64278760968653925</v>
      </c>
      <c r="AK10" s="232">
        <f t="shared" si="31"/>
        <v>0.76604444311897779</v>
      </c>
      <c r="AL10" s="232">
        <f t="shared" si="31"/>
        <v>0.86602540378443837</v>
      </c>
      <c r="AM10" s="232">
        <f t="shared" si="31"/>
        <v>0.93969262078590843</v>
      </c>
      <c r="AN10" s="232">
        <f t="shared" si="31"/>
        <v>0.98480775301220791</v>
      </c>
      <c r="AO10" s="232">
        <f t="shared" si="31"/>
        <v>1</v>
      </c>
      <c r="AP10" s="232">
        <f t="shared" si="31"/>
        <v>0.98480775301220813</v>
      </c>
      <c r="AQ10" s="232">
        <f t="shared" si="31"/>
        <v>0.93969262078590832</v>
      </c>
      <c r="AR10" s="232">
        <f t="shared" si="31"/>
        <v>0.86602540378443904</v>
      </c>
      <c r="AS10" s="232">
        <f t="shared" si="31"/>
        <v>0.76604444311897812</v>
      </c>
    </row>
    <row r="11" spans="3:45" x14ac:dyDescent="0.35">
      <c r="C11" s="19" t="s">
        <v>339</v>
      </c>
      <c r="D11" s="5" t="s">
        <v>337</v>
      </c>
      <c r="E11" s="232">
        <f>TAN(E8)</f>
        <v>0</v>
      </c>
      <c r="F11" s="232">
        <f t="shared" ref="F11:AS11" si="32">TAN(F8)</f>
        <v>0.17632698070846498</v>
      </c>
      <c r="G11" s="232">
        <f t="shared" si="32"/>
        <v>0.36397023426620234</v>
      </c>
      <c r="H11" s="232">
        <f t="shared" si="32"/>
        <v>0.57735026918962573</v>
      </c>
      <c r="I11" s="232">
        <f t="shared" si="32"/>
        <v>0.83909963117727993</v>
      </c>
      <c r="J11" s="232">
        <f t="shared" si="32"/>
        <v>1.19175359259421</v>
      </c>
      <c r="K11" s="232">
        <f t="shared" si="32"/>
        <v>1.7320508075688767</v>
      </c>
      <c r="L11" s="232">
        <f t="shared" si="32"/>
        <v>2.7474774194546216</v>
      </c>
      <c r="M11" s="232">
        <f t="shared" si="32"/>
        <v>5.6712818196177066</v>
      </c>
      <c r="N11" s="232">
        <f t="shared" si="32"/>
        <v>1.6324552277619072E+16</v>
      </c>
      <c r="O11" s="232">
        <f t="shared" si="32"/>
        <v>-5.6712818196177111</v>
      </c>
      <c r="P11" s="232">
        <f t="shared" si="32"/>
        <v>-2.7474774194546225</v>
      </c>
      <c r="Q11" s="232">
        <f t="shared" si="32"/>
        <v>-1.7320508075688783</v>
      </c>
      <c r="R11" s="232">
        <f t="shared" si="32"/>
        <v>-1.19175359259421</v>
      </c>
      <c r="S11" s="232">
        <f t="shared" si="32"/>
        <v>-0.83909963117728037</v>
      </c>
      <c r="T11" s="232">
        <f t="shared" si="32"/>
        <v>-0.57735026918962573</v>
      </c>
      <c r="U11" s="232">
        <f t="shared" si="32"/>
        <v>-0.36397023426620256</v>
      </c>
      <c r="V11" s="232">
        <f t="shared" si="32"/>
        <v>-0.17632698070846489</v>
      </c>
      <c r="W11" s="232">
        <f t="shared" si="32"/>
        <v>-1.22514845490862E-16</v>
      </c>
      <c r="X11" s="232">
        <f t="shared" si="32"/>
        <v>0.17632698070846509</v>
      </c>
      <c r="Y11" s="232">
        <f t="shared" si="32"/>
        <v>0.36397023426620229</v>
      </c>
      <c r="Z11" s="232">
        <f t="shared" si="32"/>
        <v>0.57735026918962595</v>
      </c>
      <c r="AA11" s="232">
        <f t="shared" si="32"/>
        <v>0.83909963117727993</v>
      </c>
      <c r="AB11" s="232">
        <f t="shared" si="32"/>
        <v>1.1917535925942093</v>
      </c>
      <c r="AC11" s="232">
        <f t="shared" si="32"/>
        <v>1.7320508075688754</v>
      </c>
      <c r="AD11" s="232">
        <f t="shared" si="32"/>
        <v>2.7474774194546168</v>
      </c>
      <c r="AE11" s="232">
        <f t="shared" si="32"/>
        <v>5.6712818196177102</v>
      </c>
      <c r="AF11" s="232">
        <f t="shared" si="32"/>
        <v>5441517425873024</v>
      </c>
      <c r="AG11" s="232">
        <f t="shared" si="32"/>
        <v>-5.6712818196177226</v>
      </c>
      <c r="AH11" s="232">
        <f t="shared" si="32"/>
        <v>-2.7474774194546274</v>
      </c>
      <c r="AI11" s="232">
        <f t="shared" si="32"/>
        <v>-1.732050807568877</v>
      </c>
      <c r="AJ11" s="232">
        <f t="shared" si="32"/>
        <v>-1.1917535925942102</v>
      </c>
      <c r="AK11" s="232">
        <f t="shared" si="32"/>
        <v>-0.83909963117728059</v>
      </c>
      <c r="AL11" s="232">
        <f t="shared" si="32"/>
        <v>-0.57735026918962651</v>
      </c>
      <c r="AM11" s="232">
        <f t="shared" si="32"/>
        <v>-0.36397023426620218</v>
      </c>
      <c r="AN11" s="232">
        <f t="shared" si="32"/>
        <v>-0.17632698070846592</v>
      </c>
      <c r="AO11" s="232">
        <f t="shared" si="32"/>
        <v>-2.45029690981724E-16</v>
      </c>
      <c r="AP11" s="232">
        <f t="shared" si="32"/>
        <v>0.1763269807084645</v>
      </c>
      <c r="AQ11" s="232">
        <f t="shared" si="32"/>
        <v>0.36397023426620262</v>
      </c>
      <c r="AR11" s="232">
        <f t="shared" si="32"/>
        <v>0.57735026918962462</v>
      </c>
      <c r="AS11" s="232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7" t="s">
        <v>230</v>
      </c>
      <c r="D12" s="247"/>
      <c r="E12" s="247"/>
      <c r="F12" s="247"/>
      <c r="G12" s="247"/>
      <c r="H12" s="75"/>
      <c r="I12" s="247" t="s">
        <v>231</v>
      </c>
      <c r="J12" s="247"/>
      <c r="K12" s="247" t="s">
        <v>226</v>
      </c>
      <c r="L12" s="247"/>
      <c r="M12" s="247" t="s">
        <v>232</v>
      </c>
      <c r="N12" s="247"/>
      <c r="O12" s="247"/>
      <c r="P12" s="246" t="s">
        <v>243</v>
      </c>
      <c r="Q12" s="246"/>
      <c r="R12" s="246"/>
      <c r="S12" s="246"/>
      <c r="T12" s="246" t="s">
        <v>275</v>
      </c>
      <c r="U12" s="246"/>
      <c r="V12" s="246"/>
      <c r="W12" s="246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20</v>
      </c>
      <c r="Q16" s="93">
        <f t="shared" si="8"/>
        <v>12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si="11"/>
        <v>12</v>
      </c>
      <c r="W16" s="93">
        <f t="shared" si="12"/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zoomScaleNormal="100" workbookViewId="0"/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8" customWidth="1"/>
    <col min="16" max="16" width="3.6328125" style="238" customWidth="1"/>
    <col min="17" max="21" width="5.6328125" style="238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7"/>
    </row>
    <row r="3" spans="2:21" ht="12" customHeight="1" x14ac:dyDescent="0.55000000000000004">
      <c r="B3" s="22"/>
      <c r="M3" s="237"/>
    </row>
    <row r="4" spans="2:21" ht="12" customHeight="1" x14ac:dyDescent="0.55000000000000004">
      <c r="B4" s="22"/>
      <c r="M4" s="237"/>
    </row>
    <row r="5" spans="2:21" x14ac:dyDescent="0.35">
      <c r="C5" s="230" t="s">
        <v>434</v>
      </c>
      <c r="D5" s="229"/>
      <c r="E5" s="229"/>
      <c r="F5" s="229"/>
      <c r="G5" s="229"/>
      <c r="M5" s="229" t="s">
        <v>268</v>
      </c>
    </row>
    <row r="6" spans="2:21" x14ac:dyDescent="0.35">
      <c r="C6" s="226">
        <v>180</v>
      </c>
      <c r="D6" s="5" t="str">
        <f>M6</f>
        <v>°</v>
      </c>
      <c r="E6" s="227" t="s">
        <v>351</v>
      </c>
      <c r="F6" s="232">
        <f>PI()*C6/180</f>
        <v>3.1415926535897931</v>
      </c>
      <c r="G6" s="5" t="str">
        <f>M7</f>
        <v>rad</v>
      </c>
      <c r="M6" s="228" t="s">
        <v>215</v>
      </c>
    </row>
    <row r="7" spans="2:21" x14ac:dyDescent="0.35">
      <c r="C7" s="94">
        <v>3.1415000000000002</v>
      </c>
      <c r="D7" s="5" t="str">
        <f>M7</f>
        <v>rad</v>
      </c>
      <c r="E7" s="227" t="s">
        <v>351</v>
      </c>
      <c r="F7" s="232">
        <f>180*C7/PI()</f>
        <v>179.99469134034814</v>
      </c>
      <c r="G7" s="5" t="str">
        <f>M6</f>
        <v>°</v>
      </c>
      <c r="M7" s="228" t="s">
        <v>216</v>
      </c>
    </row>
    <row r="8" spans="2:21" x14ac:dyDescent="0.35">
      <c r="C8" s="94">
        <v>180</v>
      </c>
      <c r="D8" s="4" t="s">
        <v>215</v>
      </c>
      <c r="E8" s="227" t="s">
        <v>351</v>
      </c>
      <c r="F8" s="232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8" t="s">
        <v>438</v>
      </c>
      <c r="C13" s="250"/>
      <c r="D13" s="250"/>
      <c r="E13" s="250"/>
      <c r="F13" s="250"/>
      <c r="G13" s="250"/>
      <c r="H13" s="250"/>
      <c r="I13" s="250"/>
      <c r="L13" s="248" t="s">
        <v>439</v>
      </c>
      <c r="M13" s="249"/>
      <c r="N13" s="249"/>
      <c r="O13" s="249"/>
      <c r="Q13" s="248" t="s">
        <v>244</v>
      </c>
      <c r="R13" s="249"/>
      <c r="S13" s="249"/>
      <c r="T13" s="249"/>
      <c r="U13" s="249"/>
    </row>
    <row r="14" spans="2:21" x14ac:dyDescent="0.35">
      <c r="B14" s="234" t="s">
        <v>210</v>
      </c>
      <c r="C14" s="233" t="s">
        <v>220</v>
      </c>
      <c r="D14" s="233" t="s">
        <v>99</v>
      </c>
      <c r="E14" s="233" t="s">
        <v>435</v>
      </c>
      <c r="F14" s="233" t="s">
        <v>99</v>
      </c>
      <c r="G14" s="233" t="s">
        <v>435</v>
      </c>
      <c r="H14" s="233" t="s">
        <v>436</v>
      </c>
      <c r="I14" s="233" t="s">
        <v>437</v>
      </c>
      <c r="L14" s="239" t="s">
        <v>443</v>
      </c>
      <c r="M14" s="239" t="s">
        <v>444</v>
      </c>
      <c r="N14" s="239" t="s">
        <v>445</v>
      </c>
      <c r="O14" s="239" t="s">
        <v>446</v>
      </c>
      <c r="P14" s="237"/>
      <c r="Q14" s="243" t="s">
        <v>440</v>
      </c>
      <c r="R14" s="239"/>
      <c r="S14" s="239"/>
      <c r="T14" s="239"/>
      <c r="U14" s="239"/>
    </row>
    <row r="15" spans="2:21" x14ac:dyDescent="0.35">
      <c r="B15" s="235" t="s">
        <v>441</v>
      </c>
      <c r="C15" s="231">
        <v>10</v>
      </c>
      <c r="D15" s="94">
        <v>180</v>
      </c>
      <c r="E15" s="94" t="s">
        <v>215</v>
      </c>
      <c r="F15" s="232">
        <f>IF(E15=M7,D15,IF(D8=M6,D15*PI()/180,"Unknown"))</f>
        <v>3.1415926535897931</v>
      </c>
      <c r="G15" s="93" t="str">
        <f>M7</f>
        <v>rad</v>
      </c>
      <c r="H15" s="232">
        <f>C15*COS(F15)</f>
        <v>-10</v>
      </c>
      <c r="I15" s="232">
        <f>C15*SIN(F15)</f>
        <v>1.22514845490862E-15</v>
      </c>
      <c r="L15" s="240">
        <v>0</v>
      </c>
      <c r="M15" s="240">
        <f>H15</f>
        <v>-10</v>
      </c>
      <c r="N15" s="240">
        <v>0</v>
      </c>
      <c r="O15" s="240">
        <f>I15</f>
        <v>1.22514845490862E-15</v>
      </c>
      <c r="P15" s="241"/>
      <c r="Q15" s="242">
        <f>MAX(ABS(O15),ABS(M16),ABS(O16),ABS(M15),ABS(M17),ABS(O17))</f>
        <v>14</v>
      </c>
      <c r="R15" s="240">
        <f>Q16</f>
        <v>15.400000000000002</v>
      </c>
      <c r="S15" s="240">
        <v>0</v>
      </c>
      <c r="T15" s="240">
        <f>-R15</f>
        <v>-15.400000000000002</v>
      </c>
      <c r="U15" s="240">
        <v>0</v>
      </c>
    </row>
    <row r="16" spans="2:21" x14ac:dyDescent="0.35">
      <c r="B16" s="236" t="s">
        <v>442</v>
      </c>
      <c r="C16" s="232">
        <f>SQRT(H16^2+I16^2)</f>
        <v>6.4031242374328485</v>
      </c>
      <c r="D16" s="232">
        <f>F16*180/PI()</f>
        <v>128.65980825409008</v>
      </c>
      <c r="E16" s="93" t="str">
        <f>M6</f>
        <v>°</v>
      </c>
      <c r="F16" s="232">
        <f>ATAN2(H16,I16)</f>
        <v>2.245537269018449</v>
      </c>
      <c r="G16" s="93" t="str">
        <f>M7</f>
        <v>rad</v>
      </c>
      <c r="H16" s="94">
        <v>-4</v>
      </c>
      <c r="I16" s="94">
        <v>5</v>
      </c>
      <c r="L16" s="240">
        <v>0</v>
      </c>
      <c r="M16" s="240">
        <f>H16</f>
        <v>-4</v>
      </c>
      <c r="N16" s="240">
        <v>0</v>
      </c>
      <c r="O16" s="240">
        <f>I16</f>
        <v>5</v>
      </c>
      <c r="P16" s="241"/>
      <c r="Q16" s="242">
        <f>Q15*1.1</f>
        <v>15.400000000000002</v>
      </c>
      <c r="R16" s="240">
        <v>0</v>
      </c>
      <c r="S16" s="240">
        <f>R15</f>
        <v>15.400000000000002</v>
      </c>
      <c r="T16" s="240">
        <v>0</v>
      </c>
      <c r="U16" s="240">
        <f>T15</f>
        <v>-15.400000000000002</v>
      </c>
    </row>
    <row r="17" spans="2:15" ht="16.5" x14ac:dyDescent="0.45">
      <c r="B17" s="244" t="s">
        <v>453</v>
      </c>
      <c r="C17" s="232">
        <f>SQRT(H17^2+I17^2)</f>
        <v>14.866068747318506</v>
      </c>
      <c r="D17" s="232">
        <f>F17*180/PI()</f>
        <v>160.34617594194668</v>
      </c>
      <c r="E17" s="93" t="str">
        <f>E16</f>
        <v>°</v>
      </c>
      <c r="F17" s="232">
        <f>ATAN2(H17,I17)</f>
        <v>2.7985687131690895</v>
      </c>
      <c r="G17" s="93" t="str">
        <f>G16</f>
        <v>rad</v>
      </c>
      <c r="H17" s="232">
        <f>H16+H15</f>
        <v>-14</v>
      </c>
      <c r="I17" s="232">
        <f>I16+I15</f>
        <v>5.0000000000000009</v>
      </c>
      <c r="L17" s="240">
        <v>0</v>
      </c>
      <c r="M17" s="240">
        <f>H17</f>
        <v>-14</v>
      </c>
      <c r="N17" s="240">
        <v>0</v>
      </c>
      <c r="O17" s="240">
        <f>I17</f>
        <v>5.0000000000000009</v>
      </c>
    </row>
    <row r="18" spans="2:15" ht="16.5" x14ac:dyDescent="0.45">
      <c r="B18" s="19" t="s">
        <v>454</v>
      </c>
      <c r="C18" s="96">
        <f>C16*C15</f>
        <v>64.031242374328485</v>
      </c>
      <c r="D18" s="232">
        <f>D16+D15</f>
        <v>308.65980825409008</v>
      </c>
      <c r="E18" s="93" t="str">
        <f>E17</f>
        <v>°</v>
      </c>
      <c r="F18" s="232">
        <f>F15+F16</f>
        <v>5.3871299226082421</v>
      </c>
      <c r="G18" s="93" t="str">
        <f>G17</f>
        <v>rad</v>
      </c>
      <c r="H18" s="232">
        <f>C18*COS(F18)</f>
        <v>39.999999999999979</v>
      </c>
      <c r="I18" s="232">
        <f>C18*SIN(F18)</f>
        <v>-50.000000000000014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45835.310578935183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2025-06-27T07:13:33Z</dcterms:modified>
</cp:coreProperties>
</file>