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8_{8C8FC956-9388-48D5-B394-94AF90A691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24" l="1"/>
  <c r="M17" i="24"/>
  <c r="O17" i="24"/>
  <c r="M16" i="24"/>
  <c r="F18" i="24"/>
  <c r="F17" i="24"/>
  <c r="D17" i="24" s="1"/>
  <c r="C18" i="24"/>
  <c r="C17" i="24"/>
  <c r="C16" i="24"/>
  <c r="G18" i="24"/>
  <c r="G17" i="24"/>
  <c r="E18" i="24"/>
  <c r="E17" i="24"/>
  <c r="D18" i="24"/>
  <c r="I17" i="24"/>
  <c r="H17" i="24"/>
  <c r="F16" i="24"/>
  <c r="D16" i="24" s="1"/>
  <c r="G16" i="24"/>
  <c r="G15" i="24"/>
  <c r="E16" i="24"/>
  <c r="F15" i="24"/>
  <c r="I15" i="24" s="1"/>
  <c r="O15" i="24" s="1"/>
  <c r="F8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T7" i="15"/>
  <c r="X6" i="15"/>
  <c r="W6" i="15"/>
  <c r="T6" i="15"/>
  <c r="X5" i="15"/>
  <c r="W5" i="15"/>
  <c r="T5" i="15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L20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L17" i="12"/>
  <c r="K17" i="12"/>
  <c r="G17" i="12"/>
  <c r="E17" i="12"/>
  <c r="C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L16" i="12"/>
  <c r="K16" i="12"/>
  <c r="G16" i="12"/>
  <c r="E16" i="12"/>
  <c r="C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L15" i="12"/>
  <c r="K15" i="12"/>
  <c r="G15" i="12"/>
  <c r="E15" i="12"/>
  <c r="C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K14" i="12"/>
  <c r="G14" i="12"/>
  <c r="E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L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U7" i="12"/>
  <c r="Y6" i="12"/>
  <c r="U6" i="12"/>
  <c r="Y5" i="12"/>
  <c r="X5" i="12"/>
  <c r="U5" i="12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K20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K17" i="21"/>
  <c r="J17" i="21"/>
  <c r="F17" i="21"/>
  <c r="C17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K16" i="21"/>
  <c r="J16" i="21"/>
  <c r="F16" i="21"/>
  <c r="C16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K15" i="21"/>
  <c r="J15" i="21"/>
  <c r="F15" i="21"/>
  <c r="C15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K14" i="21"/>
  <c r="J14" i="21"/>
  <c r="F14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K13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T7" i="21"/>
  <c r="X6" i="21"/>
  <c r="T6" i="21"/>
  <c r="X5" i="21"/>
  <c r="W5" i="21"/>
  <c r="T5" i="2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F6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H15" i="24" l="1"/>
  <c r="M15" i="24" s="1"/>
  <c r="Q16" i="24" s="1"/>
  <c r="R15" i="24" s="1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K21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K30" i="17" l="1"/>
  <c r="E11" i="17"/>
  <c r="E6" i="17"/>
  <c r="E14" i="17"/>
  <c r="T15" i="24"/>
  <c r="U16" i="24" s="1"/>
  <c r="S16" i="24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<sst xmlns="http://schemas.openxmlformats.org/spreadsheetml/2006/main" count="757" uniqueCount="455">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</sst>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7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63" fillId="3" borderId="2" xfId="0" applyFont="1" applyFill="1" applyBorder="1"/>
    <xf numFmtId="0" fontId="55" fillId="0" borderId="2" xfId="0" applyFont="1" applyBorder="1"/>
    <xf numFmtId="0" fontId="50" fillId="0" borderId="2" xfId="0" applyFont="1" applyBorder="1"/>
    <xf numFmtId="0" fontId="4" fillId="0" borderId="2" xfId="0" applyFont="1" applyBorder="1"/>
    <xf numFmtId="0" fontId="45" fillId="0" borderId="2" xfId="0" applyFont="1" applyBorder="1"/>
    <xf numFmtId="0" fontId="52" fillId="0" borderId="2" xfId="0" applyFont="1" applyBorder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7" fillId="17" borderId="2" xfId="0" applyFont="1" applyFill="1" applyBorder="1"/>
    <xf numFmtId="0" fontId="67" fillId="13" borderId="2" xfId="0" applyFont="1" applyFill="1" applyBorder="1" applyAlignment="1">
      <alignment horizontal="right"/>
    </xf>
    <xf numFmtId="0" fontId="67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1" fillId="18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13.92648887430876</c:v>
                </c:pt>
                <c:pt idx="1">
                  <c:v>0</c:v>
                </c:pt>
                <c:pt idx="2">
                  <c:v>-13.92648887430876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13.92648887430876</c:v>
                </c:pt>
                <c:pt idx="2">
                  <c:v>0</c:v>
                </c:pt>
                <c:pt idx="3">
                  <c:v>-13.92648887430876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-6.4278760968653934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7.6604444311897799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-5.4278760968653934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12.660444431189781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116500</xdr:colOff>
      <xdr:row>20</xdr:row>
      <xdr:rowOff>1954</xdr:rowOff>
    </xdr:from>
    <xdr:to>
      <xdr:col>8</xdr:col>
      <xdr:colOff>609601</xdr:colOff>
      <xdr:row>37</xdr:row>
      <xdr:rowOff>135549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tabSelected="1" workbookViewId="0"/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45823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5" t="s">
        <v>26</v>
      </c>
      <c r="D4" s="256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7" t="s">
        <v>27</v>
      </c>
      <c r="D5" s="258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53" t="s">
        <v>1</v>
      </c>
      <c r="D8" s="254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51" t="s">
        <v>24</v>
      </c>
      <c r="D9" s="251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52" t="s">
        <v>29</v>
      </c>
      <c r="D10" s="252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52" t="s">
        <v>56</v>
      </c>
      <c r="D11" s="252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70" t="str">
        <f>$O$8</f>
        <v>Anfangs-Geschwindigkeit</v>
      </c>
      <c r="D6" s="271"/>
      <c r="E6" s="274" t="str">
        <f>$O$9</f>
        <v>Geschwindigkeit</v>
      </c>
      <c r="F6" s="271"/>
      <c r="G6" s="274" t="str">
        <f>$O$10</f>
        <v>Strecke</v>
      </c>
      <c r="H6" s="271"/>
      <c r="I6" s="274" t="str">
        <f>$O$11</f>
        <v>Zeit</v>
      </c>
      <c r="J6" s="271"/>
      <c r="K6" s="274" t="str">
        <f>$O$12</f>
        <v>Beschleunigung</v>
      </c>
      <c r="L6" s="275"/>
    </row>
    <row r="7" spans="1:19" ht="15" thickBot="1" x14ac:dyDescent="0.4">
      <c r="B7" s="28" t="s">
        <v>43</v>
      </c>
      <c r="C7" s="272" t="str">
        <f>$P$8</f>
        <v>v0 [m/s]</v>
      </c>
      <c r="D7" s="273"/>
      <c r="E7" s="276" t="str">
        <f>$P$9</f>
        <v>v [m/s]</v>
      </c>
      <c r="F7" s="273"/>
      <c r="G7" s="276" t="str">
        <f>$P$10</f>
        <v>s [m]</v>
      </c>
      <c r="H7" s="273"/>
      <c r="I7" s="276" t="str">
        <f>$P$11</f>
        <v>t [s]</v>
      </c>
      <c r="J7" s="273"/>
      <c r="K7" s="276" t="str">
        <f>$P$12</f>
        <v>a [m/s2]</v>
      </c>
      <c r="L7" s="277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64">
        <v>119</v>
      </c>
      <c r="H8" s="265"/>
      <c r="I8" s="264">
        <v>7</v>
      </c>
      <c r="J8" s="265"/>
      <c r="K8" s="264">
        <v>2</v>
      </c>
      <c r="L8" s="269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61">
        <v>24</v>
      </c>
      <c r="F9" s="262"/>
      <c r="G9" s="31" t="s">
        <v>83</v>
      </c>
      <c r="H9" s="31">
        <f>E9*I9 - K9*I9^2/2</f>
        <v>119</v>
      </c>
      <c r="I9" s="261">
        <v>7</v>
      </c>
      <c r="J9" s="262"/>
      <c r="K9" s="261">
        <v>2</v>
      </c>
      <c r="L9" s="267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61">
        <v>24</v>
      </c>
      <c r="F10" s="262"/>
      <c r="G10" s="261">
        <v>119</v>
      </c>
      <c r="H10" s="262"/>
      <c r="I10" s="31" t="s">
        <v>84</v>
      </c>
      <c r="J10" s="31">
        <f>(E10 - SQRT(E10^2 - 2*K10*G10))/K10</f>
        <v>7</v>
      </c>
      <c r="K10" s="261">
        <v>2</v>
      </c>
      <c r="L10" s="267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61">
        <v>24</v>
      </c>
      <c r="F11" s="262"/>
      <c r="G11" s="261">
        <v>119</v>
      </c>
      <c r="H11" s="262"/>
      <c r="I11" s="261">
        <v>7</v>
      </c>
      <c r="J11" s="262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66">
        <v>10</v>
      </c>
      <c r="D12" s="262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61">
        <v>7</v>
      </c>
      <c r="J12" s="262"/>
      <c r="K12" s="261">
        <v>2</v>
      </c>
      <c r="L12" s="267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66">
        <v>10</v>
      </c>
      <c r="D13" s="262"/>
      <c r="E13" s="31" t="s">
        <v>88</v>
      </c>
      <c r="F13" s="31">
        <f>SQRT(C13^2 + 2*K13*G13)</f>
        <v>24</v>
      </c>
      <c r="G13" s="261">
        <v>119</v>
      </c>
      <c r="H13" s="262"/>
      <c r="I13" s="37" t="s">
        <v>62</v>
      </c>
      <c r="J13" s="31">
        <f xml:space="preserve"> (-C13 + SQRT(C13^2 + 2*K13*G13))/K13</f>
        <v>7</v>
      </c>
      <c r="K13" s="259">
        <v>2</v>
      </c>
      <c r="L13" s="267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66">
        <v>10</v>
      </c>
      <c r="D14" s="262"/>
      <c r="E14" s="31" t="s">
        <v>89</v>
      </c>
      <c r="F14" s="31">
        <f>2*G14/I14 - C14</f>
        <v>24</v>
      </c>
      <c r="G14" s="261">
        <v>119</v>
      </c>
      <c r="H14" s="262"/>
      <c r="I14" s="261">
        <v>7</v>
      </c>
      <c r="J14" s="268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66">
        <v>10</v>
      </c>
      <c r="D15" s="262"/>
      <c r="E15" s="261">
        <v>24</v>
      </c>
      <c r="F15" s="262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61">
        <v>2</v>
      </c>
      <c r="L15" s="267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66">
        <v>10</v>
      </c>
      <c r="D16" s="262"/>
      <c r="E16" s="261">
        <v>24</v>
      </c>
      <c r="F16" s="262"/>
      <c r="G16" s="31" t="s">
        <v>91</v>
      </c>
      <c r="H16" s="31">
        <f>(C16+E16)*I16/2</f>
        <v>119</v>
      </c>
      <c r="I16" s="261">
        <v>7</v>
      </c>
      <c r="J16" s="262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63">
        <v>10</v>
      </c>
      <c r="D17" s="260"/>
      <c r="E17" s="259">
        <v>24</v>
      </c>
      <c r="F17" s="260"/>
      <c r="G17" s="259">
        <v>119</v>
      </c>
      <c r="H17" s="260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78" t="str">
        <f>P13</f>
        <v>ω0 [rad/s]</v>
      </c>
      <c r="D18" s="279"/>
      <c r="E18" s="280" t="str">
        <f>P14</f>
        <v>ω [rad/s]</v>
      </c>
      <c r="F18" s="279"/>
      <c r="G18" s="280" t="str">
        <f>P15</f>
        <v>φ [rad]</v>
      </c>
      <c r="H18" s="279"/>
      <c r="I18" s="280" t="str">
        <f>P16</f>
        <v>t [s]</v>
      </c>
      <c r="J18" s="279"/>
      <c r="K18" s="280" t="str">
        <f>P17</f>
        <v>α [rad/s2]</v>
      </c>
      <c r="L18" s="281"/>
    </row>
    <row r="19" spans="1:16" ht="29" customHeight="1" thickBot="1" x14ac:dyDescent="0.4">
      <c r="C19" s="282" t="str">
        <f>O13</f>
        <v>Anfangs-Winkelgeschwindigkeit</v>
      </c>
      <c r="D19" s="283"/>
      <c r="E19" s="284" t="str">
        <f>O14</f>
        <v>Winkelgeschwindigkeit</v>
      </c>
      <c r="F19" s="283"/>
      <c r="G19" s="284" t="str">
        <f>O15</f>
        <v>Winkel</v>
      </c>
      <c r="H19" s="283"/>
      <c r="I19" s="284" t="str">
        <f>O16</f>
        <v>Zeit</v>
      </c>
      <c r="J19" s="283"/>
      <c r="K19" s="284" t="str">
        <f>O17</f>
        <v>Winkelbeschleunigung</v>
      </c>
      <c r="L19" s="285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52" t="s">
        <v>81</v>
      </c>
      <c r="S7" s="252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6"/>
      <c r="D11" s="286"/>
      <c r="E11" s="286"/>
      <c r="F11" s="28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7" t="s">
        <v>67</v>
      </c>
      <c r="D12" s="287"/>
      <c r="E12" s="287"/>
      <c r="F12" s="287"/>
      <c r="G12" s="47"/>
      <c r="H12" s="47"/>
      <c r="J12" s="57" t="s">
        <v>70</v>
      </c>
      <c r="K12" s="38">
        <v>270</v>
      </c>
      <c r="L12" s="28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4.7123889803846897</v>
      </c>
      <c r="L13" s="289"/>
      <c r="M13" s="64">
        <f>PI()*M12/180</f>
        <v>0</v>
      </c>
      <c r="N13" s="64">
        <f t="shared" ref="N13:AY13" si="1">PI()*N12/180</f>
        <v>0.26179938779914941</v>
      </c>
      <c r="O13" s="64">
        <f t="shared" si="1"/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2">IF($L$14=$AI$7,$C$14*SIN($D$14*N13 + $F$14),"")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>PI()*E15/180</f>
        <v>0</v>
      </c>
      <c r="G15" s="56"/>
      <c r="H15" s="56"/>
      <c r="J15" s="59" t="str">
        <f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3">IF($L$15=$AI$7,$C$15*SIN($D$15*M13 + $F$15),"")</f>
        <v>0</v>
      </c>
      <c r="N15" s="55">
        <f t="shared" si="3"/>
        <v>0.23570226039551581</v>
      </c>
      <c r="O15" s="55">
        <f t="shared" si="3"/>
        <v>0.33333333333333331</v>
      </c>
      <c r="P15" s="55">
        <f t="shared" si="3"/>
        <v>0.23570226039551584</v>
      </c>
      <c r="Q15" s="55">
        <f t="shared" si="3"/>
        <v>4.083828183028733E-17</v>
      </c>
      <c r="R15" s="55">
        <f t="shared" si="3"/>
        <v>-0.23570226039551581</v>
      </c>
      <c r="S15" s="55">
        <f t="shared" si="3"/>
        <v>-0.33333333333333331</v>
      </c>
      <c r="T15" s="55">
        <f t="shared" si="3"/>
        <v>-0.23570226039551567</v>
      </c>
      <c r="U15" s="55">
        <f t="shared" si="3"/>
        <v>-8.1676563660574659E-17</v>
      </c>
      <c r="V15" s="55">
        <f t="shared" si="3"/>
        <v>0.23570226039551578</v>
      </c>
      <c r="W15" s="55">
        <f t="shared" si="3"/>
        <v>0.33333333333333331</v>
      </c>
      <c r="X15" s="55">
        <f t="shared" si="3"/>
        <v>0.23570226039551612</v>
      </c>
      <c r="Y15" s="55">
        <f t="shared" si="3"/>
        <v>1.22514845490862E-16</v>
      </c>
      <c r="Z15" s="55">
        <f t="shared" si="3"/>
        <v>-0.23570226039551551</v>
      </c>
      <c r="AA15" s="55">
        <f t="shared" si="3"/>
        <v>-0.33333333333333331</v>
      </c>
      <c r="AB15" s="55">
        <f t="shared" si="3"/>
        <v>-0.23570226039551614</v>
      </c>
      <c r="AC15" s="55">
        <f t="shared" si="3"/>
        <v>-1.6335312732114932E-16</v>
      </c>
      <c r="AD15" s="55">
        <f t="shared" si="3"/>
        <v>0.23570226039551592</v>
      </c>
      <c r="AE15" s="55">
        <f t="shared" si="3"/>
        <v>0.33333333333333331</v>
      </c>
      <c r="AF15" s="55">
        <f t="shared" si="3"/>
        <v>0.23570226039551534</v>
      </c>
      <c r="AG15" s="55">
        <f t="shared" si="3"/>
        <v>2.0419140915143666E-16</v>
      </c>
      <c r="AH15" s="55">
        <f t="shared" si="3"/>
        <v>-0.23570226039551589</v>
      </c>
      <c r="AI15" s="55">
        <f t="shared" si="3"/>
        <v>-0.33333333333333331</v>
      </c>
      <c r="AJ15" s="55">
        <f t="shared" si="3"/>
        <v>-0.23570226039551537</v>
      </c>
      <c r="AK15" s="55">
        <f t="shared" si="3"/>
        <v>-2.45029690981724E-16</v>
      </c>
      <c r="AL15" s="55">
        <f t="shared" si="3"/>
        <v>0.23570226039551503</v>
      </c>
      <c r="AM15" s="55">
        <f t="shared" si="3"/>
        <v>0.33333333333333331</v>
      </c>
      <c r="AN15" s="55">
        <f t="shared" si="3"/>
        <v>0.23570226039551623</v>
      </c>
      <c r="AO15" s="55">
        <f t="shared" si="3"/>
        <v>-8.9836992012148897E-16</v>
      </c>
      <c r="AP15" s="55">
        <f t="shared" si="3"/>
        <v>-0.23570226039551584</v>
      </c>
      <c r="AQ15" s="55">
        <f t="shared" si="3"/>
        <v>-0.33333333333333331</v>
      </c>
      <c r="AR15" s="55">
        <f t="shared" si="3"/>
        <v>-0.23570226039551626</v>
      </c>
      <c r="AS15" s="55">
        <f t="shared" si="3"/>
        <v>-3.2670625464229864E-16</v>
      </c>
      <c r="AT15" s="55">
        <f t="shared" si="3"/>
        <v>0.23570226039551662</v>
      </c>
      <c r="AU15" s="55">
        <f t="shared" si="3"/>
        <v>0.33333333333333331</v>
      </c>
      <c r="AV15" s="55">
        <f t="shared" si="3"/>
        <v>0.23570226039551628</v>
      </c>
      <c r="AW15" s="55">
        <f t="shared" si="3"/>
        <v>3.67544536472586E-16</v>
      </c>
      <c r="AX15" s="55">
        <f t="shared" si="3"/>
        <v>-0.23570226039551662</v>
      </c>
      <c r="AY15" s="55">
        <f t="shared" si="3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>PI()*E16/180</f>
        <v>0</v>
      </c>
      <c r="G16" s="56"/>
      <c r="H16" s="56"/>
      <c r="J16" s="60" t="str">
        <f>_xlfn.CONCAT("y0 = ",IF(C16&lt;&gt;1,_xlfn.CONCAT(ROUND(C16,2)," *"),"")," sin(",IF(D16&lt;&gt;1,_xlfn.CONCAT(ROUND(D16,2),"*"),""),"x ",IF(F16&lt;&gt;0,_xlfn.CONCAT(" + ",ROUND(F16,2),""),""),") = ")</f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4">IF($L$16=$AI$7,$C$16*SIN($D$16*M13 + $F$16),"")</f>
        <v>0</v>
      </c>
      <c r="N16" s="55">
        <f t="shared" si="4"/>
        <v>0.19318516525781365</v>
      </c>
      <c r="O16" s="55">
        <f t="shared" si="4"/>
        <v>0.10000000000000007</v>
      </c>
      <c r="P16" s="55">
        <f t="shared" si="4"/>
        <v>-0.1414213562373095</v>
      </c>
      <c r="Q16" s="55">
        <f t="shared" si="4"/>
        <v>-0.17320508075688781</v>
      </c>
      <c r="R16" s="55">
        <f t="shared" si="4"/>
        <v>5.1763809020504217E-2</v>
      </c>
      <c r="S16" s="55">
        <f t="shared" si="4"/>
        <v>0.2</v>
      </c>
      <c r="T16" s="55">
        <f t="shared" si="4"/>
        <v>5.1763809020504162E-2</v>
      </c>
      <c r="U16" s="55">
        <f t="shared" si="4"/>
        <v>-0.17320508075688756</v>
      </c>
      <c r="V16" s="55">
        <f t="shared" si="4"/>
        <v>-0.1414213562373097</v>
      </c>
      <c r="W16" s="55">
        <f t="shared" si="4"/>
        <v>0.10000000000000012</v>
      </c>
      <c r="X16" s="55">
        <f t="shared" si="4"/>
        <v>0.19318516525781371</v>
      </c>
      <c r="Y16" s="55">
        <f t="shared" si="4"/>
        <v>1.22514845490862E-16</v>
      </c>
      <c r="Z16" s="55">
        <f t="shared" si="4"/>
        <v>-0.19318516525781348</v>
      </c>
      <c r="AA16" s="55">
        <f t="shared" si="4"/>
        <v>-0.10000000000000003</v>
      </c>
      <c r="AB16" s="55">
        <f t="shared" si="4"/>
        <v>0.14142135623730953</v>
      </c>
      <c r="AC16" s="55">
        <f t="shared" si="4"/>
        <v>0.17320508075688806</v>
      </c>
      <c r="AD16" s="55">
        <f t="shared" si="4"/>
        <v>-5.1763809020504273E-2</v>
      </c>
      <c r="AE16" s="55">
        <f t="shared" si="4"/>
        <v>-0.2</v>
      </c>
      <c r="AF16" s="55">
        <f t="shared" si="4"/>
        <v>-5.176380902050394E-2</v>
      </c>
      <c r="AG16" s="55">
        <f t="shared" si="4"/>
        <v>0.1732050807568879</v>
      </c>
      <c r="AH16" s="55">
        <f t="shared" si="4"/>
        <v>0.14142135623730978</v>
      </c>
      <c r="AI16" s="55">
        <f t="shared" si="4"/>
        <v>-9.99999999999997E-2</v>
      </c>
      <c r="AJ16" s="55">
        <f t="shared" si="4"/>
        <v>-0.19318516525781373</v>
      </c>
      <c r="AK16" s="55">
        <f t="shared" si="4"/>
        <v>-2.45029690981724E-16</v>
      </c>
      <c r="AL16" s="55">
        <f t="shared" si="4"/>
        <v>0.1931851652578136</v>
      </c>
      <c r="AM16" s="55">
        <f t="shared" si="4"/>
        <v>0.10000000000000137</v>
      </c>
      <c r="AN16" s="55">
        <f t="shared" si="4"/>
        <v>-0.14142135623730842</v>
      </c>
      <c r="AO16" s="55">
        <f t="shared" si="4"/>
        <v>-0.17320508075688779</v>
      </c>
      <c r="AP16" s="55">
        <f t="shared" si="4"/>
        <v>5.1763809020504148E-2</v>
      </c>
      <c r="AQ16" s="55">
        <f t="shared" si="4"/>
        <v>0.2</v>
      </c>
      <c r="AR16" s="55">
        <f t="shared" si="4"/>
        <v>5.1763809020505439E-2</v>
      </c>
      <c r="AS16" s="55">
        <f t="shared" si="4"/>
        <v>-0.17320508075688712</v>
      </c>
      <c r="AT16" s="55">
        <f t="shared" si="4"/>
        <v>-0.14142135623730936</v>
      </c>
      <c r="AU16" s="55">
        <f t="shared" si="4"/>
        <v>0.10000000000000023</v>
      </c>
      <c r="AV16" s="55">
        <f t="shared" si="4"/>
        <v>0.1931851652578136</v>
      </c>
      <c r="AW16" s="55">
        <f t="shared" si="4"/>
        <v>1.0780872722326862E-15</v>
      </c>
      <c r="AX16" s="55">
        <f t="shared" si="4"/>
        <v>-0.19318516525781415</v>
      </c>
      <c r="AY16" s="55">
        <f t="shared" si="4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>PI()*E17/180</f>
        <v>0</v>
      </c>
      <c r="G17" s="56"/>
      <c r="H17" s="56"/>
      <c r="J17" s="61" t="str">
        <f>_xlfn.CONCAT("y0 = ",IF(C17&lt;&gt;1,_xlfn.CONCAT(ROUND(C17,2)," *"),"")," sin(",IF(D17&lt;&gt;1,_xlfn.CONCAT(ROUND(D17,2),"*"),""),"x ",IF(F17&lt;&gt;0,_xlfn.CONCAT(" + ",ROUND(F17,2),""),""),") = ")</f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5">IF($L$17=$AI$7,$C$17*SIN($D$17*M13 + $F$17),"")</f>
        <v>0</v>
      </c>
      <c r="N17" s="55">
        <f t="shared" si="5"/>
        <v>0.13798940375558119</v>
      </c>
      <c r="O17" s="55">
        <f t="shared" si="5"/>
        <v>-7.1428571428571383E-2</v>
      </c>
      <c r="P17" s="55">
        <f t="shared" si="5"/>
        <v>-0.1010152544552211</v>
      </c>
      <c r="Q17" s="55">
        <f t="shared" si="5"/>
        <v>0.12371791482634834</v>
      </c>
      <c r="R17" s="55">
        <f t="shared" si="5"/>
        <v>3.697414930036011E-2</v>
      </c>
      <c r="S17" s="55">
        <f t="shared" si="5"/>
        <v>-0.14285714285714285</v>
      </c>
      <c r="T17" s="55">
        <f t="shared" si="5"/>
        <v>3.6974149300360241E-2</v>
      </c>
      <c r="U17" s="55">
        <f t="shared" si="5"/>
        <v>0.12371791482634846</v>
      </c>
      <c r="V17" s="55">
        <f t="shared" si="5"/>
        <v>-0.1010152544552211</v>
      </c>
      <c r="W17" s="55">
        <f t="shared" si="5"/>
        <v>-7.1428571428571438E-2</v>
      </c>
      <c r="X17" s="55">
        <f t="shared" si="5"/>
        <v>0.13798940375558116</v>
      </c>
      <c r="Y17" s="55">
        <f t="shared" si="5"/>
        <v>1.22514845490862E-16</v>
      </c>
      <c r="Z17" s="55">
        <f t="shared" si="5"/>
        <v>-0.13798940375558122</v>
      </c>
      <c r="AA17" s="55">
        <f t="shared" si="5"/>
        <v>7.1428571428571661E-2</v>
      </c>
      <c r="AB17" s="55">
        <f t="shared" si="5"/>
        <v>0.10101525445522126</v>
      </c>
      <c r="AC17" s="55">
        <f t="shared" si="5"/>
        <v>-0.12371791482634821</v>
      </c>
      <c r="AD17" s="55">
        <f t="shared" si="5"/>
        <v>-3.6974149300359985E-2</v>
      </c>
      <c r="AE17" s="55">
        <f t="shared" si="5"/>
        <v>0.14285714285714285</v>
      </c>
      <c r="AF17" s="55">
        <f t="shared" si="5"/>
        <v>-3.6974149300360609E-2</v>
      </c>
      <c r="AG17" s="55">
        <f t="shared" si="5"/>
        <v>-0.12371791482634839</v>
      </c>
      <c r="AH17" s="55">
        <f t="shared" si="5"/>
        <v>0.10101525445522065</v>
      </c>
      <c r="AI17" s="55">
        <f t="shared" si="5"/>
        <v>7.142857142857155E-2</v>
      </c>
      <c r="AJ17" s="55">
        <f t="shared" si="5"/>
        <v>-0.13798940375558125</v>
      </c>
      <c r="AK17" s="55">
        <f t="shared" si="5"/>
        <v>-2.45029690981724E-16</v>
      </c>
      <c r="AL17" s="55">
        <f t="shared" si="5"/>
        <v>0.13798940375558139</v>
      </c>
      <c r="AM17" s="55">
        <f t="shared" si="5"/>
        <v>-7.1428571428571119E-2</v>
      </c>
      <c r="AN17" s="55">
        <f t="shared" si="5"/>
        <v>-0.10101525445522171</v>
      </c>
      <c r="AO17" s="55">
        <f t="shared" si="5"/>
        <v>0.12371791482634865</v>
      </c>
      <c r="AP17" s="55">
        <f t="shared" si="5"/>
        <v>3.6974149300360103E-2</v>
      </c>
      <c r="AQ17" s="55">
        <f t="shared" si="5"/>
        <v>-0.14285714285714285</v>
      </c>
      <c r="AR17" s="55">
        <f t="shared" si="5"/>
        <v>3.6974149300360006E-2</v>
      </c>
      <c r="AS17" s="55">
        <f t="shared" si="5"/>
        <v>0.1237179148263487</v>
      </c>
      <c r="AT17" s="55">
        <f t="shared" si="5"/>
        <v>-0.10101525445522164</v>
      </c>
      <c r="AU17" s="55">
        <f t="shared" si="5"/>
        <v>-7.1428571428571216E-2</v>
      </c>
      <c r="AV17" s="55">
        <f t="shared" si="5"/>
        <v>0.13798940375558111</v>
      </c>
      <c r="AW17" s="55">
        <f t="shared" si="5"/>
        <v>-1.399859890703427E-16</v>
      </c>
      <c r="AX17" s="55">
        <f t="shared" si="5"/>
        <v>-0.13798940375558102</v>
      </c>
      <c r="AY17" s="55">
        <f t="shared" si="5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6">IF($L$20=$AI$7,SUM(N14:N17),0)</f>
        <v>0.82569587451143145</v>
      </c>
      <c r="O20" s="55">
        <f t="shared" si="6"/>
        <v>0.86190476190476195</v>
      </c>
      <c r="P20" s="55">
        <f t="shared" si="6"/>
        <v>0.70037243088953283</v>
      </c>
      <c r="Q20" s="55">
        <f t="shared" si="6"/>
        <v>0.81653823785389912</v>
      </c>
      <c r="R20" s="55">
        <f t="shared" si="6"/>
        <v>0.81896152421441692</v>
      </c>
      <c r="S20" s="55">
        <f t="shared" si="6"/>
        <v>0.7238095238095239</v>
      </c>
      <c r="T20" s="55">
        <f t="shared" si="6"/>
        <v>0.81896152421441704</v>
      </c>
      <c r="U20" s="55">
        <f t="shared" si="6"/>
        <v>0.81653823785389945</v>
      </c>
      <c r="V20" s="55">
        <f t="shared" si="6"/>
        <v>0.7003724308895326</v>
      </c>
      <c r="W20" s="55">
        <f t="shared" si="6"/>
        <v>0.86190476190476195</v>
      </c>
      <c r="X20" s="55">
        <f t="shared" si="6"/>
        <v>0.825695874511432</v>
      </c>
      <c r="Y20" s="55">
        <f t="shared" si="6"/>
        <v>4.90059381963448E-16</v>
      </c>
      <c r="Z20" s="55">
        <f t="shared" si="6"/>
        <v>-0.82569587451143056</v>
      </c>
      <c r="AA20" s="55">
        <f t="shared" si="6"/>
        <v>-0.86190476190476195</v>
      </c>
      <c r="AB20" s="55">
        <f t="shared" si="6"/>
        <v>-0.70037243088953272</v>
      </c>
      <c r="AC20" s="55">
        <f t="shared" si="6"/>
        <v>-0.81653823785389867</v>
      </c>
      <c r="AD20" s="55">
        <f t="shared" si="6"/>
        <v>-0.8189615242144167</v>
      </c>
      <c r="AE20" s="55">
        <f t="shared" si="6"/>
        <v>-0.7238095238095239</v>
      </c>
      <c r="AF20" s="55">
        <f t="shared" si="6"/>
        <v>-0.81896152421441737</v>
      </c>
      <c r="AG20" s="55">
        <f t="shared" si="6"/>
        <v>-0.8165382378538989</v>
      </c>
      <c r="AH20" s="55">
        <f t="shared" si="6"/>
        <v>-0.70037243088953316</v>
      </c>
      <c r="AI20" s="55">
        <f t="shared" si="6"/>
        <v>-0.86190476190476184</v>
      </c>
      <c r="AJ20" s="55">
        <f t="shared" si="6"/>
        <v>-0.825695874511431</v>
      </c>
      <c r="AK20" s="55">
        <f t="shared" si="6"/>
        <v>-9.8011876392689601E-16</v>
      </c>
      <c r="AL20" s="55">
        <f t="shared" si="6"/>
        <v>0.82569587451143023</v>
      </c>
      <c r="AM20" s="55">
        <f t="shared" si="6"/>
        <v>0.86190476190476284</v>
      </c>
      <c r="AN20" s="55">
        <f t="shared" si="6"/>
        <v>0.70037243088953272</v>
      </c>
      <c r="AO20" s="55">
        <f t="shared" si="6"/>
        <v>0.81653823785389879</v>
      </c>
      <c r="AP20" s="55">
        <f t="shared" si="6"/>
        <v>0.81896152421441681</v>
      </c>
      <c r="AQ20" s="55">
        <f t="shared" si="6"/>
        <v>0.7238095238095239</v>
      </c>
      <c r="AR20" s="55">
        <f t="shared" si="6"/>
        <v>0.8189615242144177</v>
      </c>
      <c r="AS20" s="55">
        <f t="shared" si="6"/>
        <v>0.81653823785390034</v>
      </c>
      <c r="AT20" s="55">
        <f t="shared" si="6"/>
        <v>0.70037243088953283</v>
      </c>
      <c r="AU20" s="55">
        <f t="shared" si="6"/>
        <v>0.86190476190476206</v>
      </c>
      <c r="AV20" s="55">
        <f t="shared" si="6"/>
        <v>0.82569587451143178</v>
      </c>
      <c r="AW20" s="55">
        <f t="shared" si="6"/>
        <v>1.6731903561075154E-15</v>
      </c>
      <c r="AX20" s="55">
        <f t="shared" si="6"/>
        <v>-0.82569587451143367</v>
      </c>
      <c r="AY20" s="55">
        <f t="shared" si="6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52" t="s">
        <v>81</v>
      </c>
      <c r="T7" s="252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86"/>
      <c r="D11" s="286"/>
      <c r="E11" s="286"/>
      <c r="F11" s="286"/>
      <c r="G11" s="286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87" t="s">
        <v>330</v>
      </c>
      <c r="D12" s="287"/>
      <c r="E12" s="287"/>
      <c r="F12" s="287"/>
      <c r="G12" s="287"/>
      <c r="H12" s="47"/>
      <c r="I12" s="47"/>
      <c r="K12" s="57" t="s">
        <v>70</v>
      </c>
      <c r="L12" s="38">
        <v>270</v>
      </c>
      <c r="M12" s="288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>PI()*L12/180</f>
        <v>4.7123889803846897</v>
      </c>
      <c r="M13" s="289"/>
      <c r="N13" s="64">
        <f>PI()*N12/180</f>
        <v>0</v>
      </c>
      <c r="O13" s="64">
        <f t="shared" ref="O13:AZ13" si="1">PI()*O12/180</f>
        <v>0.26179938779914941</v>
      </c>
      <c r="P13" s="64">
        <f t="shared" si="1"/>
        <v>0.52359877559829882</v>
      </c>
      <c r="Q13" s="64">
        <f t="shared" si="1"/>
        <v>0.78539816339744828</v>
      </c>
      <c r="R13" s="64">
        <f t="shared" si="1"/>
        <v>1.0471975511965976</v>
      </c>
      <c r="S13" s="64">
        <f t="shared" si="1"/>
        <v>1.3089969389957472</v>
      </c>
      <c r="T13" s="64">
        <f t="shared" si="1"/>
        <v>1.5707963267948966</v>
      </c>
      <c r="U13" s="64">
        <f t="shared" si="1"/>
        <v>1.8325957145940461</v>
      </c>
      <c r="V13" s="64">
        <f t="shared" si="1"/>
        <v>2.0943951023931953</v>
      </c>
      <c r="W13" s="64">
        <f t="shared" si="1"/>
        <v>2.3561944901923448</v>
      </c>
      <c r="X13" s="64">
        <f t="shared" si="1"/>
        <v>2.6179938779914944</v>
      </c>
      <c r="Y13" s="64">
        <f t="shared" si="1"/>
        <v>2.8797932657906435</v>
      </c>
      <c r="Z13" s="64">
        <f t="shared" si="1"/>
        <v>3.1415926535897931</v>
      </c>
      <c r="AA13" s="64">
        <f t="shared" si="1"/>
        <v>3.4033920413889422</v>
      </c>
      <c r="AB13" s="64">
        <f t="shared" si="1"/>
        <v>3.6651914291880923</v>
      </c>
      <c r="AC13" s="64">
        <f t="shared" si="1"/>
        <v>3.9269908169872414</v>
      </c>
      <c r="AD13" s="64">
        <f t="shared" si="1"/>
        <v>4.1887902047863905</v>
      </c>
      <c r="AE13" s="64">
        <f t="shared" si="1"/>
        <v>4.4505895925855405</v>
      </c>
      <c r="AF13" s="64">
        <f t="shared" si="1"/>
        <v>4.7123889803846897</v>
      </c>
      <c r="AG13" s="64">
        <f t="shared" si="1"/>
        <v>4.9741883681838397</v>
      </c>
      <c r="AH13" s="64">
        <f t="shared" si="1"/>
        <v>5.2359877559829888</v>
      </c>
      <c r="AI13" s="64">
        <f t="shared" si="1"/>
        <v>5.497787143782138</v>
      </c>
      <c r="AJ13" s="64">
        <f t="shared" si="1"/>
        <v>5.7595865315812871</v>
      </c>
      <c r="AK13" s="64">
        <f t="shared" si="1"/>
        <v>6.0213859193804371</v>
      </c>
      <c r="AL13" s="64">
        <f t="shared" si="1"/>
        <v>6.2831853071795862</v>
      </c>
      <c r="AM13" s="64">
        <f t="shared" si="1"/>
        <v>6.5449846949787354</v>
      </c>
      <c r="AN13" s="64">
        <f t="shared" si="1"/>
        <v>6.8067840827778845</v>
      </c>
      <c r="AO13" s="64">
        <f t="shared" si="1"/>
        <v>7.0685834705770336</v>
      </c>
      <c r="AP13" s="64">
        <f t="shared" si="1"/>
        <v>7.3303828583761845</v>
      </c>
      <c r="AQ13" s="64">
        <f t="shared" si="1"/>
        <v>7.5921822461753337</v>
      </c>
      <c r="AR13" s="64">
        <f t="shared" si="1"/>
        <v>7.8539816339744828</v>
      </c>
      <c r="AS13" s="64">
        <f t="shared" si="1"/>
        <v>8.1157810217736319</v>
      </c>
      <c r="AT13" s="64">
        <f t="shared" si="1"/>
        <v>8.3775804095727811</v>
      </c>
      <c r="AU13" s="64">
        <f t="shared" si="1"/>
        <v>8.639379797371932</v>
      </c>
      <c r="AV13" s="64">
        <f t="shared" si="1"/>
        <v>8.9011791851710811</v>
      </c>
      <c r="AW13" s="64">
        <f t="shared" si="1"/>
        <v>9.1629785729702302</v>
      </c>
      <c r="AX13" s="64">
        <f t="shared" si="1"/>
        <v>9.4247779607693793</v>
      </c>
      <c r="AY13" s="64">
        <f t="shared" si="1"/>
        <v>9.6865773485685303</v>
      </c>
      <c r="AZ13" s="64">
        <f t="shared" si="1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2">IF($M$14=$AJ$7,$C$14*SIN($E$14*O13 + $G$14),"")</f>
        <v>0.2264807927470297</v>
      </c>
      <c r="P14" s="54">
        <f t="shared" si="2"/>
        <v>0.4411916647658925</v>
      </c>
      <c r="Q14" s="54">
        <f t="shared" si="2"/>
        <v>0.63297436324192113</v>
      </c>
      <c r="R14" s="54">
        <f t="shared" si="2"/>
        <v>0.79186218357858906</v>
      </c>
      <c r="S14" s="54">
        <f t="shared" si="2"/>
        <v>0.9095979264463151</v>
      </c>
      <c r="T14" s="54">
        <f t="shared" si="2"/>
        <v>0.98006301400184337</v>
      </c>
      <c r="U14" s="54">
        <f t="shared" si="2"/>
        <v>0.9995954646503008</v>
      </c>
      <c r="V14" s="54">
        <f t="shared" si="2"/>
        <v>0.96718020160318463</v>
      </c>
      <c r="W14" s="54">
        <f t="shared" si="2"/>
        <v>0.88450180513690446</v>
      </c>
      <c r="X14" s="54">
        <f t="shared" si="2"/>
        <v>0.7558569670836327</v>
      </c>
      <c r="Y14" s="54">
        <f t="shared" si="2"/>
        <v>0.58793119718399511</v>
      </c>
      <c r="Z14" s="54">
        <f t="shared" si="2"/>
        <v>0.38945138559040571</v>
      </c>
      <c r="AA14" s="54">
        <f t="shared" si="2"/>
        <v>0.1707322774088991</v>
      </c>
      <c r="AB14" s="54">
        <f t="shared" si="2"/>
        <v>-5.6859571575342521E-2</v>
      </c>
      <c r="AC14" s="54">
        <f t="shared" si="2"/>
        <v>-0.28149650044489249</v>
      </c>
      <c r="AD14" s="54">
        <f t="shared" si="2"/>
        <v>-0.49150441174828846</v>
      </c>
      <c r="AE14" s="54">
        <f t="shared" si="2"/>
        <v>-0.67596945959887422</v>
      </c>
      <c r="AF14" s="54">
        <f t="shared" si="2"/>
        <v>-0.82530522846010546</v>
      </c>
      <c r="AG14" s="54">
        <f t="shared" si="2"/>
        <v>-0.93175092705225615</v>
      </c>
      <c r="AH14" s="54">
        <f t="shared" si="2"/>
        <v>-0.98977470687246749</v>
      </c>
      <c r="AI14" s="54">
        <f t="shared" si="2"/>
        <v>-0.99636114537408982</v>
      </c>
      <c r="AJ14" s="54">
        <f t="shared" si="2"/>
        <v>-0.95116795366761209</v>
      </c>
      <c r="AK14" s="54">
        <f t="shared" si="2"/>
        <v>-0.85654376484189831</v>
      </c>
      <c r="AL14" s="54">
        <f t="shared" si="2"/>
        <v>-0.71740607846915339</v>
      </c>
      <c r="AM14" s="54">
        <f t="shared" si="2"/>
        <v>-0.54098570436350835</v>
      </c>
      <c r="AN14" s="54">
        <f t="shared" si="2"/>
        <v>-0.33645098652831829</v>
      </c>
      <c r="AO14" s="54">
        <f t="shared" si="2"/>
        <v>-0.11443133589895869</v>
      </c>
      <c r="AP14" s="54">
        <f t="shared" si="2"/>
        <v>0.11353516671733102</v>
      </c>
      <c r="AQ14" s="54">
        <f t="shared" si="2"/>
        <v>0.33560139012709572</v>
      </c>
      <c r="AR14" s="54">
        <f t="shared" si="2"/>
        <v>0.54022683319452769</v>
      </c>
      <c r="AS14" s="54">
        <f t="shared" si="2"/>
        <v>0.71677737010852471</v>
      </c>
      <c r="AT14" s="54">
        <f t="shared" si="2"/>
        <v>0.85607789246899491</v>
      </c>
      <c r="AU14" s="54">
        <f t="shared" si="2"/>
        <v>0.95088912808120352</v>
      </c>
      <c r="AV14" s="54">
        <f t="shared" si="2"/>
        <v>0.99628385678771347</v>
      </c>
      <c r="AW14" s="54">
        <f t="shared" si="2"/>
        <v>0.98990297187633303</v>
      </c>
      <c r="AX14" s="54">
        <f t="shared" si="2"/>
        <v>0.93207807987612579</v>
      </c>
      <c r="AY14" s="54">
        <f t="shared" si="2"/>
        <v>0.82581426738495356</v>
      </c>
      <c r="AZ14" s="54">
        <f t="shared" si="2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>2*PI()*D15/360</f>
        <v>2.6179938779914944</v>
      </c>
      <c r="F15" s="42">
        <v>0</v>
      </c>
      <c r="G15" s="73">
        <f>PI()*F15/180</f>
        <v>0</v>
      </c>
      <c r="H15" s="56"/>
      <c r="I15" s="56"/>
      <c r="K15" s="59" t="str">
        <f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3">IF($M$15=$AJ$7,$C$15*SIN($E$15*O13 + $G$15),"")</f>
        <v/>
      </c>
      <c r="P15" s="55" t="str">
        <f t="shared" si="3"/>
        <v/>
      </c>
      <c r="Q15" s="55" t="str">
        <f t="shared" si="3"/>
        <v/>
      </c>
      <c r="R15" s="55" t="str">
        <f t="shared" si="3"/>
        <v/>
      </c>
      <c r="S15" s="55" t="str">
        <f t="shared" si="3"/>
        <v/>
      </c>
      <c r="T15" s="55" t="str">
        <f t="shared" si="3"/>
        <v/>
      </c>
      <c r="U15" s="55" t="str">
        <f t="shared" si="3"/>
        <v/>
      </c>
      <c r="V15" s="55" t="str">
        <f t="shared" si="3"/>
        <v/>
      </c>
      <c r="W15" s="55" t="str">
        <f t="shared" si="3"/>
        <v/>
      </c>
      <c r="X15" s="55" t="str">
        <f t="shared" si="3"/>
        <v/>
      </c>
      <c r="Y15" s="55" t="str">
        <f t="shared" si="3"/>
        <v/>
      </c>
      <c r="Z15" s="55" t="str">
        <f t="shared" si="3"/>
        <v/>
      </c>
      <c r="AA15" s="55" t="str">
        <f t="shared" si="3"/>
        <v/>
      </c>
      <c r="AB15" s="55" t="str">
        <f t="shared" si="3"/>
        <v/>
      </c>
      <c r="AC15" s="55" t="str">
        <f t="shared" si="3"/>
        <v/>
      </c>
      <c r="AD15" s="55" t="str">
        <f t="shared" si="3"/>
        <v/>
      </c>
      <c r="AE15" s="55" t="str">
        <f t="shared" si="3"/>
        <v/>
      </c>
      <c r="AF15" s="55" t="str">
        <f t="shared" si="3"/>
        <v/>
      </c>
      <c r="AG15" s="55" t="str">
        <f t="shared" si="3"/>
        <v/>
      </c>
      <c r="AH15" s="55" t="str">
        <f t="shared" si="3"/>
        <v/>
      </c>
      <c r="AI15" s="55" t="str">
        <f t="shared" si="3"/>
        <v/>
      </c>
      <c r="AJ15" s="55" t="str">
        <f t="shared" si="3"/>
        <v/>
      </c>
      <c r="AK15" s="55" t="str">
        <f t="shared" si="3"/>
        <v/>
      </c>
      <c r="AL15" s="55" t="str">
        <f t="shared" si="3"/>
        <v/>
      </c>
      <c r="AM15" s="55" t="str">
        <f t="shared" si="3"/>
        <v/>
      </c>
      <c r="AN15" s="55" t="str">
        <f t="shared" si="3"/>
        <v/>
      </c>
      <c r="AO15" s="55" t="str">
        <f t="shared" si="3"/>
        <v/>
      </c>
      <c r="AP15" s="55" t="str">
        <f t="shared" si="3"/>
        <v/>
      </c>
      <c r="AQ15" s="55" t="str">
        <f t="shared" si="3"/>
        <v/>
      </c>
      <c r="AR15" s="55" t="str">
        <f t="shared" si="3"/>
        <v/>
      </c>
      <c r="AS15" s="55" t="str">
        <f t="shared" si="3"/>
        <v/>
      </c>
      <c r="AT15" s="55" t="str">
        <f t="shared" si="3"/>
        <v/>
      </c>
      <c r="AU15" s="55" t="str">
        <f t="shared" si="3"/>
        <v/>
      </c>
      <c r="AV15" s="55" t="str">
        <f t="shared" si="3"/>
        <v/>
      </c>
      <c r="AW15" s="55" t="str">
        <f t="shared" si="3"/>
        <v/>
      </c>
      <c r="AX15" s="55" t="str">
        <f t="shared" si="3"/>
        <v/>
      </c>
      <c r="AY15" s="55" t="str">
        <f t="shared" si="3"/>
        <v/>
      </c>
      <c r="AZ15" s="55" t="str">
        <f t="shared" si="3"/>
        <v/>
      </c>
    </row>
    <row r="16" spans="3:52" x14ac:dyDescent="0.35">
      <c r="C16" s="42">
        <f>1/5</f>
        <v>0.2</v>
      </c>
      <c r="D16" s="42">
        <v>250</v>
      </c>
      <c r="E16" s="42">
        <f>2*PI()*D16/360</f>
        <v>4.3633231299858233</v>
      </c>
      <c r="F16" s="42">
        <v>0</v>
      </c>
      <c r="G16" s="73">
        <f>PI()*F16/180</f>
        <v>0</v>
      </c>
      <c r="H16" s="56"/>
      <c r="I16" s="56"/>
      <c r="K16" s="60" t="str">
        <f>_xlfn.CONCAT("y0 = ",IF(C16&lt;&gt;1,_xlfn.CONCAT(ROUND(C16,2)," *"),"")," sin(",IF(D16&lt;&gt;1,_xlfn.CONCAT(ROUND(D16,2),"*"),""),"x ",IF(G16&lt;&gt;0,_xlfn.CONCAT(" + ",ROUND(G16,2),""),""),") = ")</f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4">IF($M$16=$AJ$7,$C$16*SIN($E$16*O13 + $G$16),"")</f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5" t="str">
        <f t="shared" si="4"/>
        <v/>
      </c>
      <c r="U16" s="55" t="str">
        <f t="shared" si="4"/>
        <v/>
      </c>
      <c r="V16" s="55" t="str">
        <f t="shared" si="4"/>
        <v/>
      </c>
      <c r="W16" s="55" t="str">
        <f t="shared" si="4"/>
        <v/>
      </c>
      <c r="X16" s="55" t="str">
        <f t="shared" si="4"/>
        <v/>
      </c>
      <c r="Y16" s="55" t="str">
        <f t="shared" si="4"/>
        <v/>
      </c>
      <c r="Z16" s="55" t="str">
        <f t="shared" si="4"/>
        <v/>
      </c>
      <c r="AA16" s="55" t="str">
        <f t="shared" si="4"/>
        <v/>
      </c>
      <c r="AB16" s="55" t="str">
        <f t="shared" si="4"/>
        <v/>
      </c>
      <c r="AC16" s="55" t="str">
        <f t="shared" si="4"/>
        <v/>
      </c>
      <c r="AD16" s="55" t="str">
        <f t="shared" si="4"/>
        <v/>
      </c>
      <c r="AE16" s="55" t="str">
        <f t="shared" si="4"/>
        <v/>
      </c>
      <c r="AF16" s="55" t="str">
        <f t="shared" si="4"/>
        <v/>
      </c>
      <c r="AG16" s="55" t="str">
        <f t="shared" si="4"/>
        <v/>
      </c>
      <c r="AH16" s="55" t="str">
        <f t="shared" si="4"/>
        <v/>
      </c>
      <c r="AI16" s="55" t="str">
        <f t="shared" si="4"/>
        <v/>
      </c>
      <c r="AJ16" s="55" t="str">
        <f t="shared" si="4"/>
        <v/>
      </c>
      <c r="AK16" s="55" t="str">
        <f t="shared" si="4"/>
        <v/>
      </c>
      <c r="AL16" s="55" t="str">
        <f t="shared" si="4"/>
        <v/>
      </c>
      <c r="AM16" s="55" t="str">
        <f t="shared" si="4"/>
        <v/>
      </c>
      <c r="AN16" s="55" t="str">
        <f t="shared" si="4"/>
        <v/>
      </c>
      <c r="AO16" s="55" t="str">
        <f t="shared" si="4"/>
        <v/>
      </c>
      <c r="AP16" s="55" t="str">
        <f t="shared" si="4"/>
        <v/>
      </c>
      <c r="AQ16" s="55" t="str">
        <f t="shared" si="4"/>
        <v/>
      </c>
      <c r="AR16" s="55" t="str">
        <f t="shared" si="4"/>
        <v/>
      </c>
      <c r="AS16" s="55" t="str">
        <f t="shared" si="4"/>
        <v/>
      </c>
      <c r="AT16" s="55" t="str">
        <f t="shared" si="4"/>
        <v/>
      </c>
      <c r="AU16" s="55" t="str">
        <f t="shared" si="4"/>
        <v/>
      </c>
      <c r="AV16" s="55" t="str">
        <f t="shared" si="4"/>
        <v/>
      </c>
      <c r="AW16" s="55" t="str">
        <f t="shared" si="4"/>
        <v/>
      </c>
      <c r="AX16" s="55" t="str">
        <f t="shared" si="4"/>
        <v/>
      </c>
      <c r="AY16" s="55" t="str">
        <f t="shared" si="4"/>
        <v/>
      </c>
      <c r="AZ16" s="55" t="str">
        <f t="shared" si="4"/>
        <v/>
      </c>
    </row>
    <row r="17" spans="3:52" x14ac:dyDescent="0.35">
      <c r="C17" s="42">
        <f>1/7</f>
        <v>0.14285714285714285</v>
      </c>
      <c r="D17" s="42">
        <v>100</v>
      </c>
      <c r="E17" s="42">
        <f>2*PI()*D17/360</f>
        <v>1.7453292519943295</v>
      </c>
      <c r="F17" s="42">
        <v>0</v>
      </c>
      <c r="G17" s="73">
        <f>PI()*F17/180</f>
        <v>0</v>
      </c>
      <c r="H17" s="56"/>
      <c r="I17" s="56"/>
      <c r="K17" s="61" t="str">
        <f>_xlfn.CONCAT("y0 = ",IF(C17&lt;&gt;1,_xlfn.CONCAT(ROUND(C17,2)," *"),"")," sin(",IF(D17&lt;&gt;1,_xlfn.CONCAT(ROUND(D17,2),"*"),""),"x ",IF(G17&lt;&gt;0,_xlfn.CONCAT(" + ",ROUND(G17,2),""),""),") = ")</f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5">IF($M$17=$AJ$7,$C$17*SIN($E$17*O13 + $G$17),"")</f>
        <v>6.302738068084178E-2</v>
      </c>
      <c r="P17" s="55">
        <f t="shared" si="5"/>
        <v>0.11312316908265557</v>
      </c>
      <c r="Q17" s="55">
        <f t="shared" si="5"/>
        <v>0.14000900200026334</v>
      </c>
      <c r="R17" s="55">
        <f t="shared" si="5"/>
        <v>0.13816860022902636</v>
      </c>
      <c r="S17" s="55">
        <f t="shared" si="5"/>
        <v>0.10797956672623324</v>
      </c>
      <c r="T17" s="55">
        <f t="shared" si="5"/>
        <v>5.5635912227200809E-2</v>
      </c>
      <c r="U17" s="55">
        <f t="shared" si="5"/>
        <v>-8.1227959393346452E-3</v>
      </c>
      <c r="V17" s="55">
        <f t="shared" si="5"/>
        <v>-7.0214915964041211E-2</v>
      </c>
      <c r="W17" s="55">
        <f t="shared" si="5"/>
        <v>-0.1179007469228722</v>
      </c>
      <c r="X17" s="55">
        <f t="shared" si="5"/>
        <v>-0.14139638669606677</v>
      </c>
      <c r="Y17" s="55">
        <f t="shared" si="5"/>
        <v>-0.13588113623823028</v>
      </c>
      <c r="Z17" s="55">
        <f t="shared" si="5"/>
        <v>-0.10248658263845048</v>
      </c>
      <c r="AA17" s="55">
        <f t="shared" si="5"/>
        <v>-4.8064426646902608E-2</v>
      </c>
      <c r="AB17" s="55">
        <f t="shared" si="5"/>
        <v>1.6219309531047287E-2</v>
      </c>
      <c r="AC17" s="55">
        <f t="shared" si="5"/>
        <v>7.7175261884932525E-2</v>
      </c>
      <c r="AD17" s="55">
        <f t="shared" si="5"/>
        <v>0.12229684178128498</v>
      </c>
      <c r="AE17" s="55">
        <f t="shared" si="5"/>
        <v>0.14232626525538764</v>
      </c>
      <c r="AF17" s="55">
        <f t="shared" si="5"/>
        <v>0.1331540114108751</v>
      </c>
      <c r="AG17" s="55">
        <f t="shared" si="5"/>
        <v>9.6661990073535778E-2</v>
      </c>
      <c r="AH17" s="55">
        <f t="shared" si="5"/>
        <v>4.0337422452223125E-2</v>
      </c>
      <c r="AI17" s="55">
        <f t="shared" si="5"/>
        <v>-2.4263343467420984E-2</v>
      </c>
      <c r="AJ17" s="55">
        <f t="shared" si="5"/>
        <v>-8.3885897351956784E-2</v>
      </c>
      <c r="AK17" s="55">
        <f t="shared" si="5"/>
        <v>-0.12629722952939074</v>
      </c>
      <c r="AL17" s="55">
        <f t="shared" si="5"/>
        <v>-0.14279562893693476</v>
      </c>
      <c r="AM17" s="55">
        <f t="shared" si="5"/>
        <v>-0.12999604970896328</v>
      </c>
      <c r="AN17" s="55">
        <f t="shared" si="5"/>
        <v>-9.0524635247459032E-2</v>
      </c>
      <c r="AO17" s="55">
        <f t="shared" si="5"/>
        <v>-3.2479901355853415E-2</v>
      </c>
      <c r="AP17" s="55">
        <f t="shared" si="5"/>
        <v>3.2228870245392137E-2</v>
      </c>
      <c r="AQ17" s="55">
        <f t="shared" si="5"/>
        <v>9.0325109243742763E-2</v>
      </c>
      <c r="AR17" s="55">
        <f t="shared" si="5"/>
        <v>0.12988896639977168</v>
      </c>
      <c r="AS17" s="55">
        <f t="shared" si="5"/>
        <v>0.14280295905434306</v>
      </c>
      <c r="AT17" s="55">
        <f t="shared" si="5"/>
        <v>0.12641746912243892</v>
      </c>
      <c r="AU17" s="55">
        <f t="shared" si="5"/>
        <v>8.4094376358581413E-2</v>
      </c>
      <c r="AV17" s="55">
        <f t="shared" si="5"/>
        <v>2.4517287374651871E-2</v>
      </c>
      <c r="AW17" s="55">
        <f t="shared" si="5"/>
        <v>-4.0090116381872105E-2</v>
      </c>
      <c r="AX17" s="55">
        <f t="shared" si="5"/>
        <v>-9.6472062664693131E-2</v>
      </c>
      <c r="AY17" s="55">
        <f t="shared" si="5"/>
        <v>-0.13306043086731539</v>
      </c>
      <c r="AZ17" s="55">
        <f t="shared" si="5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6">IF($M$20=$AJ$7,SUM(O14:O17),0)</f>
        <v>0</v>
      </c>
      <c r="P20" s="55">
        <f t="shared" si="6"/>
        <v>0</v>
      </c>
      <c r="Q20" s="55">
        <f t="shared" si="6"/>
        <v>0</v>
      </c>
      <c r="R20" s="55">
        <f t="shared" si="6"/>
        <v>0</v>
      </c>
      <c r="S20" s="55">
        <f t="shared" si="6"/>
        <v>0</v>
      </c>
      <c r="T20" s="55">
        <f t="shared" si="6"/>
        <v>0</v>
      </c>
      <c r="U20" s="55">
        <f t="shared" si="6"/>
        <v>0</v>
      </c>
      <c r="V20" s="55">
        <f t="shared" si="6"/>
        <v>0</v>
      </c>
      <c r="W20" s="55">
        <f t="shared" si="6"/>
        <v>0</v>
      </c>
      <c r="X20" s="55">
        <f t="shared" si="6"/>
        <v>0</v>
      </c>
      <c r="Y20" s="55">
        <f t="shared" si="6"/>
        <v>0</v>
      </c>
      <c r="Z20" s="55">
        <f t="shared" si="6"/>
        <v>0</v>
      </c>
      <c r="AA20" s="55">
        <f t="shared" si="6"/>
        <v>0</v>
      </c>
      <c r="AB20" s="55">
        <f t="shared" si="6"/>
        <v>0</v>
      </c>
      <c r="AC20" s="55">
        <f t="shared" si="6"/>
        <v>0</v>
      </c>
      <c r="AD20" s="55">
        <f t="shared" si="6"/>
        <v>0</v>
      </c>
      <c r="AE20" s="55">
        <f t="shared" si="6"/>
        <v>0</v>
      </c>
      <c r="AF20" s="55">
        <f t="shared" si="6"/>
        <v>0</v>
      </c>
      <c r="AG20" s="55">
        <f t="shared" si="6"/>
        <v>0</v>
      </c>
      <c r="AH20" s="55">
        <f t="shared" si="6"/>
        <v>0</v>
      </c>
      <c r="AI20" s="55">
        <f t="shared" si="6"/>
        <v>0</v>
      </c>
      <c r="AJ20" s="55">
        <f t="shared" si="6"/>
        <v>0</v>
      </c>
      <c r="AK20" s="55">
        <f t="shared" si="6"/>
        <v>0</v>
      </c>
      <c r="AL20" s="55">
        <f t="shared" si="6"/>
        <v>0</v>
      </c>
      <c r="AM20" s="55">
        <f t="shared" si="6"/>
        <v>0</v>
      </c>
      <c r="AN20" s="55">
        <f t="shared" si="6"/>
        <v>0</v>
      </c>
      <c r="AO20" s="55">
        <f t="shared" si="6"/>
        <v>0</v>
      </c>
      <c r="AP20" s="55">
        <f t="shared" si="6"/>
        <v>0</v>
      </c>
      <c r="AQ20" s="55">
        <f t="shared" si="6"/>
        <v>0</v>
      </c>
      <c r="AR20" s="55">
        <f t="shared" si="6"/>
        <v>0</v>
      </c>
      <c r="AS20" s="55">
        <f t="shared" si="6"/>
        <v>0</v>
      </c>
      <c r="AT20" s="55">
        <f t="shared" si="6"/>
        <v>0</v>
      </c>
      <c r="AU20" s="55">
        <f t="shared" si="6"/>
        <v>0</v>
      </c>
      <c r="AV20" s="55">
        <f t="shared" si="6"/>
        <v>0</v>
      </c>
      <c r="AW20" s="55">
        <f t="shared" si="6"/>
        <v>0</v>
      </c>
      <c r="AX20" s="55">
        <f t="shared" si="6"/>
        <v>0</v>
      </c>
      <c r="AY20" s="55">
        <f t="shared" si="6"/>
        <v>0</v>
      </c>
      <c r="AZ20" s="55">
        <f t="shared" si="6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52" t="s">
        <v>81</v>
      </c>
      <c r="S7" s="252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6"/>
      <c r="D11" s="286"/>
      <c r="E11" s="286"/>
      <c r="F11" s="28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7" t="s">
        <v>67</v>
      </c>
      <c r="D12" s="287"/>
      <c r="E12" s="287"/>
      <c r="F12" s="287"/>
      <c r="G12" s="47"/>
      <c r="H12" s="47"/>
      <c r="J12" s="57" t="s">
        <v>70</v>
      </c>
      <c r="K12" s="38">
        <v>210</v>
      </c>
      <c r="L12" s="28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3.6651914291880923</v>
      </c>
      <c r="L13" s="289"/>
      <c r="M13" s="64">
        <f>PI()*M12/180</f>
        <v>0</v>
      </c>
      <c r="N13" s="64">
        <f>PI()*N12/180</f>
        <v>0.26179938779914941</v>
      </c>
      <c r="O13" s="64">
        <f t="shared" ref="O13:AY13" si="1">PI()*O12/180</f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2">IF($L$14=$AI$7,$C$14*SIN($D$14*N13 + $F$14),0)</f>
        <v>17.320508075688757</v>
      </c>
      <c r="O14" s="54">
        <f t="shared" si="2"/>
        <v>20</v>
      </c>
      <c r="P14" s="54">
        <f t="shared" si="2"/>
        <v>17.320508075688743</v>
      </c>
      <c r="Q14" s="54">
        <f t="shared" si="2"/>
        <v>10.000000000000025</v>
      </c>
      <c r="R14" s="54">
        <f t="shared" si="2"/>
        <v>-1.9598038469847978E-14</v>
      </c>
      <c r="S14" s="54">
        <f t="shared" si="2"/>
        <v>-10.00000000000006</v>
      </c>
      <c r="T14" s="54">
        <f t="shared" si="2"/>
        <v>-17.320508075688831</v>
      </c>
      <c r="U14" s="54">
        <f t="shared" si="2"/>
        <v>-20</v>
      </c>
      <c r="V14" s="54">
        <f t="shared" si="2"/>
        <v>-17.320508075688807</v>
      </c>
      <c r="W14" s="54">
        <f t="shared" si="2"/>
        <v>-10.000000000000263</v>
      </c>
      <c r="X14" s="54">
        <f t="shared" si="2"/>
        <v>-2.5482220500361308E-13</v>
      </c>
      <c r="Y14" s="54">
        <f t="shared" si="2"/>
        <v>9.9999999999998206</v>
      </c>
      <c r="Z14" s="54">
        <f t="shared" si="2"/>
        <v>17.320508075688409</v>
      </c>
      <c r="AA14" s="54">
        <f t="shared" si="2"/>
        <v>20</v>
      </c>
      <c r="AB14" s="54">
        <f t="shared" si="2"/>
        <v>17.320508075689087</v>
      </c>
      <c r="AC14" s="54">
        <f t="shared" si="2"/>
        <v>10.000000000000501</v>
      </c>
      <c r="AD14" s="54">
        <f t="shared" si="2"/>
        <v>-3.9191740131006014E-14</v>
      </c>
      <c r="AE14" s="54">
        <f t="shared" si="2"/>
        <v>-9.9999999999995843</v>
      </c>
      <c r="AF14" s="54">
        <f t="shared" si="2"/>
        <v>-17.320508075688842</v>
      </c>
      <c r="AG14" s="54">
        <f t="shared" si="2"/>
        <v>-20</v>
      </c>
      <c r="AH14" s="54">
        <f t="shared" si="2"/>
        <v>-17.320508075688938</v>
      </c>
      <c r="AI14" s="54">
        <f t="shared" si="2"/>
        <v>-9.9999999999997531</v>
      </c>
      <c r="AJ14" s="54">
        <f t="shared" si="2"/>
        <v>9.0163987387370526E-13</v>
      </c>
      <c r="AK14" s="54">
        <f t="shared" si="2"/>
        <v>10.00000000000033</v>
      </c>
      <c r="AL14" s="54">
        <f t="shared" si="2"/>
        <v>17.320508075688707</v>
      </c>
      <c r="AM14" s="54">
        <f t="shared" si="2"/>
        <v>20</v>
      </c>
      <c r="AN14" s="54">
        <f t="shared" si="2"/>
        <v>17.320508075689361</v>
      </c>
      <c r="AO14" s="54">
        <f t="shared" si="2"/>
        <v>9.9999999999994991</v>
      </c>
      <c r="AP14" s="54">
        <f t="shared" si="2"/>
        <v>-5.878544179216405E-14</v>
      </c>
      <c r="AQ14" s="54">
        <f t="shared" si="2"/>
        <v>-9.9999999999996021</v>
      </c>
      <c r="AR14" s="54">
        <f t="shared" si="2"/>
        <v>-17.320508075688853</v>
      </c>
      <c r="AS14" s="54">
        <f t="shared" si="2"/>
        <v>-20</v>
      </c>
      <c r="AT14" s="54">
        <f t="shared" si="2"/>
        <v>-17.320508075688078</v>
      </c>
      <c r="AU14" s="54">
        <f t="shared" si="2"/>
        <v>-9.999999999999245</v>
      </c>
      <c r="AV14" s="54">
        <f t="shared" si="2"/>
        <v>3.5279938692678314E-13</v>
      </c>
      <c r="AW14" s="54">
        <f t="shared" si="2"/>
        <v>9.9999999999998561</v>
      </c>
      <c r="AX14" s="54">
        <f t="shared" si="2"/>
        <v>17.320508075689567</v>
      </c>
      <c r="AY14" s="54">
        <f t="shared" si="2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0.49999999999999906</v>
      </c>
      <c r="O15" s="55">
        <f t="shared" si="3"/>
        <v>0.8660254037844376</v>
      </c>
      <c r="P15" s="55">
        <f t="shared" si="3"/>
        <v>1</v>
      </c>
      <c r="Q15" s="55">
        <f t="shared" si="3"/>
        <v>0.86602540378444082</v>
      </c>
      <c r="R15" s="55">
        <f t="shared" si="3"/>
        <v>0.50000000000000167</v>
      </c>
      <c r="S15" s="55">
        <f t="shared" si="3"/>
        <v>-4.898425415289509E-16</v>
      </c>
      <c r="T15" s="55">
        <f t="shared" si="3"/>
        <v>-0.50000000000000255</v>
      </c>
      <c r="U15" s="55">
        <f t="shared" si="3"/>
        <v>-0.86602540378443427</v>
      </c>
      <c r="V15" s="55">
        <f t="shared" si="3"/>
        <v>-1</v>
      </c>
      <c r="W15" s="55">
        <f t="shared" si="3"/>
        <v>-0.86602540378444059</v>
      </c>
      <c r="X15" s="55">
        <f t="shared" si="3"/>
        <v>-0.50000000000000122</v>
      </c>
      <c r="Y15" s="55">
        <f t="shared" si="3"/>
        <v>9.7968508305790181E-16</v>
      </c>
      <c r="Z15" s="55">
        <f t="shared" si="3"/>
        <v>0.49999999999997835</v>
      </c>
      <c r="AA15" s="55">
        <f t="shared" si="3"/>
        <v>0.86602540378444159</v>
      </c>
      <c r="AB15" s="55">
        <f t="shared" si="3"/>
        <v>1</v>
      </c>
      <c r="AC15" s="55">
        <f t="shared" si="3"/>
        <v>0.86602540378444748</v>
      </c>
      <c r="AD15" s="55">
        <f t="shared" si="3"/>
        <v>0.49999999999998856</v>
      </c>
      <c r="AE15" s="55">
        <f t="shared" si="3"/>
        <v>1.2741327090615151E-14</v>
      </c>
      <c r="AF15" s="55">
        <f t="shared" si="3"/>
        <v>-0.50000000000001565</v>
      </c>
      <c r="AG15" s="55">
        <f t="shared" si="3"/>
        <v>-0.86602540378443471</v>
      </c>
      <c r="AH15" s="55">
        <f t="shared" si="3"/>
        <v>-1</v>
      </c>
      <c r="AI15" s="55">
        <f t="shared" si="3"/>
        <v>-0.86602540378444015</v>
      </c>
      <c r="AJ15" s="55">
        <f t="shared" si="3"/>
        <v>-0.4999999999999758</v>
      </c>
      <c r="AK15" s="55">
        <f t="shared" si="3"/>
        <v>1.9593701661158036E-15</v>
      </c>
      <c r="AL15" s="55">
        <f t="shared" si="3"/>
        <v>0.49999999999997918</v>
      </c>
      <c r="AM15" s="55">
        <f t="shared" si="3"/>
        <v>0.86602540378441362</v>
      </c>
      <c r="AN15" s="55">
        <f t="shared" si="3"/>
        <v>1</v>
      </c>
      <c r="AO15" s="55">
        <f t="shared" si="3"/>
        <v>0.86602540378443271</v>
      </c>
      <c r="AP15" s="55">
        <f t="shared" si="3"/>
        <v>0.50000000000001232</v>
      </c>
      <c r="AQ15" s="55">
        <f t="shared" si="3"/>
        <v>4.0183351437961257E-14</v>
      </c>
      <c r="AR15" s="55">
        <f t="shared" si="3"/>
        <v>-0.49999999999999195</v>
      </c>
      <c r="AS15" s="55">
        <f t="shared" si="3"/>
        <v>-0.86602540378442106</v>
      </c>
      <c r="AT15" s="55">
        <f t="shared" si="3"/>
        <v>-1</v>
      </c>
      <c r="AU15" s="55">
        <f t="shared" si="3"/>
        <v>-0.86602540378442538</v>
      </c>
      <c r="AV15" s="55">
        <f t="shared" si="3"/>
        <v>-0.49999999999999956</v>
      </c>
      <c r="AW15" s="55">
        <f t="shared" si="3"/>
        <v>-2.5482654181230302E-14</v>
      </c>
      <c r="AX15" s="55">
        <f t="shared" si="3"/>
        <v>0.50000000000005385</v>
      </c>
      <c r="AY15" s="55">
        <f t="shared" si="3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4">IF($L$18=$AI$7,N14*N15,0)</f>
        <v>8.6602540378443624</v>
      </c>
      <c r="O18" s="55">
        <f t="shared" si="4"/>
        <v>17.320508075688753</v>
      </c>
      <c r="P18" s="55">
        <f t="shared" si="4"/>
        <v>17.320508075688743</v>
      </c>
      <c r="Q18" s="55">
        <f t="shared" si="4"/>
        <v>8.6602540378444299</v>
      </c>
      <c r="R18" s="55">
        <f t="shared" si="4"/>
        <v>-9.7990192349240222E-15</v>
      </c>
      <c r="S18" s="55">
        <f t="shared" si="4"/>
        <v>4.898425415289539E-15</v>
      </c>
      <c r="T18" s="55">
        <f t="shared" si="4"/>
        <v>8.6602540378444601</v>
      </c>
      <c r="U18" s="55">
        <f t="shared" si="4"/>
        <v>17.320508075688686</v>
      </c>
      <c r="V18" s="55">
        <f t="shared" si="4"/>
        <v>17.320508075688807</v>
      </c>
      <c r="W18" s="55">
        <f t="shared" si="4"/>
        <v>8.6602540378446342</v>
      </c>
      <c r="X18" s="55">
        <f t="shared" si="4"/>
        <v>1.2741110250180684E-13</v>
      </c>
      <c r="Y18" s="55">
        <f t="shared" si="4"/>
        <v>9.7968508305788429E-15</v>
      </c>
      <c r="Z18" s="55">
        <f t="shared" si="4"/>
        <v>8.6602540378438295</v>
      </c>
      <c r="AA18" s="55">
        <f t="shared" si="4"/>
        <v>17.320508075688831</v>
      </c>
      <c r="AB18" s="55">
        <f t="shared" si="4"/>
        <v>17.320508075689087</v>
      </c>
      <c r="AC18" s="55">
        <f t="shared" si="4"/>
        <v>8.6602540378449078</v>
      </c>
      <c r="AD18" s="55">
        <f t="shared" si="4"/>
        <v>-1.9595870065502559E-14</v>
      </c>
      <c r="AE18" s="55">
        <f t="shared" si="4"/>
        <v>-1.2741327090614621E-13</v>
      </c>
      <c r="AF18" s="55">
        <f t="shared" si="4"/>
        <v>8.6602540378446928</v>
      </c>
      <c r="AG18" s="55">
        <f t="shared" si="4"/>
        <v>17.320508075688693</v>
      </c>
      <c r="AH18" s="55">
        <f t="shared" si="4"/>
        <v>17.320508075688938</v>
      </c>
      <c r="AI18" s="55">
        <f t="shared" si="4"/>
        <v>8.6602540378441883</v>
      </c>
      <c r="AJ18" s="55">
        <f t="shared" si="4"/>
        <v>-4.5081993693683082E-13</v>
      </c>
      <c r="AK18" s="55">
        <f t="shared" si="4"/>
        <v>1.9593701661158683E-14</v>
      </c>
      <c r="AL18" s="55">
        <f t="shared" si="4"/>
        <v>8.6602540378439929</v>
      </c>
      <c r="AM18" s="55">
        <f t="shared" si="4"/>
        <v>17.320508075688274</v>
      </c>
      <c r="AN18" s="55">
        <f t="shared" si="4"/>
        <v>17.320508075689361</v>
      </c>
      <c r="AO18" s="55">
        <f t="shared" si="4"/>
        <v>8.6602540378438935</v>
      </c>
      <c r="AP18" s="55">
        <f t="shared" si="4"/>
        <v>-2.9392720896082751E-14</v>
      </c>
      <c r="AQ18" s="55">
        <f t="shared" si="4"/>
        <v>-4.0183351437959656E-13</v>
      </c>
      <c r="AR18" s="55">
        <f t="shared" si="4"/>
        <v>8.6602540378442878</v>
      </c>
      <c r="AS18" s="55">
        <f t="shared" si="4"/>
        <v>17.320508075688423</v>
      </c>
      <c r="AT18" s="55">
        <f t="shared" si="4"/>
        <v>17.320508075688078</v>
      </c>
      <c r="AU18" s="55">
        <f t="shared" si="4"/>
        <v>8.6602540378436004</v>
      </c>
      <c r="AV18" s="55">
        <f t="shared" si="4"/>
        <v>-1.7639969346339142E-13</v>
      </c>
      <c r="AW18" s="55">
        <f t="shared" si="4"/>
        <v>-2.5482654181229933E-13</v>
      </c>
      <c r="AX18" s="55">
        <f t="shared" si="4"/>
        <v>8.660254037845716</v>
      </c>
      <c r="AY18" s="55">
        <f t="shared" si="4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41" customWidth="1"/>
    <col min="17" max="17" width="4.90625" style="168" customWidth="1"/>
    <col min="18" max="18" width="34.6328125" style="142" customWidth="1"/>
    <col min="19" max="19" width="3.81640625" style="164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4" customWidth="1"/>
    <col min="28" max="28" width="24.6328125" customWidth="1"/>
    <col min="29" max="29" width="3.81640625" customWidth="1"/>
  </cols>
  <sheetData>
    <row r="2" spans="3:29" ht="26" x14ac:dyDescent="0.6">
      <c r="C2" s="44" t="s">
        <v>342</v>
      </c>
    </row>
    <row r="5" spans="3:29" ht="24" x14ac:dyDescent="0.65">
      <c r="P5" s="157" t="s">
        <v>354</v>
      </c>
      <c r="Q5" s="156" t="s">
        <v>353</v>
      </c>
      <c r="R5" s="143">
        <v>0.5</v>
      </c>
      <c r="S5" s="196" t="s">
        <v>341</v>
      </c>
      <c r="U5" s="194" t="str">
        <f>U59</f>
        <v>U1</v>
      </c>
      <c r="V5" s="218" t="str">
        <f>V59</f>
        <v xml:space="preserve"> =</v>
      </c>
      <c r="W5" s="194">
        <f>W59</f>
        <v>0.38502673796791448</v>
      </c>
      <c r="X5" s="212" t="str">
        <f>X59</f>
        <v>V</v>
      </c>
      <c r="Z5" s="206" t="str">
        <f>U98</f>
        <v>I1 = I23 = I123</v>
      </c>
      <c r="AA5" s="205" t="str">
        <f>V98</f>
        <v xml:space="preserve"> =</v>
      </c>
      <c r="AB5" s="206">
        <f>W98</f>
        <v>0.77005347593582896</v>
      </c>
      <c r="AC5" s="204" t="str">
        <f>X98</f>
        <v>A</v>
      </c>
    </row>
    <row r="6" spans="3:29" ht="24" x14ac:dyDescent="0.65">
      <c r="P6" s="157" t="s">
        <v>355</v>
      </c>
      <c r="Q6" s="156" t="s">
        <v>353</v>
      </c>
      <c r="R6" s="143">
        <v>0.5</v>
      </c>
      <c r="S6" s="196" t="s">
        <v>341</v>
      </c>
      <c r="U6" s="194" t="str">
        <f>U62</f>
        <v>U1 = U2 = U23</v>
      </c>
      <c r="V6" s="218" t="str">
        <f>V62</f>
        <v xml:space="preserve"> =</v>
      </c>
      <c r="W6" s="194">
        <f>W62</f>
        <v>0.25668449197860965</v>
      </c>
      <c r="X6" s="212" t="str">
        <f>X62</f>
        <v>V</v>
      </c>
      <c r="Z6" s="206" t="str">
        <f>U18</f>
        <v>I2</v>
      </c>
      <c r="AA6" s="205" t="str">
        <f>V18</f>
        <v xml:space="preserve"> =</v>
      </c>
      <c r="AB6" s="204">
        <f>W18</f>
        <v>0.5133689839572193</v>
      </c>
      <c r="AC6" s="204" t="str">
        <f>X18</f>
        <v>A</v>
      </c>
    </row>
    <row r="7" spans="3:29" ht="24" x14ac:dyDescent="0.65">
      <c r="P7" s="157" t="s">
        <v>356</v>
      </c>
      <c r="Q7" s="156" t="s">
        <v>353</v>
      </c>
      <c r="R7" s="143">
        <v>1</v>
      </c>
      <c r="S7" s="196" t="s">
        <v>341</v>
      </c>
      <c r="U7" s="194" t="str">
        <f>U62</f>
        <v>U1 = U2 = U23</v>
      </c>
      <c r="V7" s="218" t="str">
        <f>V62</f>
        <v xml:space="preserve"> =</v>
      </c>
      <c r="W7" s="194">
        <f>W62</f>
        <v>0.25668449197860965</v>
      </c>
      <c r="X7" s="212" t="str">
        <f>X62</f>
        <v>V</v>
      </c>
      <c r="Z7" s="206" t="str">
        <f>U21</f>
        <v>I3</v>
      </c>
      <c r="AA7" s="205" t="str">
        <f>V21</f>
        <v xml:space="preserve"> =</v>
      </c>
      <c r="AB7" s="206">
        <f>W21</f>
        <v>0.25668449197860965</v>
      </c>
      <c r="AC7" s="204" t="str">
        <f>X21</f>
        <v>A</v>
      </c>
    </row>
    <row r="8" spans="3:29" ht="24" x14ac:dyDescent="0.65">
      <c r="P8" s="157" t="s">
        <v>357</v>
      </c>
      <c r="Q8" s="156" t="s">
        <v>353</v>
      </c>
      <c r="R8" s="143">
        <v>1</v>
      </c>
      <c r="S8" s="196" t="s">
        <v>341</v>
      </c>
      <c r="U8" s="194" t="str">
        <f>U88</f>
        <v>U4 = U5 = U123 = U12345</v>
      </c>
      <c r="V8" s="218" t="str">
        <f>V88</f>
        <v xml:space="preserve"> =</v>
      </c>
      <c r="W8" s="194">
        <f>W88</f>
        <v>0.64171122994652408</v>
      </c>
      <c r="X8" s="212" t="str">
        <f>X88</f>
        <v>V</v>
      </c>
      <c r="Z8" s="206" t="str">
        <f>U24</f>
        <v>I4</v>
      </c>
      <c r="AA8" s="205" t="str">
        <f>V24</f>
        <v xml:space="preserve"> =</v>
      </c>
      <c r="AB8" s="206">
        <f>W24</f>
        <v>0.64171122994652408</v>
      </c>
      <c r="AC8" s="204" t="str">
        <f>X24</f>
        <v>A</v>
      </c>
    </row>
    <row r="9" spans="3:29" ht="24" x14ac:dyDescent="0.65">
      <c r="P9" s="157" t="s">
        <v>358</v>
      </c>
      <c r="Q9" s="156" t="s">
        <v>353</v>
      </c>
      <c r="R9" s="143">
        <v>2</v>
      </c>
      <c r="S9" s="196" t="s">
        <v>341</v>
      </c>
      <c r="U9" s="194" t="str">
        <f>U88</f>
        <v>U4 = U5 = U123 = U12345</v>
      </c>
      <c r="V9" s="218" t="str">
        <f>V88</f>
        <v xml:space="preserve"> =</v>
      </c>
      <c r="W9" s="194">
        <f>W88</f>
        <v>0.64171122994652408</v>
      </c>
      <c r="X9" s="212" t="str">
        <f>X88</f>
        <v>V</v>
      </c>
      <c r="Z9" s="206" t="str">
        <f>U27</f>
        <v>I5</v>
      </c>
      <c r="AA9" s="205" t="str">
        <f>V27</f>
        <v xml:space="preserve"> =</v>
      </c>
      <c r="AB9" s="206">
        <f>W27</f>
        <v>0.32085561497326204</v>
      </c>
      <c r="AC9" s="204" t="str">
        <f>X27</f>
        <v>A</v>
      </c>
    </row>
    <row r="10" spans="3:29" ht="24" x14ac:dyDescent="0.65">
      <c r="P10" s="157" t="s">
        <v>359</v>
      </c>
      <c r="Q10" s="156" t="s">
        <v>353</v>
      </c>
      <c r="R10" s="143">
        <v>2</v>
      </c>
      <c r="S10" s="196" t="s">
        <v>341</v>
      </c>
      <c r="U10" s="194" t="str">
        <f>U144</f>
        <v>U6</v>
      </c>
      <c r="V10" s="218" t="str">
        <f>V144</f>
        <v xml:space="preserve"> =</v>
      </c>
      <c r="W10" s="194">
        <f>W144</f>
        <v>3.4652406417112305</v>
      </c>
      <c r="X10" s="212" t="str">
        <f>X144</f>
        <v>V</v>
      </c>
      <c r="Z10" s="206" t="str">
        <f>U183</f>
        <v>I6 = I12345 = I123456</v>
      </c>
      <c r="AA10" s="205" t="str">
        <f>V183</f>
        <v xml:space="preserve"> =</v>
      </c>
      <c r="AB10" s="206">
        <f>W183</f>
        <v>1.7326203208556152</v>
      </c>
      <c r="AC10" s="204" t="str">
        <f>X183</f>
        <v>A</v>
      </c>
    </row>
    <row r="11" spans="3:29" ht="24" x14ac:dyDescent="0.65">
      <c r="P11" s="157" t="s">
        <v>360</v>
      </c>
      <c r="Q11" s="156" t="s">
        <v>353</v>
      </c>
      <c r="R11" s="143">
        <v>0.5</v>
      </c>
      <c r="S11" s="196" t="s">
        <v>341</v>
      </c>
      <c r="U11" s="194" t="str">
        <f>U31</f>
        <v>U7</v>
      </c>
      <c r="V11" s="218" t="str">
        <f>V31</f>
        <v xml:space="preserve"> =</v>
      </c>
      <c r="W11" s="194">
        <f>W31</f>
        <v>2.0534759358288772</v>
      </c>
      <c r="X11" s="212" t="str">
        <f>X31</f>
        <v>V</v>
      </c>
      <c r="Z11" s="206" t="str">
        <f>U68</f>
        <v>I7 = I8 = I78</v>
      </c>
      <c r="AA11" s="205" t="str">
        <f>V68</f>
        <v xml:space="preserve"> =</v>
      </c>
      <c r="AB11" s="206">
        <f>W68</f>
        <v>4.1069518716577544</v>
      </c>
      <c r="AC11" s="204" t="str">
        <f>X68</f>
        <v>A</v>
      </c>
    </row>
    <row r="12" spans="3:29" ht="24" x14ac:dyDescent="0.65">
      <c r="P12" s="157" t="s">
        <v>361</v>
      </c>
      <c r="Q12" s="156" t="s">
        <v>353</v>
      </c>
      <c r="R12" s="143">
        <v>0.5</v>
      </c>
      <c r="S12" s="196" t="s">
        <v>341</v>
      </c>
      <c r="U12" s="194" t="str">
        <f>U34</f>
        <v>U8</v>
      </c>
      <c r="V12" s="218" t="str">
        <f>V34</f>
        <v xml:space="preserve"> =</v>
      </c>
      <c r="W12" s="194">
        <f>W34</f>
        <v>2.0534759358288772</v>
      </c>
      <c r="X12" s="212" t="str">
        <f>X34</f>
        <v>V</v>
      </c>
      <c r="Z12" s="206" t="str">
        <f>U68</f>
        <v>I7 = I8 = I78</v>
      </c>
      <c r="AA12" s="205" t="str">
        <f>V68</f>
        <v xml:space="preserve"> =</v>
      </c>
      <c r="AB12" s="206">
        <f>W68</f>
        <v>4.1069518716577544</v>
      </c>
      <c r="AC12" s="204" t="str">
        <f>X68</f>
        <v>A</v>
      </c>
    </row>
    <row r="13" spans="3:29" ht="24" x14ac:dyDescent="0.65">
      <c r="P13" s="157" t="s">
        <v>362</v>
      </c>
      <c r="Q13" s="156" t="s">
        <v>353</v>
      </c>
      <c r="R13" s="143">
        <v>2</v>
      </c>
      <c r="S13" s="196" t="s">
        <v>341</v>
      </c>
      <c r="U13" s="194" t="str">
        <f>U172</f>
        <v>U9 = U123456789 = U78 = U123456</v>
      </c>
      <c r="V13" s="218" t="str">
        <f>V172</f>
        <v xml:space="preserve"> =</v>
      </c>
      <c r="W13" s="194">
        <f>W172</f>
        <v>4.1069518716577544</v>
      </c>
      <c r="X13" s="212" t="str">
        <f>X172</f>
        <v>V</v>
      </c>
      <c r="Z13" s="206" t="str">
        <f>U65</f>
        <v>I9</v>
      </c>
      <c r="AA13" s="205" t="str">
        <f>V65</f>
        <v xml:space="preserve"> =</v>
      </c>
      <c r="AB13" s="206">
        <f>W65</f>
        <v>2.0534759358288772</v>
      </c>
      <c r="AC13" s="204" t="str">
        <f>X65</f>
        <v>A</v>
      </c>
    </row>
    <row r="14" spans="3:29" ht="24" x14ac:dyDescent="0.65">
      <c r="P14" s="157" t="s">
        <v>363</v>
      </c>
      <c r="Q14" s="156" t="s">
        <v>353</v>
      </c>
      <c r="R14" s="143">
        <v>1</v>
      </c>
      <c r="S14" s="196" t="s">
        <v>341</v>
      </c>
      <c r="U14" s="194" t="str">
        <f>U229</f>
        <v>U10</v>
      </c>
      <c r="V14" s="218" t="str">
        <f>V229</f>
        <v xml:space="preserve"> =</v>
      </c>
      <c r="W14" s="194">
        <f>W229</f>
        <v>7.8930481283422456</v>
      </c>
      <c r="X14" s="212" t="str">
        <f>X229</f>
        <v>V</v>
      </c>
      <c r="Z14" s="206" t="str">
        <f>U273</f>
        <v>I10 = I123456789 = ITot</v>
      </c>
      <c r="AA14" s="205" t="str">
        <f>V273</f>
        <v xml:space="preserve"> =</v>
      </c>
      <c r="AB14" s="206">
        <f>W273</f>
        <v>7.8930481283422456</v>
      </c>
      <c r="AC14" s="204" t="str">
        <f>X273</f>
        <v>A</v>
      </c>
    </row>
    <row r="15" spans="3:29" ht="24" x14ac:dyDescent="0.65">
      <c r="P15" s="191" t="s">
        <v>423</v>
      </c>
      <c r="Q15" s="192" t="s">
        <v>353</v>
      </c>
      <c r="R15" s="193">
        <f>R273</f>
        <v>1.5203252032520327</v>
      </c>
      <c r="S15" s="197" t="s">
        <v>340</v>
      </c>
      <c r="U15" s="158" t="s">
        <v>422</v>
      </c>
      <c r="V15" s="219" t="s">
        <v>353</v>
      </c>
      <c r="W15" s="143">
        <v>12</v>
      </c>
      <c r="X15" s="213" t="s">
        <v>340</v>
      </c>
      <c r="Z15" s="206" t="str">
        <f>U273</f>
        <v>I10 = I123456789 = ITot</v>
      </c>
      <c r="AA15" s="205" t="str">
        <f>V273</f>
        <v xml:space="preserve"> =</v>
      </c>
      <c r="AB15" s="204">
        <f>W273</f>
        <v>7.8930481283422456</v>
      </c>
      <c r="AC15" s="204" t="str">
        <f>X273</f>
        <v>A</v>
      </c>
    </row>
    <row r="16" spans="3:29" x14ac:dyDescent="0.35">
      <c r="G16" s="140"/>
    </row>
    <row r="17" spans="16:24" ht="35.5" customHeight="1" x14ac:dyDescent="0.8">
      <c r="U17" s="148" t="s">
        <v>410</v>
      </c>
      <c r="V17" s="219" t="s">
        <v>353</v>
      </c>
      <c r="W17" s="170" t="s">
        <v>416</v>
      </c>
      <c r="X17" s="5"/>
    </row>
    <row r="18" spans="16:24" ht="35.5" customHeight="1" x14ac:dyDescent="0.8">
      <c r="P18" s="207" t="str">
        <f>P59</f>
        <v>R23</v>
      </c>
      <c r="Q18" s="208" t="str">
        <f>Q59</f>
        <v xml:space="preserve"> =</v>
      </c>
      <c r="R18" s="207">
        <f>R59</f>
        <v>0.33333333333333331</v>
      </c>
      <c r="S18" s="209" t="str">
        <f>S59</f>
        <v>Ω</v>
      </c>
      <c r="U18" s="176" t="s">
        <v>410</v>
      </c>
      <c r="V18" s="220" t="s">
        <v>353</v>
      </c>
      <c r="W18" s="177">
        <f>W62/R6</f>
        <v>0.5133689839572193</v>
      </c>
      <c r="X18" s="177" t="s">
        <v>44</v>
      </c>
    </row>
    <row r="19" spans="16:24" ht="35.5" customHeight="1" x14ac:dyDescent="0.35">
      <c r="P19" s="207" t="str">
        <f>P62</f>
        <v>R45</v>
      </c>
      <c r="Q19" s="208" t="str">
        <f>Q62</f>
        <v xml:space="preserve"> =</v>
      </c>
      <c r="R19" s="207">
        <f>R62</f>
        <v>0.66666666666666663</v>
      </c>
      <c r="S19" s="209" t="str">
        <f>S62</f>
        <v>Ω</v>
      </c>
    </row>
    <row r="20" spans="16:24" ht="35.5" customHeight="1" x14ac:dyDescent="0.8">
      <c r="P20" s="207" t="str">
        <f>P65</f>
        <v>R78</v>
      </c>
      <c r="Q20" s="208" t="str">
        <f>Q65</f>
        <v xml:space="preserve"> =</v>
      </c>
      <c r="R20" s="207">
        <f>R65</f>
        <v>1</v>
      </c>
      <c r="S20" s="209" t="str">
        <f>S65</f>
        <v>Ω</v>
      </c>
      <c r="U20" s="148" t="s">
        <v>411</v>
      </c>
      <c r="V20" s="219" t="s">
        <v>353</v>
      </c>
      <c r="W20" s="170" t="s">
        <v>417</v>
      </c>
      <c r="X20" s="5"/>
    </row>
    <row r="21" spans="16:24" ht="35.5" customHeight="1" x14ac:dyDescent="0.8">
      <c r="U21" s="176" t="s">
        <v>411</v>
      </c>
      <c r="V21" s="220" t="s">
        <v>353</v>
      </c>
      <c r="W21" s="177">
        <f>W62/R7</f>
        <v>0.25668449197860965</v>
      </c>
      <c r="X21" s="177" t="s">
        <v>44</v>
      </c>
    </row>
    <row r="22" spans="16:24" ht="35.5" customHeight="1" x14ac:dyDescent="0.35">
      <c r="P22" s="207" t="str">
        <f>P98</f>
        <v>R123</v>
      </c>
      <c r="Q22" s="208" t="str">
        <f>Q98</f>
        <v xml:space="preserve"> =</v>
      </c>
      <c r="R22" s="207">
        <f>R98</f>
        <v>0.83333333333333326</v>
      </c>
      <c r="S22" s="209" t="str">
        <f>S98</f>
        <v>Ω</v>
      </c>
    </row>
    <row r="23" spans="16:24" ht="35.5" customHeight="1" x14ac:dyDescent="0.8">
      <c r="P23" s="207" t="str">
        <f>P101</f>
        <v>R789</v>
      </c>
      <c r="Q23" s="208" t="str">
        <f>Q101</f>
        <v xml:space="preserve"> =</v>
      </c>
      <c r="R23" s="207">
        <f>R101</f>
        <v>0.66666666666666663</v>
      </c>
      <c r="S23" s="209" t="str">
        <f>S101</f>
        <v>Ω</v>
      </c>
      <c r="U23" s="148" t="s">
        <v>412</v>
      </c>
      <c r="V23" s="219" t="s">
        <v>353</v>
      </c>
      <c r="W23" s="170" t="s">
        <v>418</v>
      </c>
      <c r="X23" s="5"/>
    </row>
    <row r="24" spans="16:24" ht="35.5" customHeight="1" x14ac:dyDescent="0.8">
      <c r="U24" s="176" t="s">
        <v>412</v>
      </c>
      <c r="V24" s="220" t="s">
        <v>353</v>
      </c>
      <c r="W24" s="177">
        <f>W88/R8</f>
        <v>0.64171122994652408</v>
      </c>
      <c r="X24" s="177" t="s">
        <v>44</v>
      </c>
    </row>
    <row r="25" spans="16:24" ht="35.5" customHeight="1" x14ac:dyDescent="0.35">
      <c r="P25" s="207" t="str">
        <f>P141</f>
        <v>R12345</v>
      </c>
      <c r="Q25" s="208" t="str">
        <f>Q141</f>
        <v xml:space="preserve"> =</v>
      </c>
      <c r="R25" s="207">
        <f>R141</f>
        <v>0.37037037037037035</v>
      </c>
      <c r="S25" s="209" t="str">
        <f>S141</f>
        <v>Ω</v>
      </c>
    </row>
    <row r="26" spans="16:24" ht="35.5" customHeight="1" x14ac:dyDescent="0.8">
      <c r="U26" s="148" t="s">
        <v>413</v>
      </c>
      <c r="V26" s="219" t="s">
        <v>353</v>
      </c>
      <c r="W26" s="170" t="s">
        <v>419</v>
      </c>
      <c r="X26" s="5"/>
    </row>
    <row r="27" spans="16:24" ht="35.5" customHeight="1" x14ac:dyDescent="0.8">
      <c r="P27" s="207" t="str">
        <f>P180</f>
        <v>R123456</v>
      </c>
      <c r="Q27" s="208" t="str">
        <f>Q180</f>
        <v xml:space="preserve"> =</v>
      </c>
      <c r="R27" s="207">
        <f>R180</f>
        <v>2.3703703703703702</v>
      </c>
      <c r="S27" s="209" t="str">
        <f>S180</f>
        <v>Ω</v>
      </c>
      <c r="U27" s="176" t="s">
        <v>413</v>
      </c>
      <c r="V27" s="220" t="s">
        <v>353</v>
      </c>
      <c r="W27" s="177">
        <f>W88/R9</f>
        <v>0.32085561497326204</v>
      </c>
      <c r="X27" s="177" t="s">
        <v>44</v>
      </c>
    </row>
    <row r="28" spans="16:24" ht="35.5" customHeight="1" x14ac:dyDescent="0.35"/>
    <row r="29" spans="16:24" ht="35.5" customHeight="1" x14ac:dyDescent="0.35">
      <c r="P29" s="207" t="str">
        <f>P226</f>
        <v>R123456789</v>
      </c>
      <c r="Q29" s="208" t="str">
        <f>Q226</f>
        <v xml:space="preserve"> =</v>
      </c>
      <c r="R29" s="207">
        <f>R226</f>
        <v>0.52032520325203258</v>
      </c>
      <c r="S29" s="209" t="str">
        <f>S226</f>
        <v>Ω</v>
      </c>
    </row>
    <row r="30" spans="16:24" ht="35.5" customHeight="1" x14ac:dyDescent="0.85">
      <c r="U30" s="181" t="s">
        <v>414</v>
      </c>
      <c r="V30" s="219" t="s">
        <v>353</v>
      </c>
      <c r="W30" s="183" t="s">
        <v>420</v>
      </c>
      <c r="X30" s="214"/>
    </row>
    <row r="31" spans="16:24" ht="35.5" customHeight="1" x14ac:dyDescent="0.85">
      <c r="P31" s="207" t="str">
        <f>P273</f>
        <v>RTot</v>
      </c>
      <c r="Q31" s="208" t="str">
        <f>Q273</f>
        <v xml:space="preserve"> =</v>
      </c>
      <c r="R31" s="207">
        <f>R273</f>
        <v>1.5203252032520327</v>
      </c>
      <c r="S31" s="209" t="str">
        <f>S273</f>
        <v>Ω</v>
      </c>
      <c r="U31" s="186" t="s">
        <v>414</v>
      </c>
      <c r="V31" s="220" t="s">
        <v>353</v>
      </c>
      <c r="W31" s="187">
        <f>W68*R11</f>
        <v>2.0534759358288772</v>
      </c>
      <c r="X31" s="187" t="s">
        <v>340</v>
      </c>
    </row>
    <row r="32" spans="16:24" ht="35.5" customHeight="1" x14ac:dyDescent="0.35"/>
    <row r="33" spans="3:24" ht="35.5" customHeight="1" x14ac:dyDescent="0.85">
      <c r="U33" s="181" t="s">
        <v>415</v>
      </c>
      <c r="V33" s="219" t="s">
        <v>353</v>
      </c>
      <c r="W33" s="183" t="s">
        <v>421</v>
      </c>
      <c r="X33" s="214"/>
    </row>
    <row r="34" spans="3:24" ht="35.5" customHeight="1" x14ac:dyDescent="0.85">
      <c r="U34" s="186" t="s">
        <v>415</v>
      </c>
      <c r="V34" s="220" t="s">
        <v>353</v>
      </c>
      <c r="W34" s="187">
        <f>W68*R12</f>
        <v>2.0534759358288772</v>
      </c>
      <c r="X34" s="187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1"/>
    </row>
    <row r="47" spans="3:24" x14ac:dyDescent="0.35">
      <c r="R47" s="141"/>
    </row>
    <row r="48" spans="3:24" ht="21" x14ac:dyDescent="0.5">
      <c r="P48" s="159" t="str">
        <f t="shared" ref="P48:S51" si="0">P6</f>
        <v>R2</v>
      </c>
      <c r="Q48" s="171" t="str">
        <f t="shared" si="0"/>
        <v xml:space="preserve"> =</v>
      </c>
      <c r="R48" s="159">
        <f t="shared" si="0"/>
        <v>0.5</v>
      </c>
      <c r="S48" s="163" t="str">
        <f t="shared" si="0"/>
        <v>Ω</v>
      </c>
      <c r="U48" s="13" t="str">
        <f>U98</f>
        <v>I1 = I23 = I123</v>
      </c>
      <c r="V48" s="221" t="str">
        <f>V98</f>
        <v xml:space="preserve"> =</v>
      </c>
      <c r="W48" s="13">
        <f>W98</f>
        <v>0.77005347593582896</v>
      </c>
      <c r="X48" s="189" t="str">
        <f>X98</f>
        <v>A</v>
      </c>
    </row>
    <row r="49" spans="16:24" ht="21" x14ac:dyDescent="0.5">
      <c r="P49" s="159" t="str">
        <f t="shared" si="0"/>
        <v>R3</v>
      </c>
      <c r="Q49" s="171" t="str">
        <f t="shared" si="0"/>
        <v xml:space="preserve"> =</v>
      </c>
      <c r="R49" s="159">
        <f t="shared" si="0"/>
        <v>1</v>
      </c>
      <c r="S49" s="163" t="str">
        <f t="shared" si="0"/>
        <v>Ω</v>
      </c>
      <c r="U49" s="184" t="str">
        <f>U226</f>
        <v>U9 = U123456789 = U78 = U123456</v>
      </c>
      <c r="V49" s="222" t="str">
        <f>V226</f>
        <v xml:space="preserve"> =</v>
      </c>
      <c r="W49" s="184">
        <f>W226</f>
        <v>4.1069518716577544</v>
      </c>
      <c r="X49" s="190" t="str">
        <f>X226</f>
        <v>V</v>
      </c>
    </row>
    <row r="50" spans="16:24" ht="21" x14ac:dyDescent="0.5">
      <c r="P50" s="159" t="str">
        <f t="shared" si="0"/>
        <v>R4</v>
      </c>
      <c r="Q50" s="171" t="str">
        <f t="shared" si="0"/>
        <v xml:space="preserve"> =</v>
      </c>
      <c r="R50" s="159">
        <f t="shared" si="0"/>
        <v>1</v>
      </c>
      <c r="S50" s="163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9" t="str">
        <f t="shared" si="0"/>
        <v>R5</v>
      </c>
      <c r="Q51" s="171" t="str">
        <f t="shared" si="0"/>
        <v xml:space="preserve"> =</v>
      </c>
      <c r="R51" s="159">
        <f t="shared" si="0"/>
        <v>2</v>
      </c>
      <c r="S51" s="163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9" t="str">
        <f t="shared" ref="P52:S53" si="1">P11</f>
        <v>R7</v>
      </c>
      <c r="Q52" s="171" t="str">
        <f t="shared" si="1"/>
        <v xml:space="preserve"> =</v>
      </c>
      <c r="R52" s="159">
        <f t="shared" si="1"/>
        <v>0.5</v>
      </c>
      <c r="S52" s="163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9" t="str">
        <f t="shared" si="1"/>
        <v>R8</v>
      </c>
      <c r="Q53" s="171" t="str">
        <f t="shared" si="1"/>
        <v xml:space="preserve"> =</v>
      </c>
      <c r="R53" s="159">
        <f t="shared" si="1"/>
        <v>0.5</v>
      </c>
      <c r="S53" s="163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41"/>
    </row>
    <row r="55" spans="16:24" x14ac:dyDescent="0.35">
      <c r="R55" s="141"/>
    </row>
    <row r="58" spans="16:24" ht="32.5" x14ac:dyDescent="0.85">
      <c r="P58" s="144" t="s">
        <v>364</v>
      </c>
      <c r="Q58" s="156" t="s">
        <v>353</v>
      </c>
      <c r="R58" s="145" t="s">
        <v>368</v>
      </c>
      <c r="S58" s="198"/>
      <c r="U58" s="181" t="s">
        <v>404</v>
      </c>
      <c r="V58" s="219" t="s">
        <v>353</v>
      </c>
      <c r="W58" s="183" t="s">
        <v>406</v>
      </c>
      <c r="X58" s="214"/>
    </row>
    <row r="59" spans="16:24" ht="32.5" x14ac:dyDescent="0.85">
      <c r="P59" s="160" t="s">
        <v>364</v>
      </c>
      <c r="Q59" s="161" t="s">
        <v>353</v>
      </c>
      <c r="R59" s="162">
        <f>1/(1/R6+1/R7)</f>
        <v>0.33333333333333331</v>
      </c>
      <c r="S59" s="199" t="s">
        <v>341</v>
      </c>
      <c r="U59" s="186" t="s">
        <v>404</v>
      </c>
      <c r="V59" s="220" t="s">
        <v>353</v>
      </c>
      <c r="W59" s="187">
        <f>W48*W50</f>
        <v>0.38502673796791448</v>
      </c>
      <c r="X59" s="187" t="s">
        <v>340</v>
      </c>
    </row>
    <row r="61" spans="16:24" ht="32.5" x14ac:dyDescent="0.85">
      <c r="P61" s="144" t="s">
        <v>365</v>
      </c>
      <c r="Q61" s="156" t="s">
        <v>353</v>
      </c>
      <c r="R61" s="145" t="s">
        <v>369</v>
      </c>
      <c r="S61" s="198"/>
      <c r="U61" s="181" t="s">
        <v>405</v>
      </c>
      <c r="V61" s="219" t="s">
        <v>353</v>
      </c>
      <c r="W61" s="183" t="s">
        <v>407</v>
      </c>
      <c r="X61" s="214"/>
    </row>
    <row r="62" spans="16:24" ht="32.5" x14ac:dyDescent="0.85">
      <c r="P62" s="160" t="s">
        <v>365</v>
      </c>
      <c r="Q62" s="161" t="s">
        <v>353</v>
      </c>
      <c r="R62" s="162">
        <f>1/(1/R8+1/R9)</f>
        <v>0.66666666666666663</v>
      </c>
      <c r="S62" s="199" t="s">
        <v>341</v>
      </c>
      <c r="U62" s="186" t="s">
        <v>429</v>
      </c>
      <c r="V62" s="220" t="s">
        <v>353</v>
      </c>
      <c r="W62" s="187">
        <f>W48*W51</f>
        <v>0.25668449197860965</v>
      </c>
      <c r="X62" s="187" t="s">
        <v>340</v>
      </c>
    </row>
    <row r="64" spans="16:24" ht="30" x14ac:dyDescent="0.8">
      <c r="P64" s="144" t="s">
        <v>366</v>
      </c>
      <c r="Q64" s="156" t="s">
        <v>353</v>
      </c>
      <c r="R64" s="145" t="s">
        <v>370</v>
      </c>
      <c r="S64" s="198"/>
      <c r="U64" s="148" t="s">
        <v>403</v>
      </c>
      <c r="V64" s="219" t="s">
        <v>353</v>
      </c>
      <c r="W64" s="170" t="s">
        <v>408</v>
      </c>
      <c r="X64" s="5"/>
    </row>
    <row r="65" spans="16:24" ht="30" x14ac:dyDescent="0.8">
      <c r="P65" s="160" t="s">
        <v>366</v>
      </c>
      <c r="Q65" s="161" t="s">
        <v>353</v>
      </c>
      <c r="R65" s="162">
        <f>R11+R12</f>
        <v>1</v>
      </c>
      <c r="S65" s="199" t="s">
        <v>341</v>
      </c>
      <c r="U65" s="176" t="s">
        <v>403</v>
      </c>
      <c r="V65" s="220" t="s">
        <v>353</v>
      </c>
      <c r="W65" s="177">
        <f>W49/W53</f>
        <v>2.0534759358288772</v>
      </c>
      <c r="X65" s="177" t="s">
        <v>44</v>
      </c>
    </row>
    <row r="67" spans="16:24" ht="30" x14ac:dyDescent="0.8">
      <c r="U67" s="148" t="s">
        <v>402</v>
      </c>
      <c r="V67" s="219" t="s">
        <v>353</v>
      </c>
      <c r="W67" s="170" t="s">
        <v>409</v>
      </c>
      <c r="X67" s="5"/>
    </row>
    <row r="68" spans="16:24" ht="30" x14ac:dyDescent="0.8">
      <c r="U68" s="176" t="s">
        <v>430</v>
      </c>
      <c r="V68" s="220" t="s">
        <v>353</v>
      </c>
      <c r="W68" s="177">
        <f>W49/W52</f>
        <v>4.1069518716577544</v>
      </c>
      <c r="X68" s="177" t="s">
        <v>44</v>
      </c>
    </row>
    <row r="70" spans="16:24" ht="16" thickBot="1" x14ac:dyDescent="0.4"/>
    <row r="71" spans="16:24" ht="33" thickBot="1" x14ac:dyDescent="0.9">
      <c r="U71" s="155" t="s">
        <v>425</v>
      </c>
      <c r="V71" s="223">
        <f>IF(W59+W62=W88,1,-1)</f>
        <v>1</v>
      </c>
    </row>
    <row r="72" spans="16:24" ht="16" thickBot="1" x14ac:dyDescent="0.4"/>
    <row r="73" spans="16:24" ht="30.5" thickBot="1" x14ac:dyDescent="0.85">
      <c r="U73" s="151" t="s">
        <v>426</v>
      </c>
      <c r="V73" s="224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1" t="str">
        <f>P5</f>
        <v>R1</v>
      </c>
      <c r="Q88" s="168" t="str">
        <f>Q5</f>
        <v xml:space="preserve"> =</v>
      </c>
      <c r="R88" s="141">
        <f>R5</f>
        <v>0.5</v>
      </c>
      <c r="S88" s="164" t="str">
        <f>S5</f>
        <v>Ω</v>
      </c>
      <c r="U88" s="184" t="str">
        <f>U141</f>
        <v>U4 = U5 = U123 = U12345</v>
      </c>
      <c r="V88" s="222" t="str">
        <f>V141</f>
        <v xml:space="preserve"> =</v>
      </c>
      <c r="W88" s="184">
        <f>W141</f>
        <v>0.64171122994652408</v>
      </c>
      <c r="X88" s="190" t="str">
        <f>X141</f>
        <v>V</v>
      </c>
    </row>
    <row r="89" spans="3:24" x14ac:dyDescent="0.35">
      <c r="P89" s="141" t="str">
        <f>P13</f>
        <v>R9</v>
      </c>
      <c r="Q89" s="168" t="str">
        <f>Q13</f>
        <v xml:space="preserve"> =</v>
      </c>
      <c r="R89" s="141">
        <f>R13</f>
        <v>2</v>
      </c>
      <c r="S89" s="164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41" t="str">
        <f>P59</f>
        <v>R23</v>
      </c>
      <c r="Q90" s="168" t="str">
        <f>Q59</f>
        <v xml:space="preserve"> =</v>
      </c>
      <c r="R90" s="141">
        <f>R59</f>
        <v>0.33333333333333331</v>
      </c>
      <c r="S90" s="164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41" t="str">
        <f>P65</f>
        <v>R78</v>
      </c>
      <c r="Q91" s="168" t="str">
        <f>Q65</f>
        <v xml:space="preserve"> =</v>
      </c>
      <c r="R91" s="141">
        <f>R65</f>
        <v>1</v>
      </c>
      <c r="S91" s="164" t="str">
        <f>S65</f>
        <v>Ω</v>
      </c>
    </row>
    <row r="97" spans="16:24" ht="30" x14ac:dyDescent="0.8">
      <c r="P97" s="144" t="s">
        <v>367</v>
      </c>
      <c r="Q97" s="156" t="s">
        <v>353</v>
      </c>
      <c r="R97" s="145" t="s">
        <v>371</v>
      </c>
      <c r="S97" s="198"/>
      <c r="U97" s="148" t="s">
        <v>398</v>
      </c>
      <c r="V97" s="219" t="s">
        <v>353</v>
      </c>
      <c r="W97" s="170" t="s">
        <v>399</v>
      </c>
      <c r="X97" s="5"/>
    </row>
    <row r="98" spans="16:24" ht="30" x14ac:dyDescent="0.8">
      <c r="P98" s="160" t="s">
        <v>367</v>
      </c>
      <c r="Q98" s="161" t="s">
        <v>353</v>
      </c>
      <c r="R98" s="162">
        <f>R90+R88</f>
        <v>0.83333333333333326</v>
      </c>
      <c r="S98" s="199" t="s">
        <v>341</v>
      </c>
      <c r="U98" s="176" t="s">
        <v>433</v>
      </c>
      <c r="V98" s="220" t="s">
        <v>353</v>
      </c>
      <c r="W98" s="177">
        <f>W88/W89</f>
        <v>0.77005347593582896</v>
      </c>
      <c r="X98" s="177" t="s">
        <v>44</v>
      </c>
    </row>
    <row r="100" spans="16:24" ht="30" x14ac:dyDescent="0.8">
      <c r="P100" s="144" t="s">
        <v>372</v>
      </c>
      <c r="Q100" s="156" t="s">
        <v>353</v>
      </c>
      <c r="R100" s="145" t="s">
        <v>373</v>
      </c>
      <c r="S100" s="198"/>
      <c r="U100" s="148" t="s">
        <v>400</v>
      </c>
      <c r="V100" s="219" t="s">
        <v>353</v>
      </c>
      <c r="W100" s="170" t="s">
        <v>401</v>
      </c>
      <c r="X100" s="5"/>
    </row>
    <row r="101" spans="16:24" ht="30" x14ac:dyDescent="0.8">
      <c r="P101" s="160" t="s">
        <v>372</v>
      </c>
      <c r="Q101" s="161" t="s">
        <v>353</v>
      </c>
      <c r="R101" s="162">
        <f>1/(1/R89+1/R91)</f>
        <v>0.66666666666666663</v>
      </c>
      <c r="S101" s="199" t="s">
        <v>341</v>
      </c>
      <c r="U101" s="176" t="s">
        <v>400</v>
      </c>
      <c r="V101" s="220" t="s">
        <v>353</v>
      </c>
      <c r="W101" s="177">
        <f>W88/W90</f>
        <v>0.96256684491978617</v>
      </c>
      <c r="X101" s="177" t="s">
        <v>44</v>
      </c>
    </row>
    <row r="103" spans="16:24" ht="16" thickBot="1" x14ac:dyDescent="0.4"/>
    <row r="104" spans="16:24" ht="30.5" thickBot="1" x14ac:dyDescent="0.85">
      <c r="U104" s="151" t="s">
        <v>424</v>
      </c>
      <c r="V104" s="224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3"/>
    </row>
    <row r="135" spans="3:24" ht="28.5" x14ac:dyDescent="0.65">
      <c r="P135" s="141" t="str">
        <f>P62</f>
        <v>R45</v>
      </c>
      <c r="Q135" s="168" t="str">
        <f>Q62</f>
        <v xml:space="preserve"> =</v>
      </c>
      <c r="R135" s="141">
        <f>R62</f>
        <v>0.66666666666666663</v>
      </c>
      <c r="S135" s="164" t="str">
        <f>S62</f>
        <v>Ω</v>
      </c>
      <c r="T135" s="153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41" t="str">
        <f>P98</f>
        <v>R123</v>
      </c>
      <c r="Q136" s="168" t="str">
        <f>Q98</f>
        <v xml:space="preserve"> =</v>
      </c>
      <c r="R136" s="141">
        <f>R98</f>
        <v>0.83333333333333326</v>
      </c>
      <c r="S136" s="164" t="str">
        <f>S98</f>
        <v>Ω</v>
      </c>
      <c r="T136" s="153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54"/>
      <c r="Q137" s="169"/>
      <c r="R137" s="153"/>
      <c r="S137" s="188"/>
      <c r="T137" s="153"/>
      <c r="U137" s="13" t="str">
        <f>U183</f>
        <v>I6 = I12345 = I123456</v>
      </c>
      <c r="V137" s="221" t="str">
        <f>V183</f>
        <v xml:space="preserve"> =</v>
      </c>
      <c r="W137" s="13">
        <f>W183</f>
        <v>1.7326203208556152</v>
      </c>
      <c r="X137" s="189" t="str">
        <f>X183</f>
        <v>A</v>
      </c>
    </row>
    <row r="140" spans="3:24" ht="32.5" x14ac:dyDescent="0.85">
      <c r="P140" s="152" t="s">
        <v>374</v>
      </c>
      <c r="Q140" s="156" t="s">
        <v>353</v>
      </c>
      <c r="R140" s="145" t="s">
        <v>375</v>
      </c>
      <c r="S140" s="200"/>
      <c r="U140" s="181" t="s">
        <v>395</v>
      </c>
      <c r="V140" s="219" t="s">
        <v>353</v>
      </c>
      <c r="W140" s="183" t="s">
        <v>389</v>
      </c>
      <c r="X140" s="214"/>
    </row>
    <row r="141" spans="3:24" ht="32.5" x14ac:dyDescent="0.85">
      <c r="P141" s="165" t="s">
        <v>374</v>
      </c>
      <c r="Q141" s="161" t="s">
        <v>353</v>
      </c>
      <c r="R141" s="166">
        <f>1/(1/R135+1/R136)</f>
        <v>0.37037037037037035</v>
      </c>
      <c r="S141" s="201" t="s">
        <v>341</v>
      </c>
      <c r="U141" s="186" t="s">
        <v>428</v>
      </c>
      <c r="V141" s="220" t="s">
        <v>353</v>
      </c>
      <c r="W141" s="187">
        <f>W137*W135</f>
        <v>0.64171122994652408</v>
      </c>
      <c r="X141" s="187" t="s">
        <v>340</v>
      </c>
    </row>
    <row r="143" spans="3:24" ht="32.5" x14ac:dyDescent="0.85">
      <c r="U143" s="181" t="s">
        <v>396</v>
      </c>
      <c r="V143" s="219" t="s">
        <v>353</v>
      </c>
      <c r="W143" s="183" t="s">
        <v>391</v>
      </c>
      <c r="X143" s="214"/>
    </row>
    <row r="144" spans="3:24" ht="32.5" x14ac:dyDescent="0.85">
      <c r="U144" s="186" t="s">
        <v>396</v>
      </c>
      <c r="V144" s="220" t="s">
        <v>353</v>
      </c>
      <c r="W144" s="187">
        <f>W137*W136</f>
        <v>3.4652406417112305</v>
      </c>
      <c r="X144" s="187" t="s">
        <v>340</v>
      </c>
    </row>
    <row r="145" spans="21:24" ht="29" thickBot="1" x14ac:dyDescent="0.7">
      <c r="W145" s="174"/>
      <c r="X145" s="153"/>
    </row>
    <row r="146" spans="21:24" ht="33" thickBot="1" x14ac:dyDescent="0.9">
      <c r="U146" s="155" t="s">
        <v>397</v>
      </c>
      <c r="V146" s="223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89">
        <f>$W$273</f>
        <v>7.8930481283422456</v>
      </c>
    </row>
    <row r="172" spans="3:24" ht="18.5" customHeight="1" x14ac:dyDescent="0.6">
      <c r="P172" s="141" t="str">
        <f>P10</f>
        <v>R6</v>
      </c>
      <c r="Q172" s="168" t="str">
        <f>Q10</f>
        <v xml:space="preserve"> =</v>
      </c>
      <c r="R172" s="141">
        <f>R10</f>
        <v>2</v>
      </c>
      <c r="S172" s="164" t="str">
        <f>S10</f>
        <v>Ω</v>
      </c>
      <c r="T172" s="149"/>
      <c r="U172" s="184" t="str">
        <f>U226</f>
        <v>U9 = U123456789 = U78 = U123456</v>
      </c>
      <c r="V172" s="222" t="str">
        <f>V226</f>
        <v xml:space="preserve"> =</v>
      </c>
      <c r="W172" s="184">
        <f>W226</f>
        <v>4.1069518716577544</v>
      </c>
      <c r="X172" s="190" t="str">
        <f>X226</f>
        <v>V</v>
      </c>
    </row>
    <row r="173" spans="3:24" ht="26" x14ac:dyDescent="0.6">
      <c r="P173" s="141" t="str">
        <f>P141</f>
        <v>R12345</v>
      </c>
      <c r="Q173" s="168" t="str">
        <f>Q141</f>
        <v xml:space="preserve"> =</v>
      </c>
      <c r="R173" s="141">
        <f>R141</f>
        <v>0.37037037037037035</v>
      </c>
      <c r="S173" s="164" t="str">
        <f>S141</f>
        <v>Ω</v>
      </c>
      <c r="T173" s="149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21" t="str">
        <f>V217</f>
        <v xml:space="preserve"> =</v>
      </c>
      <c r="W176" s="13">
        <f>W217</f>
        <v>7.8930481283422456</v>
      </c>
      <c r="X176" s="189" t="str">
        <f>X217</f>
        <v>A</v>
      </c>
    </row>
    <row r="177" spans="4:24" x14ac:dyDescent="0.35">
      <c r="F177" s="184"/>
    </row>
    <row r="178" spans="4:24" x14ac:dyDescent="0.35">
      <c r="F178" s="184">
        <f>$W$226</f>
        <v>4.1069518716577544</v>
      </c>
      <c r="I178" s="184">
        <f>$W$226</f>
        <v>4.1069518716577544</v>
      </c>
    </row>
    <row r="179" spans="4:24" ht="30" x14ac:dyDescent="0.8">
      <c r="D179" s="190">
        <f>$W$229</f>
        <v>7.8930481283422456</v>
      </c>
      <c r="P179" s="146" t="s">
        <v>376</v>
      </c>
      <c r="Q179" s="156" t="s">
        <v>353</v>
      </c>
      <c r="R179" s="147" t="s">
        <v>377</v>
      </c>
      <c r="S179" s="202"/>
      <c r="U179" s="148" t="s">
        <v>386</v>
      </c>
      <c r="V179" s="219" t="s">
        <v>353</v>
      </c>
      <c r="W179" s="170" t="s">
        <v>385</v>
      </c>
      <c r="X179" s="215"/>
    </row>
    <row r="180" spans="4:24" ht="30" x14ac:dyDescent="0.8">
      <c r="P180" s="172" t="s">
        <v>376</v>
      </c>
      <c r="Q180" s="161" t="s">
        <v>353</v>
      </c>
      <c r="R180" s="173">
        <f>R172+R173</f>
        <v>2.3703703703703702</v>
      </c>
      <c r="S180" s="203" t="s">
        <v>341</v>
      </c>
      <c r="U180" s="176" t="s">
        <v>386</v>
      </c>
      <c r="V180" s="220" t="s">
        <v>353</v>
      </c>
      <c r="W180" s="177">
        <f>W172/W174</f>
        <v>6.1604278074866317</v>
      </c>
      <c r="X180" s="177" t="s">
        <v>44</v>
      </c>
    </row>
    <row r="182" spans="4:24" ht="30" x14ac:dyDescent="0.8">
      <c r="U182" s="148" t="s">
        <v>388</v>
      </c>
      <c r="V182" s="219" t="s">
        <v>353</v>
      </c>
      <c r="W182" s="170" t="s">
        <v>387</v>
      </c>
      <c r="X182" s="215"/>
    </row>
    <row r="183" spans="4:24" ht="30" x14ac:dyDescent="0.8">
      <c r="U183" s="176" t="s">
        <v>432</v>
      </c>
      <c r="V183" s="220" t="s">
        <v>353</v>
      </c>
      <c r="W183" s="177">
        <f>W172/W173</f>
        <v>1.7326203208556152</v>
      </c>
      <c r="X183" s="177" t="s">
        <v>44</v>
      </c>
    </row>
    <row r="185" spans="4:24" ht="16" thickBot="1" x14ac:dyDescent="0.4"/>
    <row r="186" spans="4:24" ht="30.5" thickBot="1" x14ac:dyDescent="0.85">
      <c r="U186" s="151" t="s">
        <v>349</v>
      </c>
      <c r="V186" s="224">
        <f>IF(W180+W183=W273,1,-1)</f>
        <v>1</v>
      </c>
      <c r="W186" s="195"/>
      <c r="X186" s="211"/>
    </row>
    <row r="187" spans="4:24" ht="26" x14ac:dyDescent="0.6">
      <c r="G187" s="189">
        <f>W180</f>
        <v>6.1604278074866317</v>
      </c>
      <c r="I187" s="189">
        <f>$W$183</f>
        <v>1.7326203208556152</v>
      </c>
      <c r="U187" s="210"/>
      <c r="V187" s="225"/>
      <c r="W187" s="211"/>
      <c r="X187" s="211"/>
    </row>
    <row r="188" spans="4:24" ht="26" x14ac:dyDescent="0.6">
      <c r="W188" s="175"/>
      <c r="X188" s="149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1" t="str">
        <f>P101</f>
        <v>R789</v>
      </c>
      <c r="Q217" s="168" t="str">
        <f>Q101</f>
        <v xml:space="preserve"> =</v>
      </c>
      <c r="R217" s="141">
        <f>R101</f>
        <v>0.66666666666666663</v>
      </c>
      <c r="S217" s="164" t="str">
        <f>S101</f>
        <v>Ω</v>
      </c>
      <c r="U217" s="13" t="str">
        <f>U273</f>
        <v>I10 = I123456789 = ITot</v>
      </c>
      <c r="V217" s="221" t="str">
        <f>V273</f>
        <v xml:space="preserve"> =</v>
      </c>
      <c r="W217" s="13">
        <f>W273</f>
        <v>7.8930481283422456</v>
      </c>
      <c r="X217" s="189" t="str">
        <f>X273</f>
        <v>A</v>
      </c>
    </row>
    <row r="218" spans="3:24" x14ac:dyDescent="0.35">
      <c r="P218" s="141" t="str">
        <f>P180</f>
        <v>R123456</v>
      </c>
      <c r="Q218" s="168" t="str">
        <f>Q180</f>
        <v xml:space="preserve"> =</v>
      </c>
      <c r="R218" s="141">
        <f>R180</f>
        <v>2.3703703703703702</v>
      </c>
      <c r="S218" s="164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9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90">
        <f>$W$229</f>
        <v>7.8930481283422456</v>
      </c>
    </row>
    <row r="225" spans="9:24" ht="30" x14ac:dyDescent="0.8">
      <c r="I225" s="184">
        <f>$W$226</f>
        <v>4.1069518716577544</v>
      </c>
      <c r="P225" s="146" t="s">
        <v>378</v>
      </c>
      <c r="Q225" s="156" t="s">
        <v>353</v>
      </c>
      <c r="R225" s="147" t="s">
        <v>379</v>
      </c>
      <c r="S225" s="202"/>
      <c r="T225" s="149"/>
      <c r="U225" s="178" t="s">
        <v>393</v>
      </c>
      <c r="V225" s="219" t="s">
        <v>353</v>
      </c>
      <c r="W225" s="182" t="s">
        <v>383</v>
      </c>
      <c r="X225" s="216"/>
    </row>
    <row r="226" spans="9:24" ht="30" x14ac:dyDescent="0.8">
      <c r="P226" s="172" t="s">
        <v>378</v>
      </c>
      <c r="Q226" s="161" t="s">
        <v>353</v>
      </c>
      <c r="R226" s="173">
        <f>1/(1/R217+1/R218)</f>
        <v>0.52032520325203258</v>
      </c>
      <c r="S226" s="203" t="s">
        <v>341</v>
      </c>
      <c r="T226" s="149"/>
      <c r="U226" s="179" t="s">
        <v>427</v>
      </c>
      <c r="V226" s="220" t="s">
        <v>353</v>
      </c>
      <c r="W226" s="180">
        <f>W218*W217</f>
        <v>4.1069518716577544</v>
      </c>
      <c r="X226" s="180" t="s">
        <v>340</v>
      </c>
    </row>
    <row r="227" spans="9:24" ht="26" x14ac:dyDescent="0.6">
      <c r="P227" s="150"/>
      <c r="Q227" s="195"/>
      <c r="R227" s="149"/>
      <c r="S227" s="167"/>
      <c r="T227" s="149"/>
    </row>
    <row r="228" spans="9:24" ht="30" x14ac:dyDescent="0.8">
      <c r="P228" s="150"/>
      <c r="Q228" s="195"/>
      <c r="R228" s="149"/>
      <c r="S228" s="167"/>
      <c r="T228" s="149"/>
      <c r="U228" s="178" t="s">
        <v>392</v>
      </c>
      <c r="V228" s="219" t="s">
        <v>353</v>
      </c>
      <c r="W228" s="170" t="s">
        <v>384</v>
      </c>
      <c r="X228" s="216"/>
    </row>
    <row r="229" spans="9:24" ht="30" x14ac:dyDescent="0.8">
      <c r="U229" s="179" t="s">
        <v>392</v>
      </c>
      <c r="V229" s="220" t="s">
        <v>353</v>
      </c>
      <c r="W229" s="180">
        <f>W217*W219</f>
        <v>7.8930481283422456</v>
      </c>
      <c r="X229" s="180" t="s">
        <v>340</v>
      </c>
    </row>
    <row r="230" spans="9:24" ht="26" x14ac:dyDescent="0.6">
      <c r="W230" s="175"/>
      <c r="X230" s="149"/>
    </row>
    <row r="231" spans="9:24" ht="16" thickBot="1" x14ac:dyDescent="0.4"/>
    <row r="232" spans="9:24" ht="30.5" thickBot="1" x14ac:dyDescent="0.85">
      <c r="U232" s="151" t="s">
        <v>394</v>
      </c>
      <c r="V232" s="224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1" t="str">
        <f>P14</f>
        <v>R10</v>
      </c>
      <c r="Q267" s="168" t="str">
        <f>Q14</f>
        <v xml:space="preserve"> =</v>
      </c>
      <c r="R267" s="141">
        <f>R14</f>
        <v>1</v>
      </c>
      <c r="S267" s="164" t="str">
        <f>S14</f>
        <v>Ω</v>
      </c>
      <c r="U267" s="184" t="str">
        <f>U15</f>
        <v>UTot</v>
      </c>
      <c r="V267" s="222" t="str">
        <f>V15</f>
        <v xml:space="preserve"> =</v>
      </c>
      <c r="W267" s="184">
        <f>W15</f>
        <v>12</v>
      </c>
      <c r="X267" s="190" t="str">
        <f>X15</f>
        <v>V</v>
      </c>
    </row>
    <row r="268" spans="3:24" x14ac:dyDescent="0.35">
      <c r="H268" s="189">
        <f>$W$273</f>
        <v>7.8930481283422456</v>
      </c>
      <c r="P268" s="141" t="str">
        <f>P226</f>
        <v>R123456789</v>
      </c>
      <c r="Q268" s="168" t="str">
        <f>Q226</f>
        <v xml:space="preserve"> =</v>
      </c>
      <c r="R268" s="141">
        <f>R226</f>
        <v>0.52032520325203258</v>
      </c>
      <c r="S268" s="164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6" t="s">
        <v>382</v>
      </c>
      <c r="Q272" s="156" t="s">
        <v>353</v>
      </c>
      <c r="R272" s="147" t="s">
        <v>380</v>
      </c>
      <c r="S272" s="202"/>
      <c r="U272" s="148" t="s">
        <v>381</v>
      </c>
      <c r="V272" s="219" t="s">
        <v>353</v>
      </c>
      <c r="W272" s="170" t="s">
        <v>390</v>
      </c>
      <c r="X272" s="217"/>
    </row>
    <row r="273" spans="9:24" ht="30" x14ac:dyDescent="0.8">
      <c r="I273" s="185">
        <f>W267</f>
        <v>12</v>
      </c>
      <c r="P273" s="172" t="s">
        <v>382</v>
      </c>
      <c r="Q273" s="161" t="s">
        <v>353</v>
      </c>
      <c r="R273" s="173">
        <f>R267+R268</f>
        <v>1.5203252032520327</v>
      </c>
      <c r="S273" s="203" t="s">
        <v>341</v>
      </c>
      <c r="U273" s="176" t="s">
        <v>431</v>
      </c>
      <c r="V273" s="226" t="s">
        <v>353</v>
      </c>
      <c r="W273" s="177">
        <f>W267/W268</f>
        <v>7.8930481283422456</v>
      </c>
      <c r="X273" s="177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topLeftCell="A2"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305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306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7">
        <f t="shared" si="10"/>
        <v>9.6016704210091195</v>
      </c>
      <c r="AI40" s="137">
        <f t="shared" si="10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7" t="s">
        <v>230</v>
      </c>
      <c r="D12" s="247"/>
      <c r="E12" s="247"/>
      <c r="F12" s="247"/>
      <c r="G12" s="247"/>
      <c r="H12" s="75"/>
      <c r="I12" s="247" t="s">
        <v>231</v>
      </c>
      <c r="J12" s="247"/>
      <c r="K12" s="247" t="s">
        <v>226</v>
      </c>
      <c r="L12" s="247"/>
      <c r="M12" s="247" t="s">
        <v>232</v>
      </c>
      <c r="N12" s="247"/>
      <c r="O12" s="247"/>
      <c r="P12" s="246" t="s">
        <v>243</v>
      </c>
      <c r="Q12" s="246"/>
      <c r="R12" s="246"/>
      <c r="S12" s="246"/>
      <c r="T12" s="246" t="s">
        <v>275</v>
      </c>
      <c r="U12" s="246"/>
      <c r="V12" s="246"/>
      <c r="W12" s="246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 t="shared" ref="V15:V20" si="11">IF(P15&lt;&gt;0,Q15,0)</f>
        <v>20</v>
      </c>
      <c r="W15" s="93">
        <f t="shared" ref="W15:W20" si="12"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249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20</v>
      </c>
      <c r="Q16" s="93">
        <f t="shared" si="8"/>
        <v>12</v>
      </c>
      <c r="R16" s="93">
        <f t="shared" si="9"/>
        <v>-7</v>
      </c>
      <c r="S16" s="93">
        <f t="shared" si="10"/>
        <v>8</v>
      </c>
      <c r="T16" s="93">
        <v>0</v>
      </c>
      <c r="U16" s="93">
        <v>0</v>
      </c>
      <c r="V16" s="93">
        <f t="shared" si="11"/>
        <v>12</v>
      </c>
      <c r="W16" s="93">
        <f t="shared" si="12"/>
        <v>8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U46"/>
  <sheetViews>
    <sheetView showGridLines="0" zoomScaleNormal="100" workbookViewId="0">
      <selection activeCell="AA24" sqref="AA24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9" customWidth="1"/>
    <col min="16" max="16" width="3.6328125" style="239" customWidth="1"/>
    <col min="17" max="21" width="5.6328125" style="239" customWidth="1"/>
  </cols>
  <sheetData>
    <row r="1" spans="2:21" ht="40" customHeight="1" x14ac:dyDescent="0.35"/>
    <row r="2" spans="2:21" ht="23.5" x14ac:dyDescent="0.55000000000000004">
      <c r="B2" s="22" t="s">
        <v>350</v>
      </c>
      <c r="M2" s="238"/>
    </row>
    <row r="3" spans="2:21" ht="12" customHeight="1" x14ac:dyDescent="0.55000000000000004">
      <c r="B3" s="22"/>
      <c r="M3" s="238"/>
    </row>
    <row r="4" spans="2:21" ht="12" customHeight="1" x14ac:dyDescent="0.55000000000000004">
      <c r="B4" s="22"/>
      <c r="M4" s="238"/>
    </row>
    <row r="5" spans="2:21" x14ac:dyDescent="0.35">
      <c r="C5" s="231" t="s">
        <v>434</v>
      </c>
      <c r="D5" s="230"/>
      <c r="E5" s="230"/>
      <c r="F5" s="230"/>
      <c r="G5" s="230"/>
      <c r="M5" s="230" t="s">
        <v>268</v>
      </c>
    </row>
    <row r="6" spans="2:21" x14ac:dyDescent="0.35">
      <c r="C6" s="227">
        <v>180</v>
      </c>
      <c r="D6" s="5" t="str">
        <f>M6</f>
        <v>°</v>
      </c>
      <c r="E6" s="228" t="s">
        <v>351</v>
      </c>
      <c r="F6" s="233">
        <f>PI()*C6/180</f>
        <v>3.1415926535897931</v>
      </c>
      <c r="G6" s="5" t="str">
        <f>M7</f>
        <v>rad</v>
      </c>
      <c r="M6" s="229" t="s">
        <v>215</v>
      </c>
    </row>
    <row r="7" spans="2:21" x14ac:dyDescent="0.35">
      <c r="C7" s="94">
        <v>3.1415000000000002</v>
      </c>
      <c r="D7" s="5" t="str">
        <f>M7</f>
        <v>rad</v>
      </c>
      <c r="E7" s="228" t="s">
        <v>351</v>
      </c>
      <c r="F7" s="233">
        <f>180*C7/PI()</f>
        <v>179.99469134034814</v>
      </c>
      <c r="G7" s="5" t="str">
        <f>M6</f>
        <v>°</v>
      </c>
      <c r="M7" s="229" t="s">
        <v>216</v>
      </c>
    </row>
    <row r="8" spans="2:21" x14ac:dyDescent="0.35">
      <c r="C8" s="94">
        <v>180</v>
      </c>
      <c r="D8" s="4" t="s">
        <v>215</v>
      </c>
      <c r="E8" s="228" t="s">
        <v>351</v>
      </c>
      <c r="F8" s="233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8" t="s">
        <v>438</v>
      </c>
      <c r="C13" s="250"/>
      <c r="D13" s="250"/>
      <c r="E13" s="250"/>
      <c r="F13" s="250"/>
      <c r="G13" s="250"/>
      <c r="H13" s="250"/>
      <c r="I13" s="250"/>
      <c r="L13" s="248" t="s">
        <v>439</v>
      </c>
      <c r="M13" s="249"/>
      <c r="N13" s="249"/>
      <c r="O13" s="249"/>
      <c r="Q13" s="248" t="s">
        <v>244</v>
      </c>
      <c r="R13" s="249"/>
      <c r="S13" s="249"/>
      <c r="T13" s="249"/>
      <c r="U13" s="249"/>
    </row>
    <row r="14" spans="2:21" x14ac:dyDescent="0.35">
      <c r="B14" s="235" t="s">
        <v>210</v>
      </c>
      <c r="C14" s="234" t="s">
        <v>220</v>
      </c>
      <c r="D14" s="234" t="s">
        <v>99</v>
      </c>
      <c r="E14" s="234" t="s">
        <v>435</v>
      </c>
      <c r="F14" s="234" t="s">
        <v>99</v>
      </c>
      <c r="G14" s="234" t="s">
        <v>435</v>
      </c>
      <c r="H14" s="234" t="s">
        <v>436</v>
      </c>
      <c r="I14" s="234" t="s">
        <v>437</v>
      </c>
      <c r="L14" s="240" t="s">
        <v>443</v>
      </c>
      <c r="M14" s="240" t="s">
        <v>444</v>
      </c>
      <c r="N14" s="240" t="s">
        <v>445</v>
      </c>
      <c r="O14" s="240" t="s">
        <v>446</v>
      </c>
      <c r="P14" s="238"/>
      <c r="Q14" s="244" t="s">
        <v>440</v>
      </c>
      <c r="R14" s="240"/>
      <c r="S14" s="240"/>
      <c r="T14" s="240"/>
      <c r="U14" s="240"/>
    </row>
    <row r="15" spans="2:21" x14ac:dyDescent="0.35">
      <c r="B15" s="236" t="s">
        <v>441</v>
      </c>
      <c r="C15" s="232">
        <v>10</v>
      </c>
      <c r="D15" s="94">
        <v>130</v>
      </c>
      <c r="E15" s="94" t="s">
        <v>215</v>
      </c>
      <c r="F15" s="233">
        <f>IF(E15=M7,D15,IF(D8=M6,D15*PI()/180,"Unknown"))</f>
        <v>2.2689280275926285</v>
      </c>
      <c r="G15" s="93" t="str">
        <f>M7</f>
        <v>rad</v>
      </c>
      <c r="H15" s="233">
        <f>C15*COS(F15)</f>
        <v>-6.4278760968653934</v>
      </c>
      <c r="I15" s="233">
        <f>C15*SIN(F15)</f>
        <v>7.6604444311897799</v>
      </c>
      <c r="L15" s="241">
        <v>0</v>
      </c>
      <c r="M15" s="241">
        <f>H15</f>
        <v>-6.4278760968653934</v>
      </c>
      <c r="N15" s="241">
        <v>0</v>
      </c>
      <c r="O15" s="241">
        <f>I15</f>
        <v>7.6604444311897799</v>
      </c>
      <c r="P15" s="242"/>
      <c r="Q15" s="243">
        <f>MAX(ABS(O15),ABS(M16),ABS(O16),ABS(M15),ABS(M17),ABS(O17))</f>
        <v>12.660444431189781</v>
      </c>
      <c r="R15" s="241">
        <f>Q16</f>
        <v>13.92648887430876</v>
      </c>
      <c r="S15" s="241">
        <v>0</v>
      </c>
      <c r="T15" s="241">
        <f>-R15</f>
        <v>-13.92648887430876</v>
      </c>
      <c r="U15" s="241">
        <v>0</v>
      </c>
    </row>
    <row r="16" spans="2:21" x14ac:dyDescent="0.35">
      <c r="B16" s="237" t="s">
        <v>442</v>
      </c>
      <c r="C16" s="233">
        <f>SQRT(H16^2+I16^2)</f>
        <v>5.0990195135927845</v>
      </c>
      <c r="D16" s="233">
        <f>F16*180/PI()</f>
        <v>78.690067525979785</v>
      </c>
      <c r="E16" s="93" t="str">
        <f>M6</f>
        <v>°</v>
      </c>
      <c r="F16" s="233">
        <f>ATAN2(H16,I16)</f>
        <v>1.3734007669450159</v>
      </c>
      <c r="G16" s="93" t="str">
        <f>M7</f>
        <v>rad</v>
      </c>
      <c r="H16" s="94">
        <v>1</v>
      </c>
      <c r="I16" s="94">
        <v>5</v>
      </c>
      <c r="L16" s="241">
        <v>0</v>
      </c>
      <c r="M16" s="241">
        <f>H16</f>
        <v>1</v>
      </c>
      <c r="N16" s="241">
        <v>0</v>
      </c>
      <c r="O16" s="241">
        <f>I16</f>
        <v>5</v>
      </c>
      <c r="P16" s="242"/>
      <c r="Q16" s="243">
        <f>Q15*1.1</f>
        <v>13.92648887430876</v>
      </c>
      <c r="R16" s="241">
        <v>0</v>
      </c>
      <c r="S16" s="241">
        <f>R15</f>
        <v>13.92648887430876</v>
      </c>
      <c r="T16" s="241">
        <v>0</v>
      </c>
      <c r="U16" s="241">
        <f>T15</f>
        <v>-13.92648887430876</v>
      </c>
    </row>
    <row r="17" spans="2:15" ht="16.5" x14ac:dyDescent="0.45">
      <c r="B17" s="245" t="s">
        <v>454</v>
      </c>
      <c r="C17" s="233">
        <f>SQRT(H17^2+I17^2)</f>
        <v>13.774929840771133</v>
      </c>
      <c r="D17" s="233">
        <f>F17*180/PI()</f>
        <v>113.20612717422607</v>
      </c>
      <c r="E17" s="93" t="str">
        <f>E16</f>
        <v>°</v>
      </c>
      <c r="F17" s="233">
        <f>ATAN2(H17,I17)</f>
        <v>1.9758196526216694</v>
      </c>
      <c r="G17" s="93" t="str">
        <f>G16</f>
        <v>rad</v>
      </c>
      <c r="H17" s="233">
        <f>H16+H15</f>
        <v>-5.4278760968653934</v>
      </c>
      <c r="I17" s="233">
        <f>I16+I15</f>
        <v>12.660444431189781</v>
      </c>
      <c r="L17" s="241">
        <v>0</v>
      </c>
      <c r="M17" s="241">
        <f>H17</f>
        <v>-5.4278760968653934</v>
      </c>
      <c r="N17" s="241">
        <v>0</v>
      </c>
      <c r="O17" s="241">
        <f>I17</f>
        <v>12.660444431189781</v>
      </c>
    </row>
    <row r="18" spans="2:15" ht="16.5" x14ac:dyDescent="0.45">
      <c r="B18" s="19" t="s">
        <v>453</v>
      </c>
      <c r="C18" s="96">
        <f>C16*C15</f>
        <v>50.990195135927848</v>
      </c>
      <c r="D18" s="233">
        <f>D16+D15</f>
        <v>208.69006752597977</v>
      </c>
      <c r="E18" s="93" t="str">
        <f>E17</f>
        <v>°</v>
      </c>
      <c r="F18" s="233">
        <f>F15+F16</f>
        <v>3.6423287945376446</v>
      </c>
      <c r="G18" s="93" t="str">
        <f>G17</f>
        <v>rad</v>
      </c>
      <c r="H18" s="233">
        <v>0</v>
      </c>
      <c r="I18" s="233">
        <v>5</v>
      </c>
    </row>
    <row r="25" spans="2:15" ht="116" customHeight="1" x14ac:dyDescent="0.35"/>
    <row r="44" spans="2:4" x14ac:dyDescent="0.35">
      <c r="B44" s="2" t="s">
        <v>447</v>
      </c>
      <c r="C44" s="2"/>
      <c r="D44" t="s">
        <v>448</v>
      </c>
    </row>
    <row r="45" spans="2:4" x14ac:dyDescent="0.35">
      <c r="B45" s="3" t="s">
        <v>449</v>
      </c>
      <c r="C45" s="3"/>
      <c r="D45" t="s">
        <v>452</v>
      </c>
    </row>
    <row r="46" spans="2:4" x14ac:dyDescent="0.35">
      <c r="B46" t="s">
        <v>450</v>
      </c>
      <c r="D46" t="s">
        <v>451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6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45831.313629976852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>2*(G9+H9)</f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>2*(G11+H11)</f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 t="shared" ref="G18:G23" si="0"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 t="shared" si="0"/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 t="shared" si="0"/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 t="shared" si="0"/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>B22^2*PI()</f>
        <v>314.15926535897933</v>
      </c>
      <c r="F22" s="93">
        <f>2*B22*PI()</f>
        <v>62.831853071795862</v>
      </c>
      <c r="G22" s="93">
        <f t="shared" si="0"/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>B23^2*PI()</f>
        <v>314.15926535897933</v>
      </c>
      <c r="F23" s="93">
        <f>2*B23*PI()</f>
        <v>62.831853071795862</v>
      </c>
      <c r="G23" s="93">
        <f t="shared" si="0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>B24^2*PI()</f>
        <v>314.15926535897933</v>
      </c>
      <c r="F24" s="93">
        <f>2*B24*PI()</f>
        <v>62.831853071795862</v>
      </c>
      <c r="G24" s="94">
        <v>157.07963267500003</v>
      </c>
      <c r="H24" s="93">
        <f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>B25^2*PI()</f>
        <v>314.15926535897933</v>
      </c>
      <c r="F25" s="93">
        <f>2*B25*PI()</f>
        <v>62.831853071795862</v>
      </c>
      <c r="G25" s="94">
        <v>157.07963267500003</v>
      </c>
      <c r="H25" s="93">
        <f>F25*C25/360</f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2025-06-23T05:31:37Z</dcterms:modified>
</cp:coreProperties>
</file>