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_WaltisDaten\BerufsschuleUster\Infomatik-Module\Mathe\"/>
    </mc:Choice>
  </mc:AlternateContent>
  <xr:revisionPtr revIDLastSave="0" documentId="13_ncr:1_{783DF19A-2DC3-405A-9DC5-98212DE08CB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olar_Kartesis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" i="1" l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N41" i="1"/>
  <c r="N40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J38" i="1"/>
  <c r="G30" i="1"/>
  <c r="R36" i="1"/>
  <c r="S36" i="1"/>
  <c r="S35" i="1"/>
  <c r="O36" i="1"/>
  <c r="O35" i="1"/>
  <c r="N35" i="1"/>
  <c r="R32" i="1"/>
  <c r="N31" i="1"/>
  <c r="O31" i="1"/>
  <c r="S32" i="1" s="1"/>
  <c r="S31" i="1"/>
  <c r="O28" i="1"/>
  <c r="O27" i="1"/>
  <c r="G7" i="1"/>
  <c r="G6" i="1"/>
  <c r="H29" i="1"/>
  <c r="G27" i="1"/>
  <c r="G26" i="1"/>
  <c r="G29" i="1" s="1"/>
  <c r="H26" i="1"/>
  <c r="H27" i="1" s="1"/>
  <c r="D25" i="1"/>
  <c r="D28" i="1" s="1"/>
  <c r="D29" i="1" s="1"/>
  <c r="G16" i="1"/>
  <c r="G17" i="1"/>
  <c r="P16" i="1"/>
  <c r="P17" i="1"/>
  <c r="H17" i="1"/>
  <c r="H16" i="1"/>
  <c r="P7" i="1"/>
  <c r="P6" i="1"/>
  <c r="D7" i="1"/>
  <c r="H6" i="1"/>
</calcChain>
</file>

<file path=xl/sharedStrings.xml><?xml version="1.0" encoding="utf-8"?>
<sst xmlns="http://schemas.openxmlformats.org/spreadsheetml/2006/main" count="60" uniqueCount="28">
  <si>
    <t>Kartesisch --&gt; Polar</t>
  </si>
  <si>
    <t>x:</t>
  </si>
  <si>
    <t>y:</t>
  </si>
  <si>
    <t>Betrag:</t>
  </si>
  <si>
    <t>Winkel:</t>
  </si>
  <si>
    <t>m</t>
  </si>
  <si>
    <t>km</t>
  </si>
  <si>
    <t>rad</t>
  </si>
  <si>
    <t>rad --&gt; grad</t>
  </si>
  <si>
    <t>--&gt;</t>
  </si>
  <si>
    <t>°</t>
  </si>
  <si>
    <t>360° =&gt; 2*pi     180° =&gt; pi</t>
  </si>
  <si>
    <t>Polar --&gt; Kartesisch</t>
  </si>
  <si>
    <t>grad --&gt; rad</t>
  </si>
  <si>
    <t>Kartenpunkte</t>
  </si>
  <si>
    <t>Ausgangspunkt: (BZU Mathe Zimmer)</t>
  </si>
  <si>
    <t>Zielpunkt: (Bhf Uster)</t>
  </si>
  <si>
    <t>x1:</t>
  </si>
  <si>
    <t>y1:</t>
  </si>
  <si>
    <t>x2:</t>
  </si>
  <si>
    <t>y2:</t>
  </si>
  <si>
    <t>Zielpunkt (Transformiert)</t>
  </si>
  <si>
    <t>Distanz:</t>
  </si>
  <si>
    <t>Vektor:</t>
  </si>
  <si>
    <t>x-Achse:</t>
  </si>
  <si>
    <t>y-Achse:</t>
  </si>
  <si>
    <t>x-Komponente:</t>
  </si>
  <si>
    <t>y-Komponente: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</si>
</sst>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2" fillId="0" borderId="0" xfId="0" applyFont="1"/>
    <xf numFmtId="0" fontId="0" fillId="0" borderId="1" xfId="0" quotePrefix="1" applyBorder="1"/>
    <xf numFmtId="0" fontId="0" fillId="3" borderId="1" xfId="0" applyFill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Vektor</c:v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Polar_Kartesisch!$N$27:$O$27</c:f>
              <c:numCache>
                <c:formatCode>General</c:formatCode>
                <c:ptCount val="2"/>
                <c:pt idx="0">
                  <c:v>0</c:v>
                </c:pt>
                <c:pt idx="1">
                  <c:v>854.14999999990687</c:v>
                </c:pt>
              </c:numCache>
            </c:numRef>
          </c:xVal>
          <c:yVal>
            <c:numRef>
              <c:f>Polar_Kartesisch!$N$28:$O$28</c:f>
              <c:numCache>
                <c:formatCode>General</c:formatCode>
                <c:ptCount val="2"/>
                <c:pt idx="0">
                  <c:v>0</c:v>
                </c:pt>
                <c:pt idx="1">
                  <c:v>208.10000000009313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2-4F1D-9EEE-9262F5F43383}"/>
            </c:ext>
          </c:extLst>
        </c:ser>
        <c:ser>
          <c:idx val="1"/>
          <c:order val="1"/>
          <c:tx>
            <c:strRef>
              <c:f>Polar_Kartesisch!$M$30</c:f>
              <c:strCache>
                <c:ptCount val="1"/>
                <c:pt idx="0">
                  <c:v>x-Achse:</c:v>
                </c:pt>
              </c:strCache>
            </c:strRef>
          </c:tx>
          <c:spPr>
            <a:ln w="34925" cap="rnd">
              <a:solidFill>
                <a:schemeClr val="tx1">
                  <a:lumMod val="95000"/>
                  <a:lumOff val="5000"/>
                </a:schemeClr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Polar_Kartesisch!$N$31:$O$31</c:f>
              <c:numCache>
                <c:formatCode>General</c:formatCode>
                <c:ptCount val="2"/>
                <c:pt idx="0">
                  <c:v>-55.519749999993955</c:v>
                </c:pt>
                <c:pt idx="1">
                  <c:v>1110.394999999879</c:v>
                </c:pt>
              </c:numCache>
            </c:numRef>
          </c:xVal>
          <c:yVal>
            <c:numRef>
              <c:f>Polar_Kartesisch!$N$32:$O$32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2-4F1D-9EEE-9262F5F43383}"/>
            </c:ext>
          </c:extLst>
        </c:ser>
        <c:ser>
          <c:idx val="2"/>
          <c:order val="2"/>
          <c:tx>
            <c:strRef>
              <c:f>Polar_Kartesisch!$Q$30</c:f>
              <c:strCache>
                <c:ptCount val="1"/>
                <c:pt idx="0">
                  <c:v>y-Achse:</c:v>
                </c:pt>
              </c:strCache>
            </c:strRef>
          </c:tx>
          <c:spPr>
            <a:ln w="34925" cap="rnd">
              <a:solidFill>
                <a:schemeClr val="tx1">
                  <a:lumMod val="95000"/>
                  <a:lumOff val="5000"/>
                </a:schemeClr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Polar_Kartesisch!$R$31:$S$31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Polar_Kartesisch!$R$32:$S$32</c:f>
              <c:numCache>
                <c:formatCode>General</c:formatCode>
                <c:ptCount val="2"/>
                <c:pt idx="0">
                  <c:v>-55.519749999993955</c:v>
                </c:pt>
                <c:pt idx="1">
                  <c:v>1110.394999999879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2-4F1D-9EEE-9262F5F43383}"/>
            </c:ext>
          </c:extLst>
        </c:ser>
        <c:ser>
          <c:idx val="3"/>
          <c:order val="3"/>
          <c:tx>
            <c:strRef>
              <c:f>Polar_Kartesisch!$M$34</c:f>
              <c:strCache>
                <c:ptCount val="1"/>
                <c:pt idx="0">
                  <c:v>x-Komponente: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Polar_Kartesisch!$N$35:$O$35</c:f>
              <c:numCache>
                <c:formatCode>General</c:formatCode>
                <c:ptCount val="2"/>
                <c:pt idx="0">
                  <c:v>854.14999999990687</c:v>
                </c:pt>
                <c:pt idx="1">
                  <c:v>854.14999999990687</c:v>
                </c:pt>
              </c:numCache>
            </c:numRef>
          </c:xVal>
          <c:yVal>
            <c:numRef>
              <c:f>Polar_Kartesisch!$N$36:$O$36</c:f>
              <c:numCache>
                <c:formatCode>General</c:formatCode>
                <c:ptCount val="2"/>
                <c:pt idx="0">
                  <c:v>0</c:v>
                </c:pt>
                <c:pt idx="1">
                  <c:v>208.10000000009313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32-4F1D-9EEE-9262F5F43383}"/>
            </c:ext>
          </c:extLst>
        </c:ser>
        <c:ser>
          <c:idx val="4"/>
          <c:order val="4"/>
          <c:tx>
            <c:strRef>
              <c:f>Polar_Kartesisch!$Q$34</c:f>
              <c:strCache>
                <c:ptCount val="1"/>
                <c:pt idx="0">
                  <c:v>y-Komponente: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Polar_Kartesisch!$R$35:$S$35</c:f>
              <c:numCache>
                <c:formatCode>General</c:formatCode>
                <c:ptCount val="2"/>
                <c:pt idx="0">
                  <c:v>0</c:v>
                </c:pt>
                <c:pt idx="1">
                  <c:v>854.14999999990687</c:v>
                </c:pt>
              </c:numCache>
            </c:numRef>
          </c:xVal>
          <c:yVal>
            <c:numRef>
              <c:f>Polar_Kartesisch!$R$36:$S$36</c:f>
              <c:numCache>
                <c:formatCode>General</c:formatCode>
                <c:ptCount val="2"/>
                <c:pt idx="0">
                  <c:v>208.10000000009313</c:v>
                </c:pt>
                <c:pt idx="1">
                  <c:v>208.10000000009313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32-4F1D-9EEE-9262F5F43383}"/>
            </c:ext>
          </c:extLst>
        </c:ser>
        <c:ser>
          <c:idx val="5"/>
          <c:order val="5"/>
          <c:tx>
            <c:strRef>
              <c:f>Polar_Kartesisch!$M$38</c:f>
              <c:strCache>
                <c:ptCount val="1"/>
                <c:pt idx="0">
                  <c:v>Winkel: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Polar_Kartesisch!$N$40:$AH$40</c:f>
              <c:numCache>
                <c:formatCode>General</c:formatCode>
                <c:ptCount val="21"/>
                <c:pt idx="0">
                  <c:v>427.07499999995343</c:v>
                </c:pt>
                <c:pt idx="1">
                  <c:v>427.04451222663249</c:v>
                </c:pt>
                <c:pt idx="2">
                  <c:v>426.95305325955519</c:v>
                </c:pt>
                <c:pt idx="3">
                  <c:v>426.80063615675715</c:v>
                </c:pt>
                <c:pt idx="4">
                  <c:v>426.58728267955928</c:v>
                </c:pt>
                <c:pt idx="5">
                  <c:v>426.31302328946117</c:v>
                </c:pt>
                <c:pt idx="6">
                  <c:v>425.97789714379161</c:v>
                </c:pt>
                <c:pt idx="7">
                  <c:v>425.58195209011819</c:v>
                </c:pt>
                <c:pt idx="8">
                  <c:v>425.1252446594159</c:v>
                </c:pt>
                <c:pt idx="9">
                  <c:v>424.60784005799547</c:v>
                </c:pt>
                <c:pt idx="10">
                  <c:v>424.02981215819426</c:v>
                </c:pt>
                <c:pt idx="11">
                  <c:v>423.39124348782855</c:v>
                </c:pt>
                <c:pt idx="12">
                  <c:v>422.69222521841095</c:v>
                </c:pt>
                <c:pt idx="13">
                  <c:v>421.93285715213324</c:v>
                </c:pt>
                <c:pt idx="14">
                  <c:v>421.11324770761746</c:v>
                </c:pt>
                <c:pt idx="15">
                  <c:v>420.23351390443599</c:v>
                </c:pt>
                <c:pt idx="16">
                  <c:v>419.2937813464045</c:v>
                </c:pt>
                <c:pt idx="17">
                  <c:v>418.29418420364857</c:v>
                </c:pt>
                <c:pt idx="18">
                  <c:v>417.23486519344789</c:v>
                </c:pt>
                <c:pt idx="19">
                  <c:v>416.11597555985958</c:v>
                </c:pt>
                <c:pt idx="20">
                  <c:v>414.93767505212463</c:v>
                </c:pt>
              </c:numCache>
            </c:numRef>
          </c:xVal>
          <c:yVal>
            <c:numRef>
              <c:f>Polar_Kartesisch!$N$41:$AH$41</c:f>
              <c:numCache>
                <c:formatCode>General</c:formatCode>
                <c:ptCount val="21"/>
                <c:pt idx="0">
                  <c:v>0</c:v>
                </c:pt>
                <c:pt idx="1">
                  <c:v>5.1029601289630317</c:v>
                </c:pt>
                <c:pt idx="2">
                  <c:v>10.205191683827005</c:v>
                </c:pt>
                <c:pt idx="3">
                  <c:v>15.30596619451488</c:v>
                </c:pt>
                <c:pt idx="4">
                  <c:v>20.404555398978804</c:v>
                </c:pt>
                <c:pt idx="5">
                  <c:v>25.500231347177579</c:v>
                </c:pt>
                <c:pt idx="6">
                  <c:v>30.592266505009576</c:v>
                </c:pt>
                <c:pt idx="7">
                  <c:v>35.679933858186281</c:v>
                </c:pt>
                <c:pt idx="8">
                  <c:v>40.762507016031599</c:v>
                </c:pt>
                <c:pt idx="9">
                  <c:v>45.839260315192142</c:v>
                </c:pt>
                <c:pt idx="10">
                  <c:v>50.909468923243679</c:v>
                </c:pt>
                <c:pt idx="11">
                  <c:v>55.972408942178916</c:v>
                </c:pt>
                <c:pt idx="12">
                  <c:v>61.027357511761871</c:v>
                </c:pt>
                <c:pt idx="13">
                  <c:v>66.073592912734185</c:v>
                </c:pt>
                <c:pt idx="14">
                  <c:v>71.110394669858351</c:v>
                </c:pt>
                <c:pt idx="15">
                  <c:v>76.137043654783426</c:v>
                </c:pt>
                <c:pt idx="16">
                  <c:v>81.152822188718517</c:v>
                </c:pt>
                <c:pt idx="17">
                  <c:v>86.157014144899108</c:v>
                </c:pt>
                <c:pt idx="18">
                  <c:v>91.148905050832028</c:v>
                </c:pt>
                <c:pt idx="19">
                  <c:v>96.127782190304089</c:v>
                </c:pt>
                <c:pt idx="20">
                  <c:v>101.09293470513984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32-4F1D-9EEE-9262F5F43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4768"/>
        <c:axId val="36600448"/>
      </c:scatterChart>
      <c:valAx>
        <c:axId val="3660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00448"/>
        <c:crosses val="autoZero"/>
        <c:crossBetween val="midCat"/>
      </c:valAx>
      <c:valAx>
        <c:axId val="366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590737</xdr:colOff>
      <xdr:row>19</xdr:row>
      <xdr:rowOff>144604</xdr:rowOff>
    </xdr:from>
    <xdr:to>
      <xdr:col>21</xdr:col>
      <xdr:colOff>560295</xdr:colOff>
      <xdr:row>44</xdr:row>
      <xdr:rowOff>97118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70070D-48FB-8817-9CB7-00DC3C24B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J41"/>
  <sheetViews>
    <sheetView showGridLines="0" tabSelected="1" topLeftCell="D7" zoomScale="85" zoomScaleNormal="85" workbookViewId="0">
      <selection activeCell="Z19" sqref="Z19"/>
    </sheetView>
  </sheetViews>
  <sheetFormatPr baseColWidth="10" defaultColWidth="8.7265625" defaultRowHeight="14.5" x14ac:dyDescent="0.35"/>
  <cols>
    <col min="3" max="3" width="14.54296875" customWidth="1"/>
    <col min="10" max="12" width="3" customWidth="1"/>
    <col min="13" max="13" width="12.1796875" customWidth="1"/>
  </cols>
  <sheetData>
    <row r="4" spans="2:19" ht="21" x14ac:dyDescent="0.5">
      <c r="B4" s="6" t="s">
        <v>0</v>
      </c>
      <c r="C4" s="1"/>
      <c r="M4" s="6" t="s">
        <v>8</v>
      </c>
      <c r="O4" t="s">
        <v>11</v>
      </c>
      <c r="S4" t="s">
        <v>10</v>
      </c>
    </row>
    <row r="5" spans="2:19" x14ac:dyDescent="0.35">
      <c r="S5" t="s">
        <v>7</v>
      </c>
    </row>
    <row r="6" spans="2:19" x14ac:dyDescent="0.35">
      <c r="B6" s="2" t="s">
        <v>1</v>
      </c>
      <c r="C6" s="3">
        <v>-800</v>
      </c>
      <c r="D6" s="3" t="s">
        <v>6</v>
      </c>
      <c r="F6" s="2" t="s">
        <v>3</v>
      </c>
      <c r="G6" s="5">
        <f>SQRT(C6^2+C7^2)</f>
        <v>824.37916033825115</v>
      </c>
      <c r="H6" s="5" t="str">
        <f>D6</f>
        <v>km</v>
      </c>
      <c r="M6" s="3">
        <v>3.1415000000000002</v>
      </c>
      <c r="N6" s="4" t="s">
        <v>7</v>
      </c>
      <c r="O6" s="7" t="s">
        <v>9</v>
      </c>
      <c r="P6" s="4">
        <f>180*M6/3.1415926</f>
        <v>179.99469441072659</v>
      </c>
      <c r="Q6" s="4" t="s">
        <v>10</v>
      </c>
    </row>
    <row r="7" spans="2:19" x14ac:dyDescent="0.35">
      <c r="B7" s="2" t="s">
        <v>2</v>
      </c>
      <c r="C7" s="3">
        <v>-199</v>
      </c>
      <c r="D7" s="4" t="str">
        <f>D6</f>
        <v>km</v>
      </c>
      <c r="F7" s="2" t="s">
        <v>4</v>
      </c>
      <c r="G7" s="5">
        <f>IF(H7=$S$5,ATAN2(C6,C7),DEGREES(ATAN2(C6,C7)))</f>
        <v>-166.03118313173636</v>
      </c>
      <c r="H7" s="3" t="s">
        <v>10</v>
      </c>
      <c r="M7" s="4"/>
      <c r="N7" s="4"/>
      <c r="O7" s="4"/>
      <c r="P7" s="4">
        <f>DEGREES(M6)</f>
        <v>179.99469134034814</v>
      </c>
      <c r="Q7" s="4" t="s">
        <v>10</v>
      </c>
    </row>
    <row r="14" spans="2:19" ht="21" x14ac:dyDescent="0.5">
      <c r="B14" s="6" t="s">
        <v>12</v>
      </c>
      <c r="M14" s="6" t="s">
        <v>13</v>
      </c>
      <c r="O14" t="s">
        <v>11</v>
      </c>
    </row>
    <row r="16" spans="2:19" x14ac:dyDescent="0.35">
      <c r="B16" s="2" t="s">
        <v>3</v>
      </c>
      <c r="C16" s="3">
        <v>824.37916033825115</v>
      </c>
      <c r="D16" s="3" t="s">
        <v>5</v>
      </c>
      <c r="F16" s="8" t="s">
        <v>1</v>
      </c>
      <c r="G16" s="5">
        <f>IF(D17=S5,C16*COS(C17),C16*COS(RADIANS(C17)))</f>
        <v>-799.99936394181248</v>
      </c>
      <c r="H16" s="5" t="str">
        <f>D16</f>
        <v>m</v>
      </c>
      <c r="M16" s="3">
        <v>180</v>
      </c>
      <c r="N16" s="4" t="s">
        <v>10</v>
      </c>
      <c r="O16" s="7" t="s">
        <v>9</v>
      </c>
      <c r="P16" s="4">
        <f>3.1415926*M16/180</f>
        <v>3.1415926000000001</v>
      </c>
      <c r="Q16" s="4" t="s">
        <v>7</v>
      </c>
    </row>
    <row r="17" spans="2:19" x14ac:dyDescent="0.35">
      <c r="B17" s="2" t="s">
        <v>4</v>
      </c>
      <c r="C17" s="3">
        <v>-166.03100000000001</v>
      </c>
      <c r="D17" s="3" t="s">
        <v>10</v>
      </c>
      <c r="F17" s="8" t="s">
        <v>2</v>
      </c>
      <c r="G17" s="5">
        <f>IF(D17=S5,C16*SIN(C17),C16*SIN(RADIANS(C17)))</f>
        <v>-199.00255700039509</v>
      </c>
      <c r="H17" s="5" t="str">
        <f>D16</f>
        <v>m</v>
      </c>
      <c r="M17" s="4"/>
      <c r="N17" s="4"/>
      <c r="O17" s="4"/>
      <c r="P17" s="4">
        <f>RADIANS(M16)</f>
        <v>3.1415926535897931</v>
      </c>
      <c r="Q17" s="4" t="s">
        <v>7</v>
      </c>
    </row>
    <row r="22" spans="2:19" ht="21" x14ac:dyDescent="0.5">
      <c r="B22" s="6" t="s">
        <v>14</v>
      </c>
    </row>
    <row r="23" spans="2:19" x14ac:dyDescent="0.35">
      <c r="B23" t="s">
        <v>15</v>
      </c>
    </row>
    <row r="24" spans="2:19" x14ac:dyDescent="0.35">
      <c r="B24" s="2" t="s">
        <v>17</v>
      </c>
      <c r="C24" s="3">
        <v>2695871.43</v>
      </c>
      <c r="D24" s="3" t="s">
        <v>5</v>
      </c>
    </row>
    <row r="25" spans="2:19" x14ac:dyDescent="0.35">
      <c r="B25" s="2" t="s">
        <v>18</v>
      </c>
      <c r="C25" s="3">
        <v>1244980.25</v>
      </c>
      <c r="D25" s="4" t="str">
        <f>D24</f>
        <v>m</v>
      </c>
      <c r="F25" t="s">
        <v>21</v>
      </c>
    </row>
    <row r="26" spans="2:19" x14ac:dyDescent="0.35">
      <c r="F26" s="2" t="s">
        <v>1</v>
      </c>
      <c r="G26" s="5">
        <f>C28-C24</f>
        <v>854.14999999990687</v>
      </c>
      <c r="H26" s="9" t="str">
        <f>D24</f>
        <v>m</v>
      </c>
      <c r="M26" t="s">
        <v>23</v>
      </c>
    </row>
    <row r="27" spans="2:19" x14ac:dyDescent="0.35">
      <c r="B27" t="s">
        <v>16</v>
      </c>
      <c r="F27" s="2" t="s">
        <v>2</v>
      </c>
      <c r="G27" s="5">
        <f>C29-C25</f>
        <v>208.10000000009313</v>
      </c>
      <c r="H27" s="4" t="str">
        <f>H26</f>
        <v>m</v>
      </c>
      <c r="M27" s="10" t="s">
        <v>1</v>
      </c>
      <c r="N27">
        <v>0</v>
      </c>
      <c r="O27">
        <f>G26</f>
        <v>854.14999999990687</v>
      </c>
    </row>
    <row r="28" spans="2:19" x14ac:dyDescent="0.35">
      <c r="B28" s="2" t="s">
        <v>19</v>
      </c>
      <c r="C28" s="3">
        <v>2696725.58</v>
      </c>
      <c r="D28" s="9" t="str">
        <f>D25</f>
        <v>m</v>
      </c>
      <c r="M28" s="10" t="s">
        <v>2</v>
      </c>
      <c r="N28">
        <v>0</v>
      </c>
      <c r="O28">
        <f>G27</f>
        <v>208.10000000009313</v>
      </c>
    </row>
    <row r="29" spans="2:19" x14ac:dyDescent="0.35">
      <c r="B29" s="2" t="s">
        <v>20</v>
      </c>
      <c r="C29" s="3">
        <v>1245188.3500000001</v>
      </c>
      <c r="D29" s="4" t="str">
        <f>D28</f>
        <v>m</v>
      </c>
      <c r="F29" s="2" t="s">
        <v>22</v>
      </c>
      <c r="G29" s="5">
        <f>SQRT(G26^2+G27^2)</f>
        <v>879.13470668600019</v>
      </c>
      <c r="H29" s="5" t="str">
        <f>D29</f>
        <v>m</v>
      </c>
    </row>
    <row r="30" spans="2:19" x14ac:dyDescent="0.35">
      <c r="F30" s="2" t="s">
        <v>4</v>
      </c>
      <c r="G30" s="5">
        <f>IF(H30=$S$5,ATAN2(G26,G27),DEGREES(ATAN2(G26,G27)))</f>
        <v>0.23897823855049372</v>
      </c>
      <c r="H30" s="3" t="s">
        <v>7</v>
      </c>
      <c r="M30" t="s">
        <v>24</v>
      </c>
      <c r="Q30" t="s">
        <v>25</v>
      </c>
    </row>
    <row r="31" spans="2:19" x14ac:dyDescent="0.35">
      <c r="M31" s="10" t="s">
        <v>1</v>
      </c>
      <c r="N31">
        <f>-0.05*O31</f>
        <v>-55.519749999993955</v>
      </c>
      <c r="O31">
        <f>1.3 * MAX(O27:O28)</f>
        <v>1110.394999999879</v>
      </c>
      <c r="Q31" s="10" t="s">
        <v>1</v>
      </c>
      <c r="R31">
        <v>0</v>
      </c>
      <c r="S31">
        <f>R31</f>
        <v>0</v>
      </c>
    </row>
    <row r="32" spans="2:19" x14ac:dyDescent="0.35">
      <c r="M32" s="10" t="s">
        <v>2</v>
      </c>
      <c r="N32">
        <v>0</v>
      </c>
      <c r="O32">
        <v>0</v>
      </c>
      <c r="Q32" s="10" t="s">
        <v>2</v>
      </c>
      <c r="R32">
        <f>N31</f>
        <v>-55.519749999993955</v>
      </c>
      <c r="S32">
        <f>O31</f>
        <v>1110.394999999879</v>
      </c>
    </row>
    <row r="34" spans="13:36" x14ac:dyDescent="0.35">
      <c r="M34" t="s">
        <v>26</v>
      </c>
      <c r="Q34" t="s">
        <v>27</v>
      </c>
    </row>
    <row r="35" spans="13:36" x14ac:dyDescent="0.35">
      <c r="M35" s="10" t="s">
        <v>1</v>
      </c>
      <c r="N35">
        <f>O27</f>
        <v>854.14999999990687</v>
      </c>
      <c r="O35">
        <f>N35</f>
        <v>854.14999999990687</v>
      </c>
      <c r="Q35" s="10" t="s">
        <v>1</v>
      </c>
      <c r="R35">
        <v>0</v>
      </c>
      <c r="S35">
        <f>O35</f>
        <v>854.14999999990687</v>
      </c>
    </row>
    <row r="36" spans="13:36" x14ac:dyDescent="0.35">
      <c r="M36" s="10" t="s">
        <v>2</v>
      </c>
      <c r="N36">
        <v>0</v>
      </c>
      <c r="O36">
        <f>O28</f>
        <v>208.10000000009313</v>
      </c>
      <c r="Q36" s="10" t="s">
        <v>2</v>
      </c>
      <c r="R36">
        <f>O36</f>
        <v>208.10000000009313</v>
      </c>
      <c r="S36">
        <f>O36</f>
        <v>208.10000000009313</v>
      </c>
    </row>
    <row r="38" spans="13:36" x14ac:dyDescent="0.35">
      <c r="M38" t="s">
        <v>4</v>
      </c>
      <c r="N38">
        <v>0</v>
      </c>
      <c r="O38">
        <v>1</v>
      </c>
      <c r="P38">
        <v>2</v>
      </c>
      <c r="Q38">
        <v>3</v>
      </c>
      <c r="R38">
        <v>4</v>
      </c>
      <c r="S38">
        <v>5</v>
      </c>
      <c r="T38">
        <v>6</v>
      </c>
      <c r="U38">
        <v>7</v>
      </c>
      <c r="V38">
        <v>8</v>
      </c>
      <c r="W38">
        <v>9</v>
      </c>
      <c r="X38">
        <v>10</v>
      </c>
      <c r="Y38">
        <v>11</v>
      </c>
      <c r="Z38">
        <v>12</v>
      </c>
      <c r="AA38">
        <v>13</v>
      </c>
      <c r="AB38">
        <v>14</v>
      </c>
      <c r="AC38">
        <v>15</v>
      </c>
      <c r="AD38">
        <v>16</v>
      </c>
      <c r="AE38">
        <v>17</v>
      </c>
      <c r="AF38">
        <v>18</v>
      </c>
      <c r="AG38">
        <v>19</v>
      </c>
      <c r="AH38">
        <v>20</v>
      </c>
      <c r="AJ38">
        <f>ATAN2(G26,G27)</f>
        <v>0.23897823855049372</v>
      </c>
    </row>
    <row r="39" spans="13:36" x14ac:dyDescent="0.35">
      <c r="N39">
        <f t="shared" ref="N39:AG39" si="0">$AJ$38*N38/20</f>
        <v>0</v>
      </c>
      <c r="O39">
        <f t="shared" si="0"/>
        <v>1.1948911927524685E-2</v>
      </c>
      <c r="P39">
        <f t="shared" si="0"/>
        <v>2.389782385504937E-2</v>
      </c>
      <c r="Q39">
        <f t="shared" si="0"/>
        <v>3.5846735782574059E-2</v>
      </c>
      <c r="R39">
        <f t="shared" si="0"/>
        <v>4.779564771009874E-2</v>
      </c>
      <c r="S39">
        <f t="shared" si="0"/>
        <v>5.9744559637623429E-2</v>
      </c>
      <c r="T39">
        <f t="shared" si="0"/>
        <v>7.1693471565148117E-2</v>
      </c>
      <c r="U39">
        <f t="shared" si="0"/>
        <v>8.3642383492672806E-2</v>
      </c>
      <c r="V39">
        <f t="shared" si="0"/>
        <v>9.5591295420197481E-2</v>
      </c>
      <c r="W39">
        <f t="shared" si="0"/>
        <v>0.10754020734772216</v>
      </c>
      <c r="X39">
        <f t="shared" si="0"/>
        <v>0.11948911927524686</v>
      </c>
      <c r="Y39">
        <f t="shared" si="0"/>
        <v>0.13143803120277156</v>
      </c>
      <c r="Z39">
        <f t="shared" si="0"/>
        <v>0.14338694313029623</v>
      </c>
      <c r="AA39">
        <f t="shared" si="0"/>
        <v>0.15533585505782091</v>
      </c>
      <c r="AB39">
        <f t="shared" si="0"/>
        <v>0.16728476698534561</v>
      </c>
      <c r="AC39">
        <f t="shared" si="0"/>
        <v>0.17923367891287029</v>
      </c>
      <c r="AD39">
        <f t="shared" si="0"/>
        <v>0.19118259084039496</v>
      </c>
      <c r="AE39">
        <f t="shared" si="0"/>
        <v>0.20313150276791964</v>
      </c>
      <c r="AF39">
        <f t="shared" si="0"/>
        <v>0.21508041469544431</v>
      </c>
      <c r="AG39">
        <f t="shared" si="0"/>
        <v>0.22702932662296904</v>
      </c>
      <c r="AH39">
        <f>$AJ$38*AH38/20</f>
        <v>0.23897823855049372</v>
      </c>
    </row>
    <row r="40" spans="13:36" x14ac:dyDescent="0.35">
      <c r="M40" s="10" t="s">
        <v>1</v>
      </c>
      <c r="N40">
        <f>MAX($O$27,$O$28) * 0.5 * COS(N39)</f>
        <v>427.07499999995343</v>
      </c>
      <c r="O40">
        <f t="shared" ref="O40:AH40" si="1">MAX($O$27,$O$28) * 0.5 * COS(O39)</f>
        <v>427.04451222663249</v>
      </c>
      <c r="P40">
        <f t="shared" si="1"/>
        <v>426.95305325955519</v>
      </c>
      <c r="Q40">
        <f t="shared" si="1"/>
        <v>426.80063615675715</v>
      </c>
      <c r="R40">
        <f t="shared" si="1"/>
        <v>426.58728267955928</v>
      </c>
      <c r="S40">
        <f t="shared" si="1"/>
        <v>426.31302328946117</v>
      </c>
      <c r="T40">
        <f t="shared" si="1"/>
        <v>425.97789714379161</v>
      </c>
      <c r="U40">
        <f t="shared" si="1"/>
        <v>425.58195209011819</v>
      </c>
      <c r="V40">
        <f t="shared" si="1"/>
        <v>425.1252446594159</v>
      </c>
      <c r="W40">
        <f t="shared" si="1"/>
        <v>424.60784005799547</v>
      </c>
      <c r="X40">
        <f t="shared" si="1"/>
        <v>424.02981215819426</v>
      </c>
      <c r="Y40">
        <f t="shared" si="1"/>
        <v>423.39124348782855</v>
      </c>
      <c r="Z40">
        <f t="shared" si="1"/>
        <v>422.69222521841095</v>
      </c>
      <c r="AA40">
        <f t="shared" si="1"/>
        <v>421.93285715213324</v>
      </c>
      <c r="AB40">
        <f t="shared" si="1"/>
        <v>421.11324770761746</v>
      </c>
      <c r="AC40">
        <f t="shared" si="1"/>
        <v>420.23351390443599</v>
      </c>
      <c r="AD40">
        <f t="shared" si="1"/>
        <v>419.2937813464045</v>
      </c>
      <c r="AE40">
        <f t="shared" si="1"/>
        <v>418.29418420364857</v>
      </c>
      <c r="AF40">
        <f t="shared" si="1"/>
        <v>417.23486519344789</v>
      </c>
      <c r="AG40">
        <f t="shared" si="1"/>
        <v>416.11597555985958</v>
      </c>
      <c r="AH40">
        <f t="shared" si="1"/>
        <v>414.93767505212463</v>
      </c>
    </row>
    <row r="41" spans="13:36" x14ac:dyDescent="0.35">
      <c r="M41" s="10" t="s">
        <v>2</v>
      </c>
      <c r="N41">
        <f>MAX($O$27,$O$28) * 0.5 * SIN(N39)</f>
        <v>0</v>
      </c>
      <c r="O41">
        <f t="shared" ref="O41:AH41" si="2">MAX($O$27,$O$28) * 0.5 * SIN(O39)</f>
        <v>5.1029601289630317</v>
      </c>
      <c r="P41">
        <f t="shared" si="2"/>
        <v>10.205191683827005</v>
      </c>
      <c r="Q41">
        <f t="shared" si="2"/>
        <v>15.30596619451488</v>
      </c>
      <c r="R41">
        <f t="shared" si="2"/>
        <v>20.404555398978804</v>
      </c>
      <c r="S41">
        <f t="shared" si="2"/>
        <v>25.500231347177579</v>
      </c>
      <c r="T41">
        <f t="shared" si="2"/>
        <v>30.592266505009576</v>
      </c>
      <c r="U41">
        <f t="shared" si="2"/>
        <v>35.679933858186281</v>
      </c>
      <c r="V41">
        <f t="shared" si="2"/>
        <v>40.762507016031599</v>
      </c>
      <c r="W41">
        <f t="shared" si="2"/>
        <v>45.839260315192142</v>
      </c>
      <c r="X41">
        <f t="shared" si="2"/>
        <v>50.909468923243679</v>
      </c>
      <c r="Y41">
        <f t="shared" si="2"/>
        <v>55.972408942178916</v>
      </c>
      <c r="Z41">
        <f t="shared" si="2"/>
        <v>61.027357511761871</v>
      </c>
      <c r="AA41">
        <f t="shared" si="2"/>
        <v>66.073592912734185</v>
      </c>
      <c r="AB41">
        <f t="shared" si="2"/>
        <v>71.110394669858351</v>
      </c>
      <c r="AC41">
        <f t="shared" si="2"/>
        <v>76.137043654783426</v>
      </c>
      <c r="AD41">
        <f t="shared" si="2"/>
        <v>81.152822188718517</v>
      </c>
      <c r="AE41">
        <f t="shared" si="2"/>
        <v>86.157014144899108</v>
      </c>
      <c r="AF41">
        <f t="shared" si="2"/>
        <v>91.148905050832028</v>
      </c>
      <c r="AG41">
        <f t="shared" si="2"/>
        <v>96.127782190304089</v>
      </c>
      <c r="AH41">
        <f t="shared" si="2"/>
        <v>101.09293470513984</v>
      </c>
    </row>
  </sheetData>
  <dataValidations count="1">
    <dataValidation type="list" allowBlank="1" showInputMessage="1" showErrorMessage="1" sqref="H7 D17 H30" xr:uid="{1D480D60-2CD2-415F-AF23-77E9BBF0B641}">
      <formula1>$S$4:$S$5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Polar_Kartesisch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dcterms:created xsi:type="dcterms:W3CDTF">2015-06-05T18:19:34Z</dcterms:created>
  <dcterms:modified xsi:type="dcterms:W3CDTF">2024-07-12T07:14:44Z</dcterms:modified>
</cp:coreProperties>
</file>