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7931E80A-0124-4A17-9D12-96DE76FF5FD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C" sheetId="13" r:id="rId1"/>
    <sheet name="Einheiten umrechnen" sheetId="16" r:id="rId2"/>
    <sheet name="Flächenberechnungen" sheetId="14" r:id="rId3"/>
    <sheet name="Kinematik_1" sheetId="4" r:id="rId4"/>
    <sheet name="Kinematik_2" sheetId="9" r:id="rId5"/>
    <sheet name="Kinematik_2_Berechnungen" sheetId="11" r:id="rId6"/>
    <sheet name="Fourierreihe" sheetId="12" r:id="rId7"/>
    <sheet name="Scheinleistung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5" l="1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J14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N20" i="12"/>
  <c r="O20" i="12"/>
  <c r="M20" i="12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AV14" i="15" l="1"/>
  <c r="AF14" i="15"/>
  <c r="AU14" i="15"/>
  <c r="AE14" i="15"/>
  <c r="AP14" i="15"/>
  <c r="AP18" i="15" s="1"/>
  <c r="Z14" i="15"/>
  <c r="Z18" i="15" s="1"/>
  <c r="AO14" i="15"/>
  <c r="Y14" i="15"/>
  <c r="AN14" i="15"/>
  <c r="X14" i="15"/>
  <c r="AM14" i="15"/>
  <c r="W14" i="15"/>
  <c r="W18" i="15" s="1"/>
  <c r="M14" i="15"/>
  <c r="AX14" i="15"/>
  <c r="AX18" i="15" s="1"/>
  <c r="AH14" i="15"/>
  <c r="AH18" i="15" s="1"/>
  <c r="Q14" i="15"/>
  <c r="K14" i="15"/>
  <c r="AW14" i="15"/>
  <c r="AG14" i="15"/>
  <c r="P14" i="15"/>
  <c r="I10" i="14"/>
  <c r="E23" i="14"/>
  <c r="G23" i="14" s="1"/>
  <c r="R18" i="15"/>
  <c r="AO18" i="15"/>
  <c r="Y18" i="15"/>
  <c r="Q18" i="15"/>
  <c r="AW18" i="15"/>
  <c r="AG18" i="15"/>
  <c r="AV18" i="15"/>
  <c r="AN18" i="15"/>
  <c r="AF18" i="15"/>
  <c r="X18" i="15"/>
  <c r="P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E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M18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K18" i="15" l="1"/>
  <c r="T6" i="15" s="1"/>
  <c r="W6" i="15" s="1"/>
  <c r="P12" i="15"/>
  <c r="O13" i="15"/>
  <c r="K20" i="12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T5" i="15" l="1"/>
  <c r="X6" i="15" s="1"/>
  <c r="Q12" i="15"/>
  <c r="P13" i="15"/>
  <c r="T6" i="12"/>
  <c r="T7" i="12" s="1"/>
  <c r="X6" i="12" s="1"/>
  <c r="Z10" i="9"/>
  <c r="AA9" i="9"/>
  <c r="G42" i="4"/>
  <c r="G44" i="4"/>
  <c r="H41" i="4"/>
  <c r="M17" i="4"/>
  <c r="L18" i="4"/>
  <c r="T7" i="15" l="1"/>
  <c r="R12" i="15"/>
  <c r="Q13" i="15"/>
  <c r="AA10" i="9"/>
  <c r="AA11" i="9"/>
  <c r="H44" i="4"/>
  <c r="H42" i="4"/>
  <c r="I41" i="4"/>
  <c r="N17" i="4"/>
  <c r="M18" i="4"/>
  <c r="R13" i="15" l="1"/>
  <c r="S12" i="15"/>
  <c r="J41" i="4"/>
  <c r="I42" i="4"/>
  <c r="I44" i="4"/>
  <c r="O17" i="4"/>
  <c r="N18" i="4"/>
  <c r="T12" i="15" l="1"/>
  <c r="S13" i="15"/>
  <c r="J42" i="4"/>
  <c r="K41" i="4"/>
  <c r="J44" i="4"/>
  <c r="P17" i="4"/>
  <c r="O18" i="4"/>
  <c r="U12" i="15" l="1"/>
  <c r="T13" i="15"/>
  <c r="K42" i="4"/>
  <c r="L41" i="4"/>
  <c r="K44" i="4"/>
  <c r="Q17" i="4"/>
  <c r="P18" i="4"/>
  <c r="U13" i="15" l="1"/>
  <c r="V12" i="15"/>
  <c r="L42" i="4"/>
  <c r="L44" i="4"/>
  <c r="M41" i="4"/>
  <c r="R17" i="4"/>
  <c r="Q18" i="4"/>
  <c r="V13" i="15" l="1"/>
  <c r="W12" i="15"/>
  <c r="M42" i="4"/>
  <c r="M44" i="4"/>
  <c r="N41" i="4"/>
  <c r="S17" i="4"/>
  <c r="R18" i="4"/>
  <c r="X12" i="15" l="1"/>
  <c r="W13" i="15"/>
  <c r="O41" i="4"/>
  <c r="N42" i="4"/>
  <c r="N44" i="4"/>
  <c r="T17" i="4"/>
  <c r="S18" i="4"/>
  <c r="Y12" i="15" l="1"/>
  <c r="X13" i="15"/>
  <c r="P41" i="4"/>
  <c r="O44" i="4"/>
  <c r="O42" i="4"/>
  <c r="U17" i="4"/>
  <c r="T18" i="4"/>
  <c r="Z12" i="15" l="1"/>
  <c r="Y13" i="15"/>
  <c r="P44" i="4"/>
  <c r="Q41" i="4"/>
  <c r="P42" i="4"/>
  <c r="V17" i="4"/>
  <c r="U18" i="4"/>
  <c r="AA12" i="15" l="1"/>
  <c r="Z13" i="15"/>
  <c r="R41" i="4"/>
  <c r="Q44" i="4"/>
  <c r="Q42" i="4"/>
  <c r="W17" i="4"/>
  <c r="V18" i="4"/>
  <c r="AB12" i="15" l="1"/>
  <c r="AA13" i="15"/>
  <c r="R42" i="4"/>
  <c r="R44" i="4"/>
  <c r="S41" i="4"/>
  <c r="X17" i="4"/>
  <c r="W18" i="4"/>
  <c r="AC12" i="15" l="1"/>
  <c r="AB13" i="15"/>
  <c r="S44" i="4"/>
  <c r="S42" i="4"/>
  <c r="T41" i="4"/>
  <c r="Y17" i="4"/>
  <c r="X18" i="4"/>
  <c r="AC13" i="15" l="1"/>
  <c r="AD12" i="15"/>
  <c r="T44" i="4"/>
  <c r="U41" i="4"/>
  <c r="T42" i="4"/>
  <c r="Z17" i="4"/>
  <c r="Y18" i="4"/>
  <c r="AD13" i="15" l="1"/>
  <c r="AE12" i="15"/>
  <c r="U42" i="4"/>
  <c r="U44" i="4"/>
  <c r="V41" i="4"/>
  <c r="AA17" i="4"/>
  <c r="Z18" i="4"/>
  <c r="AF12" i="15" l="1"/>
  <c r="AE13" i="15"/>
  <c r="V44" i="4"/>
  <c r="W41" i="4"/>
  <c r="V42" i="4"/>
  <c r="AB17" i="4"/>
  <c r="AA18" i="4"/>
  <c r="AG12" i="15" l="1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<sst xmlns="http://schemas.openxmlformats.org/spreadsheetml/2006/main" count="177" uniqueCount="140">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</sst>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"/>
    <numFmt numFmtId="165" formatCode="#,##0.000000000"/>
    <numFmt numFmtId="166" formatCode="#,##0.0000000"/>
  </numFmts>
  <fonts count="3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8" fillId="0" borderId="0" xfId="1" applyFill="1"/>
    <xf numFmtId="0" fontId="34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+ 1.57)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20</c:v>
                </c:pt>
                <c:pt idx="1">
                  <c:v>17.320508075688785</c:v>
                </c:pt>
                <c:pt idx="2">
                  <c:v>10.000000000000009</c:v>
                </c:pt>
                <c:pt idx="3">
                  <c:v>-3.9200413748385898E-14</c:v>
                </c:pt>
                <c:pt idx="4">
                  <c:v>-9.9999999999999538</c:v>
                </c:pt>
                <c:pt idx="5">
                  <c:v>-17.3205080756887</c:v>
                </c:pt>
                <c:pt idx="6">
                  <c:v>-20</c:v>
                </c:pt>
                <c:pt idx="7">
                  <c:v>-17.320508075688796</c:v>
                </c:pt>
                <c:pt idx="8">
                  <c:v>-10.000000000000247</c:v>
                </c:pt>
                <c:pt idx="9">
                  <c:v>-2.3521982972507516E-13</c:v>
                </c:pt>
                <c:pt idx="10">
                  <c:v>9.9999999999998384</c:v>
                </c:pt>
                <c:pt idx="11">
                  <c:v>17.320508075688707</c:v>
                </c:pt>
                <c:pt idx="12">
                  <c:v>20</c:v>
                </c:pt>
                <c:pt idx="13">
                  <c:v>17.320508075689077</c:v>
                </c:pt>
                <c:pt idx="14">
                  <c:v>9.9999999999999911</c:v>
                </c:pt>
                <c:pt idx="15">
                  <c:v>5.0964007319853621E-13</c:v>
                </c:pt>
                <c:pt idx="16">
                  <c:v>-9.9999999999996021</c:v>
                </c:pt>
                <c:pt idx="17">
                  <c:v>-17.320508075688853</c:v>
                </c:pt>
                <c:pt idx="18">
                  <c:v>-20</c:v>
                </c:pt>
                <c:pt idx="19">
                  <c:v>-17.320508075688647</c:v>
                </c:pt>
                <c:pt idx="20">
                  <c:v>-10.000000000000229</c:v>
                </c:pt>
                <c:pt idx="21">
                  <c:v>-7.8406031667199727E-13</c:v>
                </c:pt>
                <c:pt idx="22">
                  <c:v>9.9999999999998561</c:v>
                </c:pt>
                <c:pt idx="23">
                  <c:v>17.320508075688998</c:v>
                </c:pt>
                <c:pt idx="24">
                  <c:v>20</c:v>
                </c:pt>
                <c:pt idx="25">
                  <c:v>17.320508075689066</c:v>
                </c:pt>
                <c:pt idx="26">
                  <c:v>10.000000000000959</c:v>
                </c:pt>
                <c:pt idx="27">
                  <c:v>1.6269147487535385E-12</c:v>
                </c:pt>
                <c:pt idx="28">
                  <c:v>-10.00000000000011</c:v>
                </c:pt>
                <c:pt idx="29">
                  <c:v>-17.320508075688576</c:v>
                </c:pt>
                <c:pt idx="30">
                  <c:v>-20</c:v>
                </c:pt>
                <c:pt idx="31">
                  <c:v>-17.32050807568892</c:v>
                </c:pt>
                <c:pt idx="32">
                  <c:v>-10.000000000000703</c:v>
                </c:pt>
                <c:pt idx="33">
                  <c:v>9.4083595081340121E-13</c:v>
                </c:pt>
                <c:pt idx="34">
                  <c:v>10.000000000000364</c:v>
                </c:pt>
                <c:pt idx="35">
                  <c:v>17.320508075688721</c:v>
                </c:pt>
                <c:pt idx="36">
                  <c:v>20</c:v>
                </c:pt>
                <c:pt idx="37">
                  <c:v>17.320508075688203</c:v>
                </c:pt>
                <c:pt idx="38">
                  <c:v>9.9999999999994653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8.6602540378443766</c:v>
                </c:pt>
                <c:pt idx="2">
                  <c:v>8.6602540378443837</c:v>
                </c:pt>
                <c:pt idx="3">
                  <c:v>-3.9200413748385898E-14</c:v>
                </c:pt>
                <c:pt idx="4">
                  <c:v>-8.6602540378443678</c:v>
                </c:pt>
                <c:pt idx="5">
                  <c:v>-8.6602540378443784</c:v>
                </c:pt>
                <c:pt idx="6">
                  <c:v>9.7968508305790181E-15</c:v>
                </c:pt>
                <c:pt idx="7">
                  <c:v>8.6602540378444424</c:v>
                </c:pt>
                <c:pt idx="8">
                  <c:v>8.6602540378445561</c:v>
                </c:pt>
                <c:pt idx="9">
                  <c:v>2.3521982972507516E-13</c:v>
                </c:pt>
                <c:pt idx="10">
                  <c:v>-8.6602540378442665</c:v>
                </c:pt>
                <c:pt idx="11">
                  <c:v>-8.6602540378443749</c:v>
                </c:pt>
                <c:pt idx="12">
                  <c:v>1.9593701661158036E-14</c:v>
                </c:pt>
                <c:pt idx="13">
                  <c:v>8.6602540378441635</c:v>
                </c:pt>
                <c:pt idx="14">
                  <c:v>8.6602540378444086</c:v>
                </c:pt>
                <c:pt idx="15">
                  <c:v>5.0964007319853621E-13</c:v>
                </c:pt>
                <c:pt idx="16">
                  <c:v>-8.6602540378441297</c:v>
                </c:pt>
                <c:pt idx="17">
                  <c:v>-8.6602540378442274</c:v>
                </c:pt>
                <c:pt idx="18">
                  <c:v>-2.5482654181230302E-13</c:v>
                </c:pt>
                <c:pt idx="19">
                  <c:v>8.6602540378445951</c:v>
                </c:pt>
                <c:pt idx="20">
                  <c:v>8.6602540378445454</c:v>
                </c:pt>
                <c:pt idx="21">
                  <c:v>7.8406031667199727E-13</c:v>
                </c:pt>
                <c:pt idx="22">
                  <c:v>-8.6602540378442772</c:v>
                </c:pt>
                <c:pt idx="23">
                  <c:v>-8.66025403784408</c:v>
                </c:pt>
                <c:pt idx="24">
                  <c:v>3.9187403322316072E-14</c:v>
                </c:pt>
                <c:pt idx="25">
                  <c:v>8.6602540378441724</c:v>
                </c:pt>
                <c:pt idx="26">
                  <c:v>8.6602540378449664</c:v>
                </c:pt>
                <c:pt idx="27">
                  <c:v>1.6269147487535385E-12</c:v>
                </c:pt>
                <c:pt idx="28">
                  <c:v>-8.6602540378444228</c:v>
                </c:pt>
                <c:pt idx="29">
                  <c:v>-8.660254037844501</c:v>
                </c:pt>
                <c:pt idx="30">
                  <c:v>-8.0366702875922513E-13</c:v>
                </c:pt>
                <c:pt idx="31">
                  <c:v>8.6602540378443216</c:v>
                </c:pt>
                <c:pt idx="32">
                  <c:v>8.660254037844819</c:v>
                </c:pt>
                <c:pt idx="33">
                  <c:v>-9.4083595081340121E-13</c:v>
                </c:pt>
                <c:pt idx="34">
                  <c:v>-8.6602540378445685</c:v>
                </c:pt>
                <c:pt idx="35">
                  <c:v>-8.6602540378443535</c:v>
                </c:pt>
                <c:pt idx="36">
                  <c:v>-5.0965308362460604E-13</c:v>
                </c:pt>
                <c:pt idx="37">
                  <c:v>8.6602540378450339</c:v>
                </c:pt>
                <c:pt idx="38">
                  <c:v>8.6602540378441049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9.9999999999999911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1"/>
  <sheetViews>
    <sheetView workbookViewId="0"/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48" t="s">
        <v>138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</hyperlink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tabSelected="1" zoomScaleNormal="100" workbookViewId="0">
      <selection activeCell="A15" sqref="A15:XFD15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49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>
      <selection activeCell="B2" sqref="B2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13" t="s">
        <v>26</v>
      </c>
      <c r="D4" s="114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15" t="s">
        <v>27</v>
      </c>
      <c r="D5" s="116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11" t="s">
        <v>1</v>
      </c>
      <c r="D8" s="112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109" t="s">
        <v>24</v>
      </c>
      <c r="D9" s="109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110" t="s">
        <v>29</v>
      </c>
      <c r="D10" s="110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110" t="s">
        <v>56</v>
      </c>
      <c r="D11" s="110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topLeftCell="A5" zoomScale="55" zoomScaleNormal="55" workbookViewId="0">
      <selection activeCell="D8" sqref="D8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28" t="str">
        <f>$O$8</f>
        <v>Anfangs-Geschwindigkeit</v>
      </c>
      <c r="D6" s="129"/>
      <c r="E6" s="132" t="str">
        <f>$O$9</f>
        <v>Geschwindigkeit</v>
      </c>
      <c r="F6" s="129"/>
      <c r="G6" s="132" t="str">
        <f>$O$10</f>
        <v>Strecke</v>
      </c>
      <c r="H6" s="129"/>
      <c r="I6" s="132" t="str">
        <f>$O$11</f>
        <v>Zeit</v>
      </c>
      <c r="J6" s="129"/>
      <c r="K6" s="132" t="str">
        <f>$O$12</f>
        <v>Beschleunigung</v>
      </c>
      <c r="L6" s="133"/>
    </row>
    <row r="7" spans="1:19" ht="15" thickBot="1" x14ac:dyDescent="0.4">
      <c r="B7" s="28" t="s">
        <v>43</v>
      </c>
      <c r="C7" s="130" t="str">
        <f>$P$8</f>
        <v>v0 [m/s]</v>
      </c>
      <c r="D7" s="131"/>
      <c r="E7" s="134" t="str">
        <f>$P$9</f>
        <v>v [m/s]</v>
      </c>
      <c r="F7" s="131"/>
      <c r="G7" s="134" t="str">
        <f>$P$10</f>
        <v>s [m]</v>
      </c>
      <c r="H7" s="131"/>
      <c r="I7" s="134" t="str">
        <f>$P$11</f>
        <v>t [s]</v>
      </c>
      <c r="J7" s="131"/>
      <c r="K7" s="134" t="str">
        <f>$P$12</f>
        <v>a [m/s2]</v>
      </c>
      <c r="L7" s="135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22">
        <v>119</v>
      </c>
      <c r="H8" s="123"/>
      <c r="I8" s="122">
        <v>7</v>
      </c>
      <c r="J8" s="123"/>
      <c r="K8" s="122">
        <v>2</v>
      </c>
      <c r="L8" s="127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19">
        <v>24</v>
      </c>
      <c r="F9" s="120"/>
      <c r="G9" s="31" t="s">
        <v>83</v>
      </c>
      <c r="H9" s="31">
        <f>E9*I9 - K9*I9^2/2</f>
        <v>119</v>
      </c>
      <c r="I9" s="119">
        <v>7</v>
      </c>
      <c r="J9" s="120"/>
      <c r="K9" s="119">
        <v>2</v>
      </c>
      <c r="L9" s="125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19">
        <v>24</v>
      </c>
      <c r="F10" s="120"/>
      <c r="G10" s="119">
        <v>119</v>
      </c>
      <c r="H10" s="120"/>
      <c r="I10" s="31" t="s">
        <v>84</v>
      </c>
      <c r="J10" s="31">
        <f>(E10 - SQRT(E10^2 - 2*K10*G10))/K10</f>
        <v>7</v>
      </c>
      <c r="K10" s="119">
        <v>2</v>
      </c>
      <c r="L10" s="125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19">
        <v>24</v>
      </c>
      <c r="F11" s="120"/>
      <c r="G11" s="119">
        <v>119</v>
      </c>
      <c r="H11" s="120"/>
      <c r="I11" s="119">
        <v>7</v>
      </c>
      <c r="J11" s="120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24">
        <v>10</v>
      </c>
      <c r="D12" s="120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19">
        <v>7</v>
      </c>
      <c r="J12" s="120"/>
      <c r="K12" s="119">
        <v>2</v>
      </c>
      <c r="L12" s="125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24">
        <v>10</v>
      </c>
      <c r="D13" s="120"/>
      <c r="E13" s="31" t="s">
        <v>88</v>
      </c>
      <c r="F13" s="31">
        <f>SQRT(C13^2 + 2*K13*G13)</f>
        <v>24</v>
      </c>
      <c r="G13" s="119">
        <v>119</v>
      </c>
      <c r="H13" s="120"/>
      <c r="I13" s="37" t="s">
        <v>62</v>
      </c>
      <c r="J13" s="31">
        <f xml:space="preserve"> (-C13 + SQRT(C13^2 + 2*K13*G13))/K13</f>
        <v>7</v>
      </c>
      <c r="K13" s="117">
        <v>2</v>
      </c>
      <c r="L13" s="125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24">
        <v>10</v>
      </c>
      <c r="D14" s="120"/>
      <c r="E14" s="31" t="s">
        <v>89</v>
      </c>
      <c r="F14" s="31">
        <f>2*G14/I14 - C14</f>
        <v>24</v>
      </c>
      <c r="G14" s="119">
        <v>119</v>
      </c>
      <c r="H14" s="120"/>
      <c r="I14" s="119">
        <v>7</v>
      </c>
      <c r="J14" s="126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24">
        <v>10</v>
      </c>
      <c r="D15" s="120"/>
      <c r="E15" s="119">
        <v>24</v>
      </c>
      <c r="F15" s="120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19">
        <v>2</v>
      </c>
      <c r="L15" s="125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24">
        <v>10</v>
      </c>
      <c r="D16" s="120"/>
      <c r="E16" s="119">
        <v>24</v>
      </c>
      <c r="F16" s="120"/>
      <c r="G16" s="31" t="s">
        <v>91</v>
      </c>
      <c r="H16" s="31">
        <f>(C16+E16)*I16/2</f>
        <v>119</v>
      </c>
      <c r="I16" s="119">
        <v>7</v>
      </c>
      <c r="J16" s="120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21">
        <v>10</v>
      </c>
      <c r="D17" s="118"/>
      <c r="E17" s="117">
        <v>24</v>
      </c>
      <c r="F17" s="118"/>
      <c r="G17" s="117">
        <v>119</v>
      </c>
      <c r="H17" s="118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36" t="str">
        <f>P13</f>
        <v>ω0 [rad/s]</v>
      </c>
      <c r="D18" s="137"/>
      <c r="E18" s="138" t="str">
        <f>P14</f>
        <v>ω [rad/s]</v>
      </c>
      <c r="F18" s="137"/>
      <c r="G18" s="138" t="str">
        <f>P15</f>
        <v>φ [rad]</v>
      </c>
      <c r="H18" s="137"/>
      <c r="I18" s="138" t="str">
        <f>P16</f>
        <v>t [s]</v>
      </c>
      <c r="J18" s="137"/>
      <c r="K18" s="138" t="str">
        <f>P17</f>
        <v>α [rad/s2]</v>
      </c>
      <c r="L18" s="139"/>
    </row>
    <row r="19" spans="1:16" ht="29" customHeight="1" thickBot="1" x14ac:dyDescent="0.4">
      <c r="C19" s="140" t="str">
        <f>O13</f>
        <v>Anfangs-Winkelgeschwindigkeit</v>
      </c>
      <c r="D19" s="141"/>
      <c r="E19" s="142" t="str">
        <f>O14</f>
        <v>Winkelgeschwindigkeit</v>
      </c>
      <c r="F19" s="141"/>
      <c r="G19" s="142" t="str">
        <f>O15</f>
        <v>Winkel</v>
      </c>
      <c r="H19" s="141"/>
      <c r="I19" s="142" t="str">
        <f>O16</f>
        <v>Zeit</v>
      </c>
      <c r="J19" s="141"/>
      <c r="K19" s="142" t="str">
        <f>O17</f>
        <v>Winkelbeschleunigung</v>
      </c>
      <c r="L19" s="143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52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Y21"/>
  <sheetViews>
    <sheetView showGridLines="0" zoomScale="40" zoomScaleNormal="40" workbookViewId="0">
      <selection activeCell="K13" sqref="K13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110" t="s">
        <v>81</v>
      </c>
      <c r="S7" s="110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44"/>
      <c r="D11" s="144"/>
      <c r="E11" s="144"/>
      <c r="F11" s="144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45" t="s">
        <v>67</v>
      </c>
      <c r="D12" s="145"/>
      <c r="E12" s="145"/>
      <c r="F12" s="145"/>
      <c r="G12" s="47"/>
      <c r="H12" s="47"/>
      <c r="J12" s="57" t="s">
        <v>70</v>
      </c>
      <c r="K12" s="38">
        <v>270</v>
      </c>
      <c r="L12" s="146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47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E15" sqref="E15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9.9999999999999911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9.9999999999999911</v>
      </c>
    </row>
    <row r="7" spans="3:51" x14ac:dyDescent="0.35">
      <c r="R7" s="110" t="s">
        <v>81</v>
      </c>
      <c r="S7" s="110"/>
      <c r="T7" s="5">
        <f>IF(ABS(T5)&gt;ABS(T6),T5,T6)</f>
        <v>9.9999999999999911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44"/>
      <c r="D11" s="144"/>
      <c r="E11" s="144"/>
      <c r="F11" s="144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45" t="s">
        <v>67</v>
      </c>
      <c r="D12" s="145"/>
      <c r="E12" s="145"/>
      <c r="F12" s="145"/>
      <c r="G12" s="47"/>
      <c r="H12" s="47"/>
      <c r="J12" s="57" t="s">
        <v>70</v>
      </c>
      <c r="K12" s="38">
        <v>210</v>
      </c>
      <c r="L12" s="146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147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90</v>
      </c>
      <c r="F14" s="73">
        <f>PI()*E14/180</f>
        <v>1.5707963267948966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+ 1.57) = </v>
      </c>
      <c r="K14" s="66">
        <f>IF($L$14=$AI$7,$C$14*SIN($D$14*K13 + $F$14),0)</f>
        <v>9.9999999999999911</v>
      </c>
      <c r="L14" s="48" t="s">
        <v>72</v>
      </c>
      <c r="M14" s="54">
        <f>IF($L$14=$AI$7,$C$14*SIN($D$14*M13 + $F$14),0)</f>
        <v>20</v>
      </c>
      <c r="N14" s="54">
        <f t="shared" ref="N14:AY14" si="3">IF($L$14=$AI$7,$C$14*SIN($D$14*N13 + $F$14),0)</f>
        <v>17.320508075688785</v>
      </c>
      <c r="O14" s="54">
        <f t="shared" si="3"/>
        <v>10.000000000000009</v>
      </c>
      <c r="P14" s="54">
        <f t="shared" si="3"/>
        <v>-3.9200413748385898E-14</v>
      </c>
      <c r="Q14" s="54">
        <f t="shared" si="3"/>
        <v>-9.9999999999999538</v>
      </c>
      <c r="R14" s="54">
        <f t="shared" si="3"/>
        <v>-17.3205080756887</v>
      </c>
      <c r="S14" s="54">
        <f t="shared" si="3"/>
        <v>-20</v>
      </c>
      <c r="T14" s="54">
        <f t="shared" si="3"/>
        <v>-17.320508075688796</v>
      </c>
      <c r="U14" s="54">
        <f t="shared" si="3"/>
        <v>-10.000000000000247</v>
      </c>
      <c r="V14" s="54">
        <f t="shared" si="3"/>
        <v>-2.3521982972507516E-13</v>
      </c>
      <c r="W14" s="54">
        <f t="shared" si="3"/>
        <v>9.9999999999998384</v>
      </c>
      <c r="X14" s="54">
        <f t="shared" si="3"/>
        <v>17.320508075688707</v>
      </c>
      <c r="Y14" s="54">
        <f t="shared" si="3"/>
        <v>20</v>
      </c>
      <c r="Z14" s="54">
        <f t="shared" si="3"/>
        <v>17.320508075689077</v>
      </c>
      <c r="AA14" s="54">
        <f t="shared" si="3"/>
        <v>9.9999999999999911</v>
      </c>
      <c r="AB14" s="54">
        <f t="shared" si="3"/>
        <v>5.0964007319853621E-13</v>
      </c>
      <c r="AC14" s="54">
        <f t="shared" si="3"/>
        <v>-9.9999999999996021</v>
      </c>
      <c r="AD14" s="54">
        <f t="shared" si="3"/>
        <v>-17.320508075688853</v>
      </c>
      <c r="AE14" s="54">
        <f t="shared" si="3"/>
        <v>-20</v>
      </c>
      <c r="AF14" s="54">
        <f t="shared" si="3"/>
        <v>-17.320508075688647</v>
      </c>
      <c r="AG14" s="54">
        <f t="shared" si="3"/>
        <v>-10.000000000000229</v>
      </c>
      <c r="AH14" s="54">
        <f t="shared" si="3"/>
        <v>-7.8406031667199727E-13</v>
      </c>
      <c r="AI14" s="54">
        <f t="shared" si="3"/>
        <v>9.9999999999998561</v>
      </c>
      <c r="AJ14" s="54">
        <f t="shared" si="3"/>
        <v>17.320508075688998</v>
      </c>
      <c r="AK14" s="54">
        <f t="shared" si="3"/>
        <v>20</v>
      </c>
      <c r="AL14" s="54">
        <f t="shared" si="3"/>
        <v>17.320508075689066</v>
      </c>
      <c r="AM14" s="54">
        <f t="shared" si="3"/>
        <v>10.000000000000959</v>
      </c>
      <c r="AN14" s="54">
        <f t="shared" si="3"/>
        <v>1.6269147487535385E-12</v>
      </c>
      <c r="AO14" s="54">
        <f t="shared" si="3"/>
        <v>-10.00000000000011</v>
      </c>
      <c r="AP14" s="54">
        <f t="shared" si="3"/>
        <v>-17.320508075688576</v>
      </c>
      <c r="AQ14" s="54">
        <f t="shared" si="3"/>
        <v>-20</v>
      </c>
      <c r="AR14" s="54">
        <f t="shared" si="3"/>
        <v>-17.32050807568892</v>
      </c>
      <c r="AS14" s="54">
        <f t="shared" si="3"/>
        <v>-10.000000000000703</v>
      </c>
      <c r="AT14" s="54">
        <f t="shared" si="3"/>
        <v>9.4083595081340121E-13</v>
      </c>
      <c r="AU14" s="54">
        <f t="shared" si="3"/>
        <v>10.000000000000364</v>
      </c>
      <c r="AV14" s="54">
        <f t="shared" si="3"/>
        <v>17.320508075688721</v>
      </c>
      <c r="AW14" s="54">
        <f t="shared" si="3"/>
        <v>20</v>
      </c>
      <c r="AX14" s="54">
        <f t="shared" si="3"/>
        <v>17.320508075688203</v>
      </c>
      <c r="AY14" s="54">
        <f t="shared" si="3"/>
        <v>9.9999999999994653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8.6602540378444086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8.6602540378443766</v>
      </c>
      <c r="O18" s="55">
        <f t="shared" si="6"/>
        <v>8.6602540378443837</v>
      </c>
      <c r="P18" s="55">
        <f t="shared" si="6"/>
        <v>-3.9200413748385898E-14</v>
      </c>
      <c r="Q18" s="55">
        <f t="shared" si="6"/>
        <v>-8.6602540378443678</v>
      </c>
      <c r="R18" s="55">
        <f t="shared" si="6"/>
        <v>-8.6602540378443784</v>
      </c>
      <c r="S18" s="55">
        <f t="shared" si="6"/>
        <v>9.7968508305790181E-15</v>
      </c>
      <c r="T18" s="55">
        <f t="shared" si="6"/>
        <v>8.6602540378444424</v>
      </c>
      <c r="U18" s="55">
        <f t="shared" si="6"/>
        <v>8.6602540378445561</v>
      </c>
      <c r="V18" s="55">
        <f t="shared" si="6"/>
        <v>2.3521982972507516E-13</v>
      </c>
      <c r="W18" s="55">
        <f t="shared" si="6"/>
        <v>-8.6602540378442665</v>
      </c>
      <c r="X18" s="55">
        <f t="shared" si="6"/>
        <v>-8.6602540378443749</v>
      </c>
      <c r="Y18" s="55">
        <f t="shared" si="6"/>
        <v>1.9593701661158036E-14</v>
      </c>
      <c r="Z18" s="55">
        <f t="shared" si="6"/>
        <v>8.6602540378441635</v>
      </c>
      <c r="AA18" s="55">
        <f t="shared" si="6"/>
        <v>8.6602540378444086</v>
      </c>
      <c r="AB18" s="55">
        <f t="shared" si="6"/>
        <v>5.0964007319853621E-13</v>
      </c>
      <c r="AC18" s="55">
        <f t="shared" si="6"/>
        <v>-8.6602540378441297</v>
      </c>
      <c r="AD18" s="55">
        <f t="shared" si="6"/>
        <v>-8.6602540378442274</v>
      </c>
      <c r="AE18" s="55">
        <f t="shared" si="6"/>
        <v>-2.5482654181230302E-13</v>
      </c>
      <c r="AF18" s="55">
        <f t="shared" si="6"/>
        <v>8.6602540378445951</v>
      </c>
      <c r="AG18" s="55">
        <f t="shared" si="6"/>
        <v>8.6602540378445454</v>
      </c>
      <c r="AH18" s="55">
        <f t="shared" si="6"/>
        <v>7.8406031667199727E-13</v>
      </c>
      <c r="AI18" s="55">
        <f t="shared" si="6"/>
        <v>-8.6602540378442772</v>
      </c>
      <c r="AJ18" s="55">
        <f t="shared" si="6"/>
        <v>-8.66025403784408</v>
      </c>
      <c r="AK18" s="55">
        <f t="shared" si="6"/>
        <v>3.9187403322316072E-14</v>
      </c>
      <c r="AL18" s="55">
        <f t="shared" si="6"/>
        <v>8.6602540378441724</v>
      </c>
      <c r="AM18" s="55">
        <f t="shared" si="6"/>
        <v>8.6602540378449664</v>
      </c>
      <c r="AN18" s="55">
        <f t="shared" si="6"/>
        <v>1.6269147487535385E-12</v>
      </c>
      <c r="AO18" s="55">
        <f t="shared" si="6"/>
        <v>-8.6602540378444228</v>
      </c>
      <c r="AP18" s="55">
        <f t="shared" si="6"/>
        <v>-8.660254037844501</v>
      </c>
      <c r="AQ18" s="55">
        <f t="shared" si="6"/>
        <v>-8.0366702875922513E-13</v>
      </c>
      <c r="AR18" s="55">
        <f t="shared" si="6"/>
        <v>8.6602540378443216</v>
      </c>
      <c r="AS18" s="55">
        <f t="shared" si="6"/>
        <v>8.660254037844819</v>
      </c>
      <c r="AT18" s="55">
        <f t="shared" si="6"/>
        <v>-9.4083595081340121E-13</v>
      </c>
      <c r="AU18" s="55">
        <f t="shared" si="6"/>
        <v>-8.6602540378445685</v>
      </c>
      <c r="AV18" s="55">
        <f t="shared" si="6"/>
        <v>-8.6602540378443535</v>
      </c>
      <c r="AW18" s="55">
        <f t="shared" si="6"/>
        <v>-5.0965308362460604E-13</v>
      </c>
      <c r="AX18" s="55">
        <f t="shared" si="6"/>
        <v>8.6602540378450339</v>
      </c>
      <c r="AY18" s="55">
        <f t="shared" si="6"/>
        <v>8.6602540378441049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TOC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Scheinleistung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2025-04-03T14:59:39Z</dcterms:modified>
</cp:coreProperties>
</file>