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723041A1-58D5-44B6-9D45-23EB7E3BE387}" xr6:coauthVersionLast="47" xr6:coauthVersionMax="47" xr10:uidLastSave="{00000000-0000-0000-0000-000000000000}"/>
  <bookViews>
    <workbookView xWindow="-60" yWindow="-18120" windowWidth="29040" windowHeight="18240" firstSheet="6" activeTab="9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  <sheet name="Kinematik_2_Berechnungen_D" sheetId="11" r:id="rId9"/>
    <sheet name="Fourierreih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2" l="1"/>
  <c r="X5" i="12" s="1"/>
  <c r="F15" i="12"/>
  <c r="F16" i="12"/>
  <c r="F17" i="12"/>
  <c r="F14" i="12"/>
  <c r="M13" i="12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K14" i="12" l="1"/>
  <c r="M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K7" i="11"/>
  <c r="I7" i="11"/>
  <c r="G7" i="11"/>
  <c r="E7" i="11"/>
  <c r="C7" i="11"/>
  <c r="J13" i="11"/>
  <c r="F12" i="11"/>
  <c r="L14" i="11"/>
  <c r="D8" i="11"/>
  <c r="J15" i="11"/>
  <c r="L16" i="11"/>
  <c r="D9" i="11"/>
  <c r="H12" i="11"/>
  <c r="E11" i="9"/>
  <c r="AA4" i="9"/>
  <c r="X4" i="9"/>
  <c r="Z4" i="9" s="1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D12" i="8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D12" i="7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0" i="6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1" i="7"/>
  <c r="D11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1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K20" i="12" l="1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V20" i="12" s="1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W11" i="8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1" i="7"/>
  <c r="F11" i="7"/>
  <c r="S11" i="7"/>
  <c r="E11" i="7"/>
  <c r="V11" i="7"/>
  <c r="P11" i="7"/>
  <c r="O11" i="7"/>
  <c r="N11" i="7"/>
  <c r="M11" i="7"/>
  <c r="W11" i="7"/>
  <c r="K11" i="7"/>
  <c r="G11" i="7"/>
  <c r="T11" i="7"/>
  <c r="L11" i="7"/>
  <c r="R11" i="7"/>
  <c r="J11" i="7"/>
  <c r="Q11" i="7"/>
  <c r="I11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T6" i="12" l="1"/>
  <c r="T7" i="12" s="1"/>
  <c r="X6" i="12" s="1"/>
  <c r="AD20" i="12"/>
  <c r="AS20" i="12"/>
  <c r="AC20" i="12"/>
  <c r="T20" i="12"/>
  <c r="AJ20" i="12"/>
  <c r="M20" i="12"/>
  <c r="AT20" i="12"/>
  <c r="Y20" i="12"/>
  <c r="AE20" i="12"/>
  <c r="AA20" i="12"/>
  <c r="AV20" i="12"/>
  <c r="AQ20" i="12"/>
  <c r="AK20" i="12"/>
  <c r="N20" i="12"/>
  <c r="AR20" i="12"/>
  <c r="AX20" i="12"/>
  <c r="R20" i="12"/>
  <c r="AI20" i="12"/>
  <c r="AL20" i="12"/>
  <c r="AW20" i="12"/>
  <c r="U20" i="12"/>
  <c r="AG20" i="12"/>
  <c r="AP20" i="12"/>
  <c r="AF20" i="12"/>
  <c r="AB20" i="12"/>
  <c r="AH20" i="12"/>
  <c r="P20" i="12"/>
  <c r="O20" i="12"/>
  <c r="Q20" i="12"/>
  <c r="AY20" i="12"/>
  <c r="AU20" i="12"/>
  <c r="AN20" i="12"/>
  <c r="W20" i="12"/>
  <c r="Z20" i="12"/>
  <c r="S20" i="12"/>
  <c r="AO20" i="12"/>
  <c r="AM20" i="12"/>
  <c r="X20" i="12"/>
  <c r="Z10" i="9"/>
  <c r="AA9" i="9"/>
  <c r="F16" i="2"/>
  <c r="E17" i="2"/>
  <c r="G42" i="4"/>
  <c r="G44" i="4"/>
  <c r="H41" i="4"/>
  <c r="H6" i="2"/>
  <c r="C9" i="5"/>
  <c r="E9" i="5"/>
  <c r="D9" i="5"/>
  <c r="M17" i="4"/>
  <c r="L18" i="4"/>
  <c r="AA10" i="9" l="1"/>
  <c r="AA11" i="9"/>
  <c r="G16" i="2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<sst xmlns="http://schemas.openxmlformats.org/spreadsheetml/2006/main" count="187" uniqueCount="133">
  <si>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</si>
  <si>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</si>
  <si>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</si>
  <si>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</si>
  <si>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</si>
  <si>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</si>
  <si>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</si>
  <si>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</si>
  <si>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</si>
  <si>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</si>
  <si>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</si>
  <si>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</si>
  <si>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</si>
  <si>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</si>
  <si>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</si>
  <si>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</si>
  <si>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</si>
  <si>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</si>
  <si>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</si>
  <si>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</si>
  <si>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</si>
  <si>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</si>
  <si>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</si>
  <si>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</si>
  <si>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</si>
  <si>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</si>
  <si>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</si>
  <si>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</si>
  <si>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</si>
  <si>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</si>
  <si>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</si>
  <si>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</si>
  <si>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</si>
  <si>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</si>
  <si>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</si>
  <si>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</si>
  <si>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</si>
  <si>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</si>
  <si>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</si>
  <si>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</si>
  <si>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</si>
  <si>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</si>
  <si>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</si>
  <si>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</si>
  <si>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</si>
  <si>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</si>
  <si>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</si>
  <si>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</si>
  <si>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</si>
  <si>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</si>
  <si>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</si>
  <si>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</si>
  <si>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</si>
  <si>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</si>
  <si>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</si>
  <si>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</si>
  <si>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</si>
  <si>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</si>
  <si>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</si>
  <si>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</si>
  <si>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</si>
  <si>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</si>
  <si>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</si>
  <si>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</si>
  <si>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</si>
  <si>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</si>
  <si>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</si>
  <si>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</si>
  <si>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</si>
  <si>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</si>
  <si>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tx [s]</t>
  </si>
  <si>
    <t>Horizontal Linie:</t>
  </si>
  <si>
    <t>v = a * t + v0</t>
  </si>
  <si>
    <t>Vertikale Hilfslinie</t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</si>
  <si>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7" tint="0.39994506668294322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*t </t>
    </r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</si>
  <si>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 * t [m]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</si>
  <si>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</si>
  <si>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t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[m/s]</t>
    </r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</si>
  <si>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* t [m]</t>
    </r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</si>
  <si>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</si>
  <si>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</si>
  <si>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</si>
  <si>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</si>
  <si>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</si>
  <si>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</si>
  <si>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Anfangs
geschwindigkeit</t>
  </si>
  <si>
    <t>Geschwindigkeit</t>
  </si>
  <si>
    <t>Strecke</t>
  </si>
  <si>
    <t>Zeit</t>
  </si>
  <si>
    <t>Beschleunigung</t>
  </si>
  <si>
    <t>v0 [m/s]</t>
  </si>
  <si>
    <t>v [m/s]</t>
  </si>
  <si>
    <t>s [m]</t>
  </si>
  <si>
    <t>x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</si>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</sst>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0.39994506668294322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0" fillId="2" borderId="21" xfId="0" applyFill="1" applyBorder="1"/>
    <xf numFmtId="0" fontId="0" fillId="0" borderId="14" xfId="0" applyBorder="1"/>
    <xf numFmtId="0" fontId="0" fillId="2" borderId="22" xfId="0" applyFill="1" applyBorder="1"/>
    <xf numFmtId="0" fontId="0" fillId="0" borderId="16" xfId="0" applyBorder="1"/>
    <xf numFmtId="0" fontId="0" fillId="6" borderId="3" xfId="0" applyFill="1" applyBorder="1"/>
    <xf numFmtId="0" fontId="0" fillId="0" borderId="3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2" xfId="0" applyBorder="1"/>
    <xf numFmtId="0" fontId="0" fillId="6" borderId="20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0" xfId="0" applyNumberFormat="1"/>
    <xf numFmtId="0" fontId="0" fillId="7" borderId="3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3" xfId="0" applyNumberFormat="1" applyFill="1" applyBorder="1" applyAlignment="1">
      <alignment horizontal="center"/>
    </xf>
    <xf numFmtId="0" fontId="0" fillId="0" borderId="39" xfId="0" applyBorder="1" applyAlignment="1">
      <alignment horizontal="right" vertical="center"/>
    </xf>
    <xf numFmtId="0" fontId="33" fillId="0" borderId="0" xfId="0" applyFont="1"/>
    <xf numFmtId="0" fontId="3" fillId="0" borderId="6" xfId="0" applyFont="1" applyBorder="1"/>
    <xf numFmtId="0" fontId="0" fillId="0" borderId="7" xfId="0" applyBorder="1"/>
    <xf numFmtId="0" fontId="0" fillId="6" borderId="3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6" borderId="25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6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31" xfId="0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2" borderId="39" xfId="0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" fontId="0" fillId="0" borderId="17" xfId="0" applyNumberFormat="1" applyBorder="1"/>
    <xf numFmtId="2" fontId="0" fillId="0" borderId="3" xfId="0" applyNumberFormat="1" applyBorder="1"/>
    <xf numFmtId="0" fontId="32" fillId="0" borderId="0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6" borderId="3" xfId="0" applyFill="1" applyBorder="1" applyAlignment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0" borderId="3" xfId="0" applyFill="1" applyBorder="1" applyAlignment="1">
      <alignment horizontal="right" vertical="center"/>
    </xf>
    <xf numFmtId="0" fontId="0" fillId="9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6" borderId="3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2" fontId="0" fillId="12" borderId="17" xfId="0" applyNumberFormat="1" applyFill="1" applyBorder="1" applyAlignment="1">
      <alignment vertical="center"/>
    </xf>
    <xf numFmtId="2" fontId="0" fillId="12" borderId="17" xfId="0" applyNumberFormat="1" applyFill="1" applyBorder="1" applyAlignment="1">
      <alignment horizontal="center" vertical="center"/>
    </xf>
    <xf numFmtId="2" fontId="0" fillId="11" borderId="17" xfId="0" applyNumberFormat="1" applyFill="1" applyBorder="1" applyAlignment="1">
      <alignment horizontal="center" vertical="center"/>
    </xf>
    <xf numFmtId="2" fontId="0" fillId="10" borderId="17" xfId="0" applyNumberFormat="1" applyFill="1" applyBorder="1" applyAlignment="1">
      <alignment horizontal="center" vertical="center"/>
    </xf>
    <xf numFmtId="2" fontId="0" fillId="9" borderId="17" xfId="0" applyNumberFormat="1" applyFill="1" applyBorder="1" applyAlignment="1">
      <alignment horizontal="center" vertical="center"/>
    </xf>
    <xf numFmtId="2" fontId="0" fillId="8" borderId="17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right" vertical="center"/>
    </xf>
    <xf numFmtId="0" fontId="32" fillId="12" borderId="3" xfId="0" applyFon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Kinematik_2_D!$M$3:$N$3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Kinematik_2_D!$S$2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Kinematik_2_D!$W$2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Kinematik_2_D!$Z$2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4.083828183028733E-17</c:v>
                </c:pt>
                <c:pt idx="7">
                  <c:v>-0.16666666666666657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-8.1676563660574659E-17</c:v>
                </c:pt>
                <c:pt idx="13">
                  <c:v>0.16666666666666666</c:v>
                </c:pt>
                <c:pt idx="14">
                  <c:v>0.28867513459481275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-0.16666666666666688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-1.6335312732114932E-16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0.28867513459481309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-0.16666666666666774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0.15320888862379561</c:v>
                </c:pt>
                <c:pt idx="2">
                  <c:v>0.19696155060244161</c:v>
                </c:pt>
                <c:pt idx="3">
                  <c:v>0.10000000000000007</c:v>
                </c:pt>
                <c:pt idx="4">
                  <c:v>-6.8404028665133731E-2</c:v>
                </c:pt>
                <c:pt idx="5">
                  <c:v>-0.18793852415718171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0.12855752193730782</c:v>
                </c:pt>
                <c:pt idx="9">
                  <c:v>0.2</c:v>
                </c:pt>
                <c:pt idx="10">
                  <c:v>0.12855752193730782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-0.18793852415718162</c:v>
                </c:pt>
                <c:pt idx="14">
                  <c:v>-6.8404028665133773E-2</c:v>
                </c:pt>
                <c:pt idx="15">
                  <c:v>0.10000000000000012</c:v>
                </c:pt>
                <c:pt idx="16">
                  <c:v>0.19696155060244161</c:v>
                </c:pt>
                <c:pt idx="17">
                  <c:v>0.15320888862379556</c:v>
                </c:pt>
                <c:pt idx="18">
                  <c:v>1.22514845490862E-16</c:v>
                </c:pt>
                <c:pt idx="19">
                  <c:v>-0.15320888862379586</c:v>
                </c:pt>
                <c:pt idx="20">
                  <c:v>-0.19696155060244158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-0.12855752193730816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0.1732050807568879</c:v>
                </c:pt>
                <c:pt idx="31">
                  <c:v>0.18793852415718168</c:v>
                </c:pt>
                <c:pt idx="32">
                  <c:v>6.8404028665133884E-2</c:v>
                </c:pt>
                <c:pt idx="33">
                  <c:v>-9.99999999999997E-2</c:v>
                </c:pt>
                <c:pt idx="34">
                  <c:v>-0.19696155060244167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0.15320888862379578</c:v>
                </c:pt>
                <c:pt idx="38">
                  <c:v>0.19696155060244147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-7.1428571428571383E-2</c:v>
                </c:pt>
                <c:pt idx="4">
                  <c:v>-0.14068682185888687</c:v>
                </c:pt>
                <c:pt idx="5">
                  <c:v>-2.4806882523847197E-2</c:v>
                </c:pt>
                <c:pt idx="6">
                  <c:v>0.12371791482634834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-4.8860020475095543E-2</c:v>
                </c:pt>
                <c:pt idx="11">
                  <c:v>0.10943492044556831</c:v>
                </c:pt>
                <c:pt idx="12">
                  <c:v>0.12371791482634846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-7.1428571428571438E-2</c:v>
                </c:pt>
                <c:pt idx="16">
                  <c:v>9.1826801383791151E-2</c:v>
                </c:pt>
                <c:pt idx="17">
                  <c:v>0.13424180296941546</c:v>
                </c:pt>
                <c:pt idx="18">
                  <c:v>1.22514845490862E-16</c:v>
                </c:pt>
                <c:pt idx="19">
                  <c:v>-0.13424180296941554</c:v>
                </c:pt>
                <c:pt idx="20">
                  <c:v>-9.1826801383791345E-2</c:v>
                </c:pt>
                <c:pt idx="21">
                  <c:v>7.1428571428571661E-2</c:v>
                </c:pt>
                <c:pt idx="22">
                  <c:v>0.14068682185888684</c:v>
                </c:pt>
                <c:pt idx="23">
                  <c:v>2.4806882523847319E-2</c:v>
                </c:pt>
                <c:pt idx="24">
                  <c:v>-0.12371791482634821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-0.12371791482634839</c:v>
                </c:pt>
                <c:pt idx="31">
                  <c:v>2.4806882523847454E-2</c:v>
                </c:pt>
                <c:pt idx="32">
                  <c:v>0.14068682185888678</c:v>
                </c:pt>
                <c:pt idx="33">
                  <c:v>7.142857142857155E-2</c:v>
                </c:pt>
                <c:pt idx="34">
                  <c:v>-9.1826801383791457E-2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0.81653823785389912</c:v>
                </c:pt>
                <c:pt idx="7">
                  <c:v>0.847731239031424</c:v>
                </c:pt>
                <c:pt idx="8">
                  <c:v>0.7758301198796077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0.84773123903142433</c:v>
                </c:pt>
                <c:pt idx="12">
                  <c:v>0.81653823785389945</c:v>
                </c:pt>
                <c:pt idx="13">
                  <c:v>0.71996570310461594</c:v>
                </c:pt>
                <c:pt idx="14">
                  <c:v>0.72237189375733168</c:v>
                </c:pt>
                <c:pt idx="15">
                  <c:v>0.86190476190476195</c:v>
                </c:pt>
                <c:pt idx="16">
                  <c:v>0.91948362990671473</c:v>
                </c:pt>
                <c:pt idx="17">
                  <c:v>0.62776553592680784</c:v>
                </c:pt>
                <c:pt idx="18">
                  <c:v>4.90059381963448E-16</c:v>
                </c:pt>
                <c:pt idx="19">
                  <c:v>-0.62776553592680884</c:v>
                </c:pt>
                <c:pt idx="20">
                  <c:v>-0.91948362990671439</c:v>
                </c:pt>
                <c:pt idx="21">
                  <c:v>-0.86190476190476195</c:v>
                </c:pt>
                <c:pt idx="22">
                  <c:v>-0.72237189375733168</c:v>
                </c:pt>
                <c:pt idx="23">
                  <c:v>-0.71996570310461572</c:v>
                </c:pt>
                <c:pt idx="24">
                  <c:v>-0.81653823785389867</c:v>
                </c:pt>
                <c:pt idx="25">
                  <c:v>-0.84773123903142356</c:v>
                </c:pt>
                <c:pt idx="26">
                  <c:v>-0.77583011987960804</c:v>
                </c:pt>
                <c:pt idx="27">
                  <c:v>-0.7238095238095239</c:v>
                </c:pt>
                <c:pt idx="28">
                  <c:v>-0.77583011987960671</c:v>
                </c:pt>
                <c:pt idx="29">
                  <c:v>-0.84773123903142422</c:v>
                </c:pt>
                <c:pt idx="30">
                  <c:v>-0.8165382378538989</c:v>
                </c:pt>
                <c:pt idx="31">
                  <c:v>-0.71996570310461527</c:v>
                </c:pt>
                <c:pt idx="32">
                  <c:v>-0.72237189375733146</c:v>
                </c:pt>
                <c:pt idx="33">
                  <c:v>-0.86190476190476184</c:v>
                </c:pt>
                <c:pt idx="34">
                  <c:v>-0.91948362990671439</c:v>
                </c:pt>
                <c:pt idx="35">
                  <c:v>-0.62776553592681084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ser>
          <c:idx val="2"/>
          <c:order val="2"/>
          <c:tx>
            <c:strRef>
              <c:f>Kinematik_2_A!$B$10</c:f>
              <c:strCache>
                <c:ptCount val="1"/>
                <c:pt idx="0">
                  <c:v>s = a/2 * t2 + v0*t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Kinematik_2_A!$C$10:$W$10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901-BC6A-58B60A79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Kinematik_2_B!$C$11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Kinematik_2_B!$D$11:$X$11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ser>
          <c:idx val="3"/>
          <c:order val="3"/>
          <c:tx>
            <c:strRef>
              <c:f>Kinematik_2_B!$C$12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48E-B564-711154D4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ser>
          <c:idx val="3"/>
          <c:order val="3"/>
          <c:tx>
            <c:strRef>
              <c:f>Kinematik_2_C!$C$12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Kinematik_2_C!$D$12:$X$12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36</c:v>
                </c:pt>
                <c:pt idx="5">
                  <c:v>50</c:v>
                </c:pt>
                <c:pt idx="6">
                  <c:v>66</c:v>
                </c:pt>
                <c:pt idx="7">
                  <c:v>84</c:v>
                </c:pt>
                <c:pt idx="8">
                  <c:v>104</c:v>
                </c:pt>
                <c:pt idx="9">
                  <c:v>126</c:v>
                </c:pt>
                <c:pt idx="10">
                  <c:v>150</c:v>
                </c:pt>
                <c:pt idx="11">
                  <c:v>176</c:v>
                </c:pt>
                <c:pt idx="12">
                  <c:v>204</c:v>
                </c:pt>
                <c:pt idx="13">
                  <c:v>234</c:v>
                </c:pt>
                <c:pt idx="14">
                  <c:v>266</c:v>
                </c:pt>
                <c:pt idx="15">
                  <c:v>300</c:v>
                </c:pt>
                <c:pt idx="16">
                  <c:v>336</c:v>
                </c:pt>
                <c:pt idx="17">
                  <c:v>374</c:v>
                </c:pt>
                <c:pt idx="18">
                  <c:v>414</c:v>
                </c:pt>
                <c:pt idx="19">
                  <c:v>456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3-410B-BADF-30FE6FE3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hyperlink" Target="#Aufgab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14</xdr:row>
      <xdr:rowOff>107950</xdr:rowOff>
    </xdr:from>
    <xdr:to>
      <xdr:col>9</xdr:col>
      <xdr:colOff>612775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100239</xdr:colOff>
      <xdr:row>16</xdr:row>
      <xdr:rowOff>72572</xdr:rowOff>
    </xdr:from>
    <xdr:to>
      <xdr:col>13</xdr:col>
      <xdr:colOff>404479</xdr:colOff>
      <xdr:row>37</xdr:row>
      <xdr:rowOff>9071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12</xdr:col>
      <xdr:colOff>34511</xdr:colOff>
      <xdr:row>0</xdr:row>
      <xdr:rowOff>62948</xdr:rowOff>
    </xdr:from>
    <xdr:to>
      <xdr:col>13</xdr:col>
      <xdr:colOff>104921</xdr:colOff>
      <xdr:row>1</xdr:row>
      <xdr:rowOff>226927</xdr:rowOff>
    </xdr:to>
    <xdr:sp macro="" textlink="">
      <xdr:nvSpPr>
        <xdr:cNvPr id="3" name="Pfeil nach link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B0531-F171-41D2-BCAC-FC1793198301}"/>
            </a:ext>
          </a:extLst>
        </xdr:cNvPr>
        <xdr:cNvSpPr/>
      </xdr:nvSpPr>
      <xdr:spPr>
        <a:xfrm>
          <a:off x="5298661" y="66123"/>
          <a:ext cx="822885" cy="29415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86002</xdr:colOff>
      <xdr:row>21</xdr:row>
      <xdr:rowOff>104418</xdr:rowOff>
    </xdr:from>
    <xdr:to>
      <xdr:col>35</xdr:col>
      <xdr:colOff>212912</xdr:colOff>
      <xdr:row>45</xdr:row>
      <xdr:rowOff>134470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tabColor rgb="FFFF0000"/>
  </sheetPr>
  <dimension ref="C1:AY21"/>
  <sheetViews>
    <sheetView showGridLines="0" tabSelected="1" zoomScale="85" zoomScaleNormal="85" workbookViewId="0">
      <selection activeCell="S49" sqref="S49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81" t="s">
        <v>119</v>
      </c>
    </row>
    <row r="4" spans="3:51" x14ac:dyDescent="0.35">
      <c r="R4" s="7"/>
      <c r="S4" s="7" t="s">
        <v>127</v>
      </c>
      <c r="T4" s="7"/>
      <c r="U4" s="7"/>
      <c r="V4" s="7"/>
      <c r="W4" s="7"/>
      <c r="X4" s="7"/>
    </row>
    <row r="5" spans="3:51" x14ac:dyDescent="0.35">
      <c r="R5" s="7"/>
      <c r="S5" s="35" t="s">
        <v>131</v>
      </c>
      <c r="T5" s="123">
        <f>MAX(K14:K20)</f>
        <v>0.33333333333333331</v>
      </c>
      <c r="U5" s="7"/>
      <c r="V5" s="7"/>
      <c r="W5" s="7">
        <f>K12</f>
        <v>270</v>
      </c>
      <c r="X5" s="7">
        <f>W5</f>
        <v>270</v>
      </c>
    </row>
    <row r="6" spans="3:51" x14ac:dyDescent="0.35">
      <c r="R6" s="7"/>
      <c r="S6" s="35" t="s">
        <v>130</v>
      </c>
      <c r="T6" s="123">
        <f>MIN(K14:K20)</f>
        <v>-1</v>
      </c>
      <c r="U6" s="7"/>
      <c r="V6" s="7"/>
      <c r="W6" s="7">
        <v>0</v>
      </c>
      <c r="X6" s="7">
        <f>T7</f>
        <v>-1</v>
      </c>
    </row>
    <row r="7" spans="3:51" x14ac:dyDescent="0.35">
      <c r="Q7" s="126"/>
      <c r="R7" s="150" t="s">
        <v>132</v>
      </c>
      <c r="S7" s="85"/>
      <c r="T7" s="7">
        <f>IF(ABS(T5)&gt;ABS(T6),T5,T6)</f>
        <v>-1</v>
      </c>
      <c r="U7" s="7"/>
      <c r="V7" s="7"/>
      <c r="W7" s="7"/>
      <c r="X7" s="7"/>
      <c r="AI7" s="7" t="s">
        <v>123</v>
      </c>
    </row>
    <row r="8" spans="3:51" ht="16" customHeight="1" x14ac:dyDescent="0.35">
      <c r="Q8" s="126"/>
      <c r="R8" s="138"/>
      <c r="S8" s="137"/>
      <c r="AI8" s="7" t="s">
        <v>124</v>
      </c>
    </row>
    <row r="11" spans="3:51" ht="21" x14ac:dyDescent="0.35">
      <c r="C11" s="115"/>
      <c r="D11" s="115"/>
      <c r="E11" s="115"/>
      <c r="F11" s="115"/>
      <c r="G11" s="124"/>
      <c r="H11" s="124"/>
      <c r="L11" s="80" t="s">
        <v>26</v>
      </c>
      <c r="M11" s="114">
        <v>10</v>
      </c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</row>
    <row r="12" spans="3:51" s="70" customFormat="1" ht="21" x14ac:dyDescent="0.35">
      <c r="C12" s="148" t="s">
        <v>118</v>
      </c>
      <c r="D12" s="148"/>
      <c r="E12" s="148"/>
      <c r="F12" s="148"/>
      <c r="G12" s="124"/>
      <c r="H12" s="124"/>
      <c r="J12" s="127" t="s">
        <v>121</v>
      </c>
      <c r="K12" s="75">
        <v>270</v>
      </c>
      <c r="L12" s="135" t="s">
        <v>122</v>
      </c>
      <c r="M12" s="75">
        <v>0</v>
      </c>
      <c r="N12" s="152">
        <f>M12+$M$11</f>
        <v>10</v>
      </c>
      <c r="O12" s="152">
        <f t="shared" ref="O12:BL12" si="0">N12+$M$11</f>
        <v>20</v>
      </c>
      <c r="P12" s="152">
        <f t="shared" si="0"/>
        <v>30</v>
      </c>
      <c r="Q12" s="152">
        <f t="shared" si="0"/>
        <v>40</v>
      </c>
      <c r="R12" s="152">
        <f t="shared" si="0"/>
        <v>50</v>
      </c>
      <c r="S12" s="152">
        <f t="shared" si="0"/>
        <v>60</v>
      </c>
      <c r="T12" s="152">
        <f t="shared" si="0"/>
        <v>70</v>
      </c>
      <c r="U12" s="152">
        <f t="shared" si="0"/>
        <v>80</v>
      </c>
      <c r="V12" s="152">
        <f t="shared" si="0"/>
        <v>90</v>
      </c>
      <c r="W12" s="152">
        <f t="shared" si="0"/>
        <v>100</v>
      </c>
      <c r="X12" s="152">
        <f t="shared" si="0"/>
        <v>110</v>
      </c>
      <c r="Y12" s="152">
        <f t="shared" si="0"/>
        <v>120</v>
      </c>
      <c r="Z12" s="152">
        <f t="shared" si="0"/>
        <v>130</v>
      </c>
      <c r="AA12" s="152">
        <f t="shared" si="0"/>
        <v>140</v>
      </c>
      <c r="AB12" s="152">
        <f t="shared" si="0"/>
        <v>150</v>
      </c>
      <c r="AC12" s="152">
        <f t="shared" si="0"/>
        <v>160</v>
      </c>
      <c r="AD12" s="152">
        <f t="shared" si="0"/>
        <v>170</v>
      </c>
      <c r="AE12" s="152">
        <f t="shared" si="0"/>
        <v>180</v>
      </c>
      <c r="AF12" s="152">
        <f t="shared" si="0"/>
        <v>190</v>
      </c>
      <c r="AG12" s="152">
        <f t="shared" si="0"/>
        <v>200</v>
      </c>
      <c r="AH12" s="152">
        <f t="shared" si="0"/>
        <v>210</v>
      </c>
      <c r="AI12" s="152">
        <f t="shared" si="0"/>
        <v>220</v>
      </c>
      <c r="AJ12" s="152">
        <f t="shared" si="0"/>
        <v>230</v>
      </c>
      <c r="AK12" s="152">
        <f t="shared" si="0"/>
        <v>240</v>
      </c>
      <c r="AL12" s="152">
        <f t="shared" si="0"/>
        <v>250</v>
      </c>
      <c r="AM12" s="152">
        <f t="shared" si="0"/>
        <v>260</v>
      </c>
      <c r="AN12" s="152">
        <f t="shared" si="0"/>
        <v>270</v>
      </c>
      <c r="AO12" s="152">
        <f t="shared" si="0"/>
        <v>280</v>
      </c>
      <c r="AP12" s="152">
        <f t="shared" si="0"/>
        <v>290</v>
      </c>
      <c r="AQ12" s="152">
        <f t="shared" si="0"/>
        <v>300</v>
      </c>
      <c r="AR12" s="152">
        <f t="shared" si="0"/>
        <v>310</v>
      </c>
      <c r="AS12" s="152">
        <f t="shared" si="0"/>
        <v>320</v>
      </c>
      <c r="AT12" s="152">
        <f t="shared" si="0"/>
        <v>330</v>
      </c>
      <c r="AU12" s="152">
        <f t="shared" si="0"/>
        <v>340</v>
      </c>
      <c r="AV12" s="152">
        <f t="shared" si="0"/>
        <v>350</v>
      </c>
      <c r="AW12" s="152">
        <f t="shared" si="0"/>
        <v>360</v>
      </c>
      <c r="AX12" s="152">
        <f t="shared" si="0"/>
        <v>370</v>
      </c>
      <c r="AY12" s="152">
        <f t="shared" si="0"/>
        <v>380</v>
      </c>
    </row>
    <row r="13" spans="3:51" s="70" customFormat="1" ht="43.5" x14ac:dyDescent="0.35">
      <c r="C13" s="132" t="s">
        <v>125</v>
      </c>
      <c r="D13" s="132" t="s">
        <v>126</v>
      </c>
      <c r="E13" s="132" t="s">
        <v>129</v>
      </c>
      <c r="F13" s="132" t="s">
        <v>128</v>
      </c>
      <c r="G13" s="133"/>
      <c r="H13" s="133"/>
      <c r="I13" s="134"/>
      <c r="J13" s="147" t="s">
        <v>120</v>
      </c>
      <c r="K13" s="140">
        <f t="shared" ref="K13" si="1">PI()*K12/180</f>
        <v>4.7123889803846897</v>
      </c>
      <c r="L13" s="136"/>
      <c r="M13" s="139">
        <f>PI()*M12/180</f>
        <v>0</v>
      </c>
      <c r="N13" s="139">
        <f t="shared" ref="N13:AY13" si="2">PI()*N12/180</f>
        <v>0.17453292519943295</v>
      </c>
      <c r="O13" s="139">
        <f t="shared" si="2"/>
        <v>0.3490658503988659</v>
      </c>
      <c r="P13" s="139">
        <f t="shared" si="2"/>
        <v>0.52359877559829882</v>
      </c>
      <c r="Q13" s="139">
        <f t="shared" si="2"/>
        <v>0.69813170079773179</v>
      </c>
      <c r="R13" s="139">
        <f t="shared" si="2"/>
        <v>0.87266462599716477</v>
      </c>
      <c r="S13" s="139">
        <f t="shared" si="2"/>
        <v>1.0471975511965976</v>
      </c>
      <c r="T13" s="139">
        <f t="shared" si="2"/>
        <v>1.2217304763960306</v>
      </c>
      <c r="U13" s="139">
        <f t="shared" si="2"/>
        <v>1.3962634015954636</v>
      </c>
      <c r="V13" s="139">
        <f t="shared" si="2"/>
        <v>1.5707963267948966</v>
      </c>
      <c r="W13" s="139">
        <f t="shared" si="2"/>
        <v>1.7453292519943295</v>
      </c>
      <c r="X13" s="139">
        <f t="shared" si="2"/>
        <v>1.9198621771937625</v>
      </c>
      <c r="Y13" s="139">
        <f t="shared" si="2"/>
        <v>2.0943951023931953</v>
      </c>
      <c r="Z13" s="139">
        <f t="shared" si="2"/>
        <v>2.2689280275926285</v>
      </c>
      <c r="AA13" s="139">
        <f t="shared" si="2"/>
        <v>2.4434609527920612</v>
      </c>
      <c r="AB13" s="139">
        <f t="shared" si="2"/>
        <v>2.6179938779914944</v>
      </c>
      <c r="AC13" s="139">
        <f t="shared" si="2"/>
        <v>2.7925268031909272</v>
      </c>
      <c r="AD13" s="139">
        <f t="shared" si="2"/>
        <v>2.9670597283903604</v>
      </c>
      <c r="AE13" s="139">
        <f t="shared" si="2"/>
        <v>3.1415926535897931</v>
      </c>
      <c r="AF13" s="139">
        <f t="shared" si="2"/>
        <v>3.3161255787892263</v>
      </c>
      <c r="AG13" s="139">
        <f t="shared" si="2"/>
        <v>3.4906585039886591</v>
      </c>
      <c r="AH13" s="139">
        <f t="shared" si="2"/>
        <v>3.6651914291880923</v>
      </c>
      <c r="AI13" s="139">
        <f t="shared" si="2"/>
        <v>3.839724354387525</v>
      </c>
      <c r="AJ13" s="139">
        <f t="shared" si="2"/>
        <v>4.0142572795869578</v>
      </c>
      <c r="AK13" s="139">
        <f t="shared" si="2"/>
        <v>4.1887902047863905</v>
      </c>
      <c r="AL13" s="139">
        <f t="shared" si="2"/>
        <v>4.3633231299858233</v>
      </c>
      <c r="AM13" s="139">
        <f t="shared" si="2"/>
        <v>4.5378560551852569</v>
      </c>
      <c r="AN13" s="139">
        <f t="shared" si="2"/>
        <v>4.7123889803846897</v>
      </c>
      <c r="AO13" s="139">
        <f t="shared" si="2"/>
        <v>4.8869219055841224</v>
      </c>
      <c r="AP13" s="139">
        <f t="shared" si="2"/>
        <v>5.0614548307835552</v>
      </c>
      <c r="AQ13" s="139">
        <f t="shared" si="2"/>
        <v>5.2359877559829888</v>
      </c>
      <c r="AR13" s="139">
        <f t="shared" si="2"/>
        <v>5.4105206811824216</v>
      </c>
      <c r="AS13" s="139">
        <f t="shared" si="2"/>
        <v>5.5850536063818543</v>
      </c>
      <c r="AT13" s="139">
        <f t="shared" si="2"/>
        <v>5.7595865315812871</v>
      </c>
      <c r="AU13" s="139">
        <f t="shared" si="2"/>
        <v>5.9341194567807207</v>
      </c>
      <c r="AV13" s="139">
        <f t="shared" si="2"/>
        <v>6.1086523819801526</v>
      </c>
      <c r="AW13" s="139">
        <f t="shared" si="2"/>
        <v>6.2831853071795862</v>
      </c>
      <c r="AX13" s="139">
        <f t="shared" si="2"/>
        <v>6.457718232379019</v>
      </c>
      <c r="AY13" s="139">
        <f t="shared" si="2"/>
        <v>6.6322511575784526</v>
      </c>
    </row>
    <row r="14" spans="3:51" x14ac:dyDescent="0.35">
      <c r="C14" s="79">
        <v>1</v>
      </c>
      <c r="D14" s="79">
        <v>1</v>
      </c>
      <c r="E14" s="79">
        <v>0</v>
      </c>
      <c r="F14" s="149">
        <f>PI()*E14/180</f>
        <v>0</v>
      </c>
      <c r="G14" s="125"/>
      <c r="H14" s="125"/>
      <c r="I14" s="126"/>
      <c r="J14" s="12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141">
        <f>IF($L$14=$AI$7,$C$14*SIN($D$14*K13 + $F$14),"")</f>
        <v>-1</v>
      </c>
      <c r="L14" s="116" t="s">
        <v>123</v>
      </c>
      <c r="M14" s="122">
        <f>IF($L$14=$AI$7,$C$14*SIN($D$14*M13 + $F$14),"")</f>
        <v>0</v>
      </c>
      <c r="N14" s="122">
        <f>IF($L$14=$AI$7,$C$14*SIN($D$14*N13 + $F$14),"")</f>
        <v>0.17364817766693033</v>
      </c>
      <c r="O14" s="122">
        <f>IF($L$14=$AI$7,$C$14*SIN($D$14*O13 + $F$14),"")</f>
        <v>0.34202014332566871</v>
      </c>
      <c r="P14" s="122">
        <f>IF($L$14=$AI$7,$C$14*SIN($D$14*P13 + $F$14),"")</f>
        <v>0.49999999999999994</v>
      </c>
      <c r="Q14" s="122">
        <f>IF($L$14=$AI$7,$C$14*SIN($D$14*Q13 + $F$14),"")</f>
        <v>0.64278760968653925</v>
      </c>
      <c r="R14" s="122">
        <f>IF($L$14=$AI$7,$C$14*SIN($D$14*R13 + $F$14),"")</f>
        <v>0.76604444311897801</v>
      </c>
      <c r="S14" s="122">
        <f>IF($L$14=$AI$7,$C$14*SIN($D$14*S13 + $F$14),"")</f>
        <v>0.8660254037844386</v>
      </c>
      <c r="T14" s="122">
        <f>IF($L$14=$AI$7,$C$14*SIN($D$14*T13 + $F$14),"")</f>
        <v>0.93969262078590832</v>
      </c>
      <c r="U14" s="122">
        <f>IF($L$14=$AI$7,$C$14*SIN($D$14*U13 + $F$14),"")</f>
        <v>0.98480775301220802</v>
      </c>
      <c r="V14" s="122">
        <f>IF($L$14=$AI$7,$C$14*SIN($D$14*V13 + $F$14),"")</f>
        <v>1</v>
      </c>
      <c r="W14" s="122">
        <f>IF($L$14=$AI$7,$C$14*SIN($D$14*W13 + $F$14),"")</f>
        <v>0.98480775301220802</v>
      </c>
      <c r="X14" s="122">
        <f>IF($L$14=$AI$7,$C$14*SIN($D$14*X13 + $F$14),"")</f>
        <v>0.93969262078590843</v>
      </c>
      <c r="Y14" s="122">
        <f>IF($L$14=$AI$7,$C$14*SIN($D$14*Y13 + $F$14),"")</f>
        <v>0.86602540378443871</v>
      </c>
      <c r="Z14" s="122">
        <f>IF($L$14=$AI$7,$C$14*SIN($D$14*Z13 + $F$14),"")</f>
        <v>0.76604444311897801</v>
      </c>
      <c r="AA14" s="122">
        <f>IF($L$14=$AI$7,$C$14*SIN($D$14*AA13 + $F$14),"")</f>
        <v>0.64278760968653947</v>
      </c>
      <c r="AB14" s="122">
        <f>IF($L$14=$AI$7,$C$14*SIN($D$14*AB13 + $F$14),"")</f>
        <v>0.49999999999999994</v>
      </c>
      <c r="AC14" s="122">
        <f>IF($L$14=$AI$7,$C$14*SIN($D$14*AC13 + $F$14),"")</f>
        <v>0.34202014332566888</v>
      </c>
      <c r="AD14" s="122">
        <f>IF($L$14=$AI$7,$C$14*SIN($D$14*AD13 + $F$14),"")</f>
        <v>0.17364817766693028</v>
      </c>
      <c r="AE14" s="122">
        <f>IF($L$14=$AI$7,$C$14*SIN($D$14*AE13 + $F$14),"")</f>
        <v>1.22514845490862E-16</v>
      </c>
      <c r="AF14" s="122">
        <f>IF($L$14=$AI$7,$C$14*SIN($D$14*AF13 + $F$14),"")</f>
        <v>-0.17364817766693047</v>
      </c>
      <c r="AG14" s="122">
        <f>IF($L$14=$AI$7,$C$14*SIN($D$14*AG13 + $F$14),"")</f>
        <v>-0.34202014332566866</v>
      </c>
      <c r="AH14" s="122">
        <f>IF($L$14=$AI$7,$C$14*SIN($D$14*AH13 + $F$14),"")</f>
        <v>-0.50000000000000011</v>
      </c>
      <c r="AI14" s="122">
        <f>IF($L$14=$AI$7,$C$14*SIN($D$14*AI13 + $F$14),"")</f>
        <v>-0.64278760968653925</v>
      </c>
      <c r="AJ14" s="122">
        <f>IF($L$14=$AI$7,$C$14*SIN($D$14*AJ13 + $F$14),"")</f>
        <v>-0.7660444431189779</v>
      </c>
      <c r="AK14" s="122">
        <f>IF($L$14=$AI$7,$C$14*SIN($D$14*AK13 + $F$14),"")</f>
        <v>-0.86602540378443837</v>
      </c>
      <c r="AL14" s="122">
        <f>IF($L$14=$AI$7,$C$14*SIN($D$14*AL13 + $F$14),"")</f>
        <v>-0.93969262078590821</v>
      </c>
      <c r="AM14" s="122">
        <f>IF($L$14=$AI$7,$C$14*SIN($D$14*AM13 + $F$14),"")</f>
        <v>-0.98480775301220802</v>
      </c>
      <c r="AN14" s="122">
        <f>IF($L$14=$AI$7,$C$14*SIN($D$14*AN13 + $F$14),"")</f>
        <v>-1</v>
      </c>
      <c r="AO14" s="122">
        <f>IF($L$14=$AI$7,$C$14*SIN($D$14*AO13 + $F$14),"")</f>
        <v>-0.98480775301220813</v>
      </c>
      <c r="AP14" s="122">
        <f>IF($L$14=$AI$7,$C$14*SIN($D$14*AP13 + $F$14),"")</f>
        <v>-0.93969262078590854</v>
      </c>
      <c r="AQ14" s="122">
        <f>IF($L$14=$AI$7,$C$14*SIN($D$14*AQ13 + $F$14),"")</f>
        <v>-0.8660254037844386</v>
      </c>
      <c r="AR14" s="122">
        <f>IF($L$14=$AI$7,$C$14*SIN($D$14*AR13 + $F$14),"")</f>
        <v>-0.76604444311897812</v>
      </c>
      <c r="AS14" s="122">
        <f>IF($L$14=$AI$7,$C$14*SIN($D$14*AS13 + $F$14),"")</f>
        <v>-0.64278760968653958</v>
      </c>
      <c r="AT14" s="122">
        <f>IF($L$14=$AI$7,$C$14*SIN($D$14*AT13 + $F$14),"")</f>
        <v>-0.50000000000000044</v>
      </c>
      <c r="AU14" s="122">
        <f>IF($L$14=$AI$7,$C$14*SIN($D$14*AU13 + $F$14),"")</f>
        <v>-0.3420201433256686</v>
      </c>
      <c r="AV14" s="122">
        <f>IF($L$14=$AI$7,$C$14*SIN($D$14*AV13 + $F$14),"")</f>
        <v>-0.17364817766693127</v>
      </c>
      <c r="AW14" s="122">
        <f>IF($L$14=$AI$7,$C$14*SIN($D$14*AW13 + $F$14),"")</f>
        <v>-2.45029690981724E-16</v>
      </c>
      <c r="AX14" s="122">
        <f>IF($L$14=$AI$7,$C$14*SIN($D$14*AX13 + $F$14),"")</f>
        <v>0.17364817766692991</v>
      </c>
      <c r="AY14" s="122">
        <f>IF($L$14=$AI$7,$C$14*SIN($D$14*AY13 + $F$14),"")</f>
        <v>0.34202014332566893</v>
      </c>
    </row>
    <row r="15" spans="3:51" x14ac:dyDescent="0.35">
      <c r="C15" s="79">
        <f>1/3</f>
        <v>0.33333333333333331</v>
      </c>
      <c r="D15" s="79">
        <v>3</v>
      </c>
      <c r="E15" s="79">
        <v>0</v>
      </c>
      <c r="F15" s="149">
        <f t="shared" ref="F15:F17" si="3">PI()*E15/180</f>
        <v>0</v>
      </c>
      <c r="G15" s="125"/>
      <c r="H15" s="125"/>
      <c r="I15" s="126"/>
      <c r="J15" s="129" t="str">
        <f t="shared" ref="J15:J17" si="4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142">
        <f>IF($L$15=$AI$7,$C$15*SIN($D$15*K13 + $F$15),"")</f>
        <v>0.33333333333333331</v>
      </c>
      <c r="L15" s="117" t="s">
        <v>123</v>
      </c>
      <c r="M15" s="123">
        <f>IF($L$15=$AI$7,$C$15*SIN($D$15*M13 + $F$15),"")</f>
        <v>0</v>
      </c>
      <c r="N15" s="123">
        <f>IF($L$15=$AI$7,$C$15*SIN($D$15*N13 + $F$15),"")</f>
        <v>0.16666666666666663</v>
      </c>
      <c r="O15" s="123">
        <f>IF($L$15=$AI$7,$C$15*SIN($D$15*O13 + $F$15),"")</f>
        <v>0.28867513459481287</v>
      </c>
      <c r="P15" s="123">
        <f>IF($L$15=$AI$7,$C$15*SIN($D$15*P13 + $F$15),"")</f>
        <v>0.33333333333333331</v>
      </c>
      <c r="Q15" s="123">
        <f>IF($L$15=$AI$7,$C$15*SIN($D$15*Q13 + $F$15),"")</f>
        <v>0.28867513459481287</v>
      </c>
      <c r="R15" s="123">
        <f>IF($L$15=$AI$7,$C$15*SIN($D$15*R13 + $F$15),"")</f>
        <v>0.16666666666666663</v>
      </c>
      <c r="S15" s="123">
        <f>IF($L$15=$AI$7,$C$15*SIN($D$15*S13 + $F$15),"")</f>
        <v>4.083828183028733E-17</v>
      </c>
      <c r="T15" s="123">
        <f>IF($L$15=$AI$7,$C$15*SIN($D$15*T13 + $F$15),"")</f>
        <v>-0.16666666666666657</v>
      </c>
      <c r="U15" s="123">
        <f>IF($L$15=$AI$7,$C$15*SIN($D$15*U13 + $F$15),"")</f>
        <v>-0.28867513459481275</v>
      </c>
      <c r="V15" s="123">
        <f>IF($L$15=$AI$7,$C$15*SIN($D$15*V13 + $F$15),"")</f>
        <v>-0.33333333333333331</v>
      </c>
      <c r="W15" s="123">
        <f>IF($L$15=$AI$7,$C$15*SIN($D$15*W13 + $F$15),"")</f>
        <v>-0.28867513459481287</v>
      </c>
      <c r="X15" s="123">
        <f>IF($L$15=$AI$7,$C$15*SIN($D$15*X13 + $F$15),"")</f>
        <v>-0.16666666666666655</v>
      </c>
      <c r="Y15" s="123">
        <f>IF($L$15=$AI$7,$C$15*SIN($D$15*Y13 + $F$15),"")</f>
        <v>-8.1676563660574659E-17</v>
      </c>
      <c r="Z15" s="123">
        <f>IF($L$15=$AI$7,$C$15*SIN($D$15*Z13 + $F$15),"")</f>
        <v>0.16666666666666666</v>
      </c>
      <c r="AA15" s="123">
        <f>IF($L$15=$AI$7,$C$15*SIN($D$15*AA13 + $F$15),"")</f>
        <v>0.28867513459481275</v>
      </c>
      <c r="AB15" s="123">
        <f>IF($L$15=$AI$7,$C$15*SIN($D$15*AB13 + $F$15),"")</f>
        <v>0.33333333333333331</v>
      </c>
      <c r="AC15" s="123">
        <f>IF($L$15=$AI$7,$C$15*SIN($D$15*AC13 + $F$15),"")</f>
        <v>0.28867513459481303</v>
      </c>
      <c r="AD15" s="123">
        <f>IF($L$15=$AI$7,$C$15*SIN($D$15*AD13 + $F$15),"")</f>
        <v>0.16666666666666657</v>
      </c>
      <c r="AE15" s="123">
        <f>IF($L$15=$AI$7,$C$15*SIN($D$15*AE13 + $F$15),"")</f>
        <v>1.22514845490862E-16</v>
      </c>
      <c r="AF15" s="123">
        <f>IF($L$15=$AI$7,$C$15*SIN($D$15*AF13 + $F$15),"")</f>
        <v>-0.16666666666666688</v>
      </c>
      <c r="AG15" s="123">
        <f>IF($L$15=$AI$7,$C$15*SIN($D$15*AG13 + $F$15),"")</f>
        <v>-0.28867513459481287</v>
      </c>
      <c r="AH15" s="123">
        <f>IF($L$15=$AI$7,$C$15*SIN($D$15*AH13 + $F$15),"")</f>
        <v>-0.33333333333333331</v>
      </c>
      <c r="AI15" s="123">
        <f>IF($L$15=$AI$7,$C$15*SIN($D$15*AI13 + $F$15),"")</f>
        <v>-0.28867513459481275</v>
      </c>
      <c r="AJ15" s="123">
        <f>IF($L$15=$AI$7,$C$15*SIN($D$15*AJ13 + $F$15),"")</f>
        <v>-0.16666666666666663</v>
      </c>
      <c r="AK15" s="123">
        <f>IF($L$15=$AI$7,$C$15*SIN($D$15*AK13 + $F$15),"")</f>
        <v>-1.6335312732114932E-16</v>
      </c>
      <c r="AL15" s="123">
        <f>IF($L$15=$AI$7,$C$15*SIN($D$15*AL13 + $F$15),"")</f>
        <v>0.16666666666666635</v>
      </c>
      <c r="AM15" s="123">
        <f>IF($L$15=$AI$7,$C$15*SIN($D$15*AM13 + $F$15),"")</f>
        <v>0.28867513459481287</v>
      </c>
      <c r="AN15" s="123">
        <f>IF($L$15=$AI$7,$C$15*SIN($D$15*AN13 + $F$15),"")</f>
        <v>0.33333333333333331</v>
      </c>
      <c r="AO15" s="123">
        <f>IF($L$15=$AI$7,$C$15*SIN($D$15*AO13 + $F$15),"")</f>
        <v>0.28867513459481309</v>
      </c>
      <c r="AP15" s="123">
        <f>IF($L$15=$AI$7,$C$15*SIN($D$15*AP13 + $F$15),"")</f>
        <v>0.16666666666666718</v>
      </c>
      <c r="AQ15" s="123">
        <f>IF($L$15=$AI$7,$C$15*SIN($D$15*AQ13 + $F$15),"")</f>
        <v>2.0419140915143666E-16</v>
      </c>
      <c r="AR15" s="123">
        <f>IF($L$15=$AI$7,$C$15*SIN($D$15*AR13 + $F$15),"")</f>
        <v>-0.1666666666666663</v>
      </c>
      <c r="AS15" s="123">
        <f>IF($L$15=$AI$7,$C$15*SIN($D$15*AS13 + $F$15),"")</f>
        <v>-0.28867513459481253</v>
      </c>
      <c r="AT15" s="123">
        <f>IF($L$15=$AI$7,$C$15*SIN($D$15*AT13 + $F$15),"")</f>
        <v>-0.33333333333333331</v>
      </c>
      <c r="AU15" s="123">
        <f>IF($L$15=$AI$7,$C$15*SIN($D$15*AU13 + $F$15),"")</f>
        <v>-0.28867513459481275</v>
      </c>
      <c r="AV15" s="123">
        <f>IF($L$15=$AI$7,$C$15*SIN($D$15*AV13 + $F$15),"")</f>
        <v>-0.16666666666666774</v>
      </c>
      <c r="AW15" s="123">
        <f>IF($L$15=$AI$7,$C$15*SIN($D$15*AW13 + $F$15),"")</f>
        <v>-2.45029690981724E-16</v>
      </c>
      <c r="AX15" s="123">
        <f>IF($L$15=$AI$7,$C$15*SIN($D$15*AX13 + $F$15),"")</f>
        <v>0.16666666666666627</v>
      </c>
      <c r="AY15" s="123">
        <f>IF($L$15=$AI$7,$C$15*SIN($D$15*AY13 + $F$15),"")</f>
        <v>0.28867513459481314</v>
      </c>
    </row>
    <row r="16" spans="3:51" x14ac:dyDescent="0.35">
      <c r="C16" s="79">
        <f>1/5</f>
        <v>0.2</v>
      </c>
      <c r="D16" s="79">
        <v>5</v>
      </c>
      <c r="E16" s="79">
        <v>0</v>
      </c>
      <c r="F16" s="149">
        <f t="shared" si="3"/>
        <v>0</v>
      </c>
      <c r="G16" s="125"/>
      <c r="H16" s="125"/>
      <c r="I16" s="126"/>
      <c r="J16" s="130" t="str">
        <f t="shared" si="4"/>
        <v xml:space="preserve">y0 = 0.2 * sin(5*x ) = </v>
      </c>
      <c r="K16" s="143">
        <f>IF($L$16=$AI$7,$C$16*SIN($D$16*K13 + $F$16),"")</f>
        <v>-0.2</v>
      </c>
      <c r="L16" s="118" t="s">
        <v>123</v>
      </c>
      <c r="M16" s="123">
        <f>IF($L$16=$AI$7,$C$16*SIN($D$16*M13 + $F$16),"")</f>
        <v>0</v>
      </c>
      <c r="N16" s="123">
        <f>IF($L$16=$AI$7,$C$16*SIN($D$16*N13 + $F$16),"")</f>
        <v>0.15320888862379561</v>
      </c>
      <c r="O16" s="123">
        <f>IF($L$16=$AI$7,$C$16*SIN($D$16*O13 + $F$16),"")</f>
        <v>0.19696155060244161</v>
      </c>
      <c r="P16" s="123">
        <f>IF($L$16=$AI$7,$C$16*SIN($D$16*P13 + $F$16),"")</f>
        <v>0.10000000000000007</v>
      </c>
      <c r="Q16" s="123">
        <f>IF($L$16=$AI$7,$C$16*SIN($D$16*Q13 + $F$16),"")</f>
        <v>-6.8404028665133731E-2</v>
      </c>
      <c r="R16" s="123">
        <f>IF($L$16=$AI$7,$C$16*SIN($D$16*R13 + $F$16),"")</f>
        <v>-0.18793852415718171</v>
      </c>
      <c r="S16" s="123">
        <f>IF($L$16=$AI$7,$C$16*SIN($D$16*S13 + $F$16),"")</f>
        <v>-0.17320508075688781</v>
      </c>
      <c r="T16" s="123">
        <f>IF($L$16=$AI$7,$C$16*SIN($D$16*T13 + $F$16),"")</f>
        <v>-3.472963553338608E-2</v>
      </c>
      <c r="U16" s="123">
        <f>IF($L$16=$AI$7,$C$16*SIN($D$16*U13 + $F$16),"")</f>
        <v>0.12855752193730782</v>
      </c>
      <c r="V16" s="123">
        <f>IF($L$16=$AI$7,$C$16*SIN($D$16*V13 + $F$16),"")</f>
        <v>0.2</v>
      </c>
      <c r="W16" s="123">
        <f>IF($L$16=$AI$7,$C$16*SIN($D$16*W13 + $F$16),"")</f>
        <v>0.12855752193730782</v>
      </c>
      <c r="X16" s="123">
        <f>IF($L$16=$AI$7,$C$16*SIN($D$16*X13 + $F$16),"")</f>
        <v>-3.4729635533385955E-2</v>
      </c>
      <c r="Y16" s="123">
        <f>IF($L$16=$AI$7,$C$16*SIN($D$16*Y13 + $F$16),"")</f>
        <v>-0.17320508075688756</v>
      </c>
      <c r="Z16" s="123">
        <f>IF($L$16=$AI$7,$C$16*SIN($D$16*Z13 + $F$16),"")</f>
        <v>-0.18793852415718162</v>
      </c>
      <c r="AA16" s="123">
        <f>IF($L$16=$AI$7,$C$16*SIN($D$16*AA13 + $F$16),"")</f>
        <v>-6.8404028665133773E-2</v>
      </c>
      <c r="AB16" s="123">
        <f>IF($L$16=$AI$7,$C$16*SIN($D$16*AB13 + $F$16),"")</f>
        <v>0.10000000000000012</v>
      </c>
      <c r="AC16" s="123">
        <f>IF($L$16=$AI$7,$C$16*SIN($D$16*AC13 + $F$16),"")</f>
        <v>0.19696155060244161</v>
      </c>
      <c r="AD16" s="123">
        <f>IF($L$16=$AI$7,$C$16*SIN($D$16*AD13 + $F$16),"")</f>
        <v>0.15320888862379556</v>
      </c>
      <c r="AE16" s="123">
        <f>IF($L$16=$AI$7,$C$16*SIN($D$16*AE13 + $F$16),"")</f>
        <v>1.22514845490862E-16</v>
      </c>
      <c r="AF16" s="123">
        <f>IF($L$16=$AI$7,$C$16*SIN($D$16*AF13 + $F$16),"")</f>
        <v>-0.15320888862379586</v>
      </c>
      <c r="AG16" s="123">
        <f>IF($L$16=$AI$7,$C$16*SIN($D$16*AG13 + $F$16),"")</f>
        <v>-0.19696155060244158</v>
      </c>
      <c r="AH16" s="123">
        <f>IF($L$16=$AI$7,$C$16*SIN($D$16*AH13 + $F$16),"")</f>
        <v>-0.10000000000000003</v>
      </c>
      <c r="AI16" s="123">
        <f>IF($L$16=$AI$7,$C$16*SIN($D$16*AI13 + $F$16),"")</f>
        <v>6.8404028665133537E-2</v>
      </c>
      <c r="AJ16" s="123">
        <f>IF($L$16=$AI$7,$C$16*SIN($D$16*AJ13 + $F$16),"")</f>
        <v>0.18793852415718154</v>
      </c>
      <c r="AK16" s="123">
        <f>IF($L$16=$AI$7,$C$16*SIN($D$16*AK13 + $F$16),"")</f>
        <v>0.17320508075688806</v>
      </c>
      <c r="AL16" s="123">
        <f>IF($L$16=$AI$7,$C$16*SIN($D$16*AL13 + $F$16),"")</f>
        <v>3.4729635533386899E-2</v>
      </c>
      <c r="AM16" s="123">
        <f>IF($L$16=$AI$7,$C$16*SIN($D$16*AM13 + $F$16),"")</f>
        <v>-0.12855752193730816</v>
      </c>
      <c r="AN16" s="123">
        <f>IF($L$16=$AI$7,$C$16*SIN($D$16*AN13 + $F$16),"")</f>
        <v>-0.2</v>
      </c>
      <c r="AO16" s="123">
        <f>IF($L$16=$AI$7,$C$16*SIN($D$16*AO13 + $F$16),"")</f>
        <v>-0.12855752193730791</v>
      </c>
      <c r="AP16" s="123">
        <f>IF($L$16=$AI$7,$C$16*SIN($D$16*AP13 + $F$16),"")</f>
        <v>3.4729635533385143E-2</v>
      </c>
      <c r="AQ16" s="123">
        <f>IF($L$16=$AI$7,$C$16*SIN($D$16*AQ13 + $F$16),"")</f>
        <v>0.1732050807568879</v>
      </c>
      <c r="AR16" s="123">
        <f>IF($L$16=$AI$7,$C$16*SIN($D$16*AR13 + $F$16),"")</f>
        <v>0.18793852415718168</v>
      </c>
      <c r="AS16" s="123">
        <f>IF($L$16=$AI$7,$C$16*SIN($D$16*AS13 + $F$16),"")</f>
        <v>6.8404028665133884E-2</v>
      </c>
      <c r="AT16" s="123">
        <f>IF($L$16=$AI$7,$C$16*SIN($D$16*AT13 + $F$16),"")</f>
        <v>-9.99999999999997E-2</v>
      </c>
      <c r="AU16" s="123">
        <f>IF($L$16=$AI$7,$C$16*SIN($D$16*AU13 + $F$16),"")</f>
        <v>-0.19696155060244167</v>
      </c>
      <c r="AV16" s="123">
        <f>IF($L$16=$AI$7,$C$16*SIN($D$16*AV13 + $F$16),"")</f>
        <v>-0.15320888862379611</v>
      </c>
      <c r="AW16" s="123">
        <f>IF($L$16=$AI$7,$C$16*SIN($D$16*AW13 + $F$16),"")</f>
        <v>-2.45029690981724E-16</v>
      </c>
      <c r="AX16" s="123">
        <f>IF($L$16=$AI$7,$C$16*SIN($D$16*AX13 + $F$16),"")</f>
        <v>0.15320888862379578</v>
      </c>
      <c r="AY16" s="123">
        <f>IF($L$16=$AI$7,$C$16*SIN($D$16*AY13 + $F$16),"")</f>
        <v>0.19696155060244147</v>
      </c>
    </row>
    <row r="17" spans="3:51" x14ac:dyDescent="0.35">
      <c r="C17" s="79">
        <f>1/7</f>
        <v>0.14285714285714285</v>
      </c>
      <c r="D17" s="79">
        <v>7</v>
      </c>
      <c r="E17" s="79">
        <v>0</v>
      </c>
      <c r="F17" s="149">
        <f t="shared" si="3"/>
        <v>0</v>
      </c>
      <c r="G17" s="125"/>
      <c r="H17" s="125"/>
      <c r="I17" s="126"/>
      <c r="J17" s="131" t="str">
        <f t="shared" si="4"/>
        <v xml:space="preserve">y0 = 0.14 * sin(7*x ) = </v>
      </c>
      <c r="K17" s="144">
        <f>IF($L$17=$AI$7,$C$17*SIN($D$17*K13 + $F$17),"")</f>
        <v>0.14285714285714285</v>
      </c>
      <c r="L17" s="119" t="s">
        <v>123</v>
      </c>
      <c r="M17" s="123">
        <f>IF($L$17=$AI$7,$C$17*SIN($D$17*M13 + $F$17),"")</f>
        <v>0</v>
      </c>
      <c r="N17" s="123">
        <f>IF($L$17=$AI$7,$C$17*SIN($D$17*N13 + $F$17),"")</f>
        <v>0.13424180296941546</v>
      </c>
      <c r="O17" s="123">
        <f>IF($L$17=$AI$7,$C$17*SIN($D$17*O13 + $F$17),"")</f>
        <v>9.1826801383791345E-2</v>
      </c>
      <c r="P17" s="123">
        <f>IF($L$17=$AI$7,$C$17*SIN($D$17*P13 + $F$17),"")</f>
        <v>-7.1428571428571383E-2</v>
      </c>
      <c r="Q17" s="123">
        <f>IF($L$17=$AI$7,$C$17*SIN($D$17*Q13 + $F$17),"")</f>
        <v>-0.14068682185888687</v>
      </c>
      <c r="R17" s="123">
        <f>IF($L$17=$AI$7,$C$17*SIN($D$17*R13 + $F$17),"")</f>
        <v>-2.4806882523847197E-2</v>
      </c>
      <c r="S17" s="123">
        <f>IF($L$17=$AI$7,$C$17*SIN($D$17*S13 + $F$17),"")</f>
        <v>0.12371791482634834</v>
      </c>
      <c r="T17" s="123">
        <f>IF($L$17=$AI$7,$C$17*SIN($D$17*T13 + $F$17),"")</f>
        <v>0.10943492044556839</v>
      </c>
      <c r="U17" s="123">
        <f>IF($L$17=$AI$7,$C$17*SIN($D$17*U13 + $F$17),"")</f>
        <v>-4.8860020475095425E-2</v>
      </c>
      <c r="V17" s="123">
        <f>IF($L$17=$AI$7,$C$17*SIN($D$17*V13 + $F$17),"")</f>
        <v>-0.14285714285714285</v>
      </c>
      <c r="W17" s="123">
        <f>IF($L$17=$AI$7,$C$17*SIN($D$17*W13 + $F$17),"")</f>
        <v>-4.8860020475095543E-2</v>
      </c>
      <c r="X17" s="123">
        <f>IF($L$17=$AI$7,$C$17*SIN($D$17*X13 + $F$17),"")</f>
        <v>0.10943492044556831</v>
      </c>
      <c r="Y17" s="123">
        <f>IF($L$17=$AI$7,$C$17*SIN($D$17*Y13 + $F$17),"")</f>
        <v>0.12371791482634846</v>
      </c>
      <c r="Z17" s="123">
        <f>IF($L$17=$AI$7,$C$17*SIN($D$17*Z13 + $F$17),"")</f>
        <v>-2.4806882523847079E-2</v>
      </c>
      <c r="AA17" s="123">
        <f>IF($L$17=$AI$7,$C$17*SIN($D$17*AA13 + $F$17),"")</f>
        <v>-0.14068682185888681</v>
      </c>
      <c r="AB17" s="123">
        <f>IF($L$17=$AI$7,$C$17*SIN($D$17*AB13 + $F$17),"")</f>
        <v>-7.1428571428571438E-2</v>
      </c>
      <c r="AC17" s="123">
        <f>IF($L$17=$AI$7,$C$17*SIN($D$17*AC13 + $F$17),"")</f>
        <v>9.1826801383791151E-2</v>
      </c>
      <c r="AD17" s="123">
        <f>IF($L$17=$AI$7,$C$17*SIN($D$17*AD13 + $F$17),"")</f>
        <v>0.13424180296941546</v>
      </c>
      <c r="AE17" s="123">
        <f>IF($L$17=$AI$7,$C$17*SIN($D$17*AE13 + $F$17),"")</f>
        <v>1.22514845490862E-16</v>
      </c>
      <c r="AF17" s="123">
        <f>IF($L$17=$AI$7,$C$17*SIN($D$17*AF13 + $F$17),"")</f>
        <v>-0.13424180296941554</v>
      </c>
      <c r="AG17" s="123">
        <f>IF($L$17=$AI$7,$C$17*SIN($D$17*AG13 + $F$17),"")</f>
        <v>-9.1826801383791345E-2</v>
      </c>
      <c r="AH17" s="123">
        <f>IF($L$17=$AI$7,$C$17*SIN($D$17*AH13 + $F$17),"")</f>
        <v>7.1428571428571661E-2</v>
      </c>
      <c r="AI17" s="123">
        <f>IF($L$17=$AI$7,$C$17*SIN($D$17*AI13 + $F$17),"")</f>
        <v>0.14068682185888684</v>
      </c>
      <c r="AJ17" s="123">
        <f>IF($L$17=$AI$7,$C$17*SIN($D$17*AJ13 + $F$17),"")</f>
        <v>2.4806882523847319E-2</v>
      </c>
      <c r="AK17" s="123">
        <f>IF($L$17=$AI$7,$C$17*SIN($D$17*AK13 + $F$17),"")</f>
        <v>-0.12371791482634821</v>
      </c>
      <c r="AL17" s="123">
        <f>IF($L$17=$AI$7,$C$17*SIN($D$17*AL13 + $F$17),"")</f>
        <v>-0.10943492044556863</v>
      </c>
      <c r="AM17" s="123">
        <f>IF($L$17=$AI$7,$C$17*SIN($D$17*AM13 + $F$17),"")</f>
        <v>4.8860020475095314E-2</v>
      </c>
      <c r="AN17" s="123">
        <f>IF($L$17=$AI$7,$C$17*SIN($D$17*AN13 + $F$17),"")</f>
        <v>0.14285714285714285</v>
      </c>
      <c r="AO17" s="123">
        <f>IF($L$17=$AI$7,$C$17*SIN($D$17*AO13 + $F$17),"")</f>
        <v>4.8860020475096133E-2</v>
      </c>
      <c r="AP17" s="123">
        <f>IF($L$17=$AI$7,$C$17*SIN($D$17*AP13 + $F$17),"")</f>
        <v>-0.10943492044556806</v>
      </c>
      <c r="AQ17" s="123">
        <f>IF($L$17=$AI$7,$C$17*SIN($D$17*AQ13 + $F$17),"")</f>
        <v>-0.12371791482634839</v>
      </c>
      <c r="AR17" s="123">
        <f>IF($L$17=$AI$7,$C$17*SIN($D$17*AR13 + $F$17),"")</f>
        <v>2.4806882523847454E-2</v>
      </c>
      <c r="AS17" s="123">
        <f>IF($L$17=$AI$7,$C$17*SIN($D$17*AS13 + $F$17),"")</f>
        <v>0.14068682185888678</v>
      </c>
      <c r="AT17" s="123">
        <f>IF($L$17=$AI$7,$C$17*SIN($D$17*AT13 + $F$17),"")</f>
        <v>7.142857142857155E-2</v>
      </c>
      <c r="AU17" s="123">
        <f>IF($L$17=$AI$7,$C$17*SIN($D$17*AU13 + $F$17),"")</f>
        <v>-9.1826801383791457E-2</v>
      </c>
      <c r="AV17" s="123">
        <f>IF($L$17=$AI$7,$C$17*SIN($D$17*AV13 + $F$17),"")</f>
        <v>-0.13424180296941565</v>
      </c>
      <c r="AW17" s="123">
        <f>IF($L$17=$AI$7,$C$17*SIN($D$17*AW13 + $F$17),"")</f>
        <v>-2.45029690981724E-16</v>
      </c>
      <c r="AX17" s="123">
        <f>IF($L$17=$AI$7,$C$17*SIN($D$17*AX13 + $F$17),"")</f>
        <v>0.13424180296941515</v>
      </c>
      <c r="AY17" s="123">
        <f>IF($L$17=$AI$7,$C$17*SIN($D$17*AY13 + $F$17),"")</f>
        <v>9.182680138379104E-2</v>
      </c>
    </row>
    <row r="18" spans="3:51" ht="8.5" customHeight="1" x14ac:dyDescent="0.35">
      <c r="J18" s="78"/>
      <c r="K18" s="145"/>
      <c r="L18" s="120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</row>
    <row r="19" spans="3:51" ht="8.5" customHeight="1" x14ac:dyDescent="0.35">
      <c r="J19" s="78"/>
      <c r="K19" s="145"/>
      <c r="L19" s="120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</row>
    <row r="20" spans="3:51" ht="16.5" x14ac:dyDescent="0.35">
      <c r="J20" s="77" t="s">
        <v>117</v>
      </c>
      <c r="K20" s="146">
        <f>IF($L$20=$AI$7,SUM(K14:K17),"")</f>
        <v>-0.7238095238095239</v>
      </c>
      <c r="L20" s="121" t="s">
        <v>123</v>
      </c>
      <c r="M20" s="123">
        <f>IF($L$20=$AI$7,SUM(M14:M17),"")</f>
        <v>0</v>
      </c>
      <c r="N20" s="123">
        <f t="shared" ref="N20:AY20" si="5">IF($L$20=$AI$7,SUM(N14:N17),"")</f>
        <v>0.62776553592680795</v>
      </c>
      <c r="O20" s="123">
        <f t="shared" si="5"/>
        <v>0.91948362990671439</v>
      </c>
      <c r="P20" s="123">
        <f t="shared" si="5"/>
        <v>0.86190476190476195</v>
      </c>
      <c r="Q20" s="123">
        <f t="shared" si="5"/>
        <v>0.72237189375733157</v>
      </c>
      <c r="R20" s="123">
        <f t="shared" si="5"/>
        <v>0.71996570310461572</v>
      </c>
      <c r="S20" s="123">
        <f t="shared" si="5"/>
        <v>0.81653823785389912</v>
      </c>
      <c r="T20" s="123">
        <f t="shared" si="5"/>
        <v>0.847731239031424</v>
      </c>
      <c r="U20" s="123">
        <f t="shared" si="5"/>
        <v>0.7758301198796077</v>
      </c>
      <c r="V20" s="123">
        <f t="shared" si="5"/>
        <v>0.7238095238095239</v>
      </c>
      <c r="W20" s="123">
        <f t="shared" si="5"/>
        <v>0.77583011987960748</v>
      </c>
      <c r="X20" s="123">
        <f t="shared" si="5"/>
        <v>0.84773123903142433</v>
      </c>
      <c r="Y20" s="123">
        <f t="shared" si="5"/>
        <v>0.81653823785389945</v>
      </c>
      <c r="Z20" s="123">
        <f t="shared" si="5"/>
        <v>0.71996570310461594</v>
      </c>
      <c r="AA20" s="123">
        <f t="shared" si="5"/>
        <v>0.72237189375733168</v>
      </c>
      <c r="AB20" s="123">
        <f t="shared" si="5"/>
        <v>0.86190476190476195</v>
      </c>
      <c r="AC20" s="123">
        <f t="shared" si="5"/>
        <v>0.91948362990671473</v>
      </c>
      <c r="AD20" s="123">
        <f t="shared" si="5"/>
        <v>0.62776553592680784</v>
      </c>
      <c r="AE20" s="123">
        <f t="shared" si="5"/>
        <v>4.90059381963448E-16</v>
      </c>
      <c r="AF20" s="123">
        <f t="shared" si="5"/>
        <v>-0.62776553592680884</v>
      </c>
      <c r="AG20" s="123">
        <f t="shared" si="5"/>
        <v>-0.91948362990671439</v>
      </c>
      <c r="AH20" s="123">
        <f t="shared" si="5"/>
        <v>-0.86190476190476195</v>
      </c>
      <c r="AI20" s="123">
        <f t="shared" si="5"/>
        <v>-0.72237189375733168</v>
      </c>
      <c r="AJ20" s="123">
        <f t="shared" si="5"/>
        <v>-0.71996570310461572</v>
      </c>
      <c r="AK20" s="123">
        <f t="shared" si="5"/>
        <v>-0.81653823785389867</v>
      </c>
      <c r="AL20" s="123">
        <f t="shared" si="5"/>
        <v>-0.84773123903142356</v>
      </c>
      <c r="AM20" s="123">
        <f t="shared" si="5"/>
        <v>-0.77583011987960804</v>
      </c>
      <c r="AN20" s="123">
        <f t="shared" si="5"/>
        <v>-0.7238095238095239</v>
      </c>
      <c r="AO20" s="123">
        <f t="shared" si="5"/>
        <v>-0.77583011987960671</v>
      </c>
      <c r="AP20" s="123">
        <f t="shared" si="5"/>
        <v>-0.84773123903142422</v>
      </c>
      <c r="AQ20" s="123">
        <f t="shared" si="5"/>
        <v>-0.8165382378538989</v>
      </c>
      <c r="AR20" s="123">
        <f t="shared" si="5"/>
        <v>-0.71996570310461527</v>
      </c>
      <c r="AS20" s="123">
        <f t="shared" si="5"/>
        <v>-0.72237189375733146</v>
      </c>
      <c r="AT20" s="123">
        <f t="shared" si="5"/>
        <v>-0.86190476190476184</v>
      </c>
      <c r="AU20" s="123">
        <f t="shared" si="5"/>
        <v>-0.91948362990671439</v>
      </c>
      <c r="AV20" s="123">
        <f t="shared" si="5"/>
        <v>-0.62776553592681084</v>
      </c>
      <c r="AW20" s="123">
        <f t="shared" si="5"/>
        <v>-9.8011876392689601E-16</v>
      </c>
      <c r="AX20" s="123">
        <f t="shared" si="5"/>
        <v>0.62776553592680706</v>
      </c>
      <c r="AY20" s="123">
        <f t="shared" si="5"/>
        <v>0.91948362990671462</v>
      </c>
    </row>
    <row r="21" spans="3:51" x14ac:dyDescent="0.35">
      <c r="J21" s="76"/>
      <c r="K21" s="76"/>
      <c r="L21" s="76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10"/>
  <sheetViews>
    <sheetView topLeftCell="A3" zoomScale="70" zoomScaleNormal="70" workbookViewId="0">
      <selection activeCell="D11" sqref="D11"/>
    </sheetView>
  </sheetViews>
  <sheetFormatPr baseColWidth="10" defaultRowHeight="14.5" x14ac:dyDescent="0.35"/>
  <cols>
    <col min="2" max="2" width="16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2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34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22</v>
      </c>
      <c r="E9">
        <f t="shared" si="1"/>
        <v>24</v>
      </c>
      <c r="F9">
        <f t="shared" si="1"/>
        <v>26</v>
      </c>
      <c r="G9">
        <f t="shared" si="1"/>
        <v>28</v>
      </c>
      <c r="H9">
        <f t="shared" si="1"/>
        <v>30</v>
      </c>
      <c r="I9">
        <f t="shared" si="1"/>
        <v>32</v>
      </c>
      <c r="J9">
        <f t="shared" si="1"/>
        <v>34</v>
      </c>
      <c r="K9">
        <f t="shared" si="1"/>
        <v>36</v>
      </c>
      <c r="L9">
        <f t="shared" si="1"/>
        <v>38</v>
      </c>
      <c r="M9">
        <f t="shared" si="1"/>
        <v>40</v>
      </c>
      <c r="N9">
        <f t="shared" si="1"/>
        <v>42</v>
      </c>
      <c r="O9">
        <f t="shared" si="1"/>
        <v>44</v>
      </c>
      <c r="P9">
        <f t="shared" si="1"/>
        <v>46</v>
      </c>
      <c r="Q9">
        <f t="shared" si="1"/>
        <v>48</v>
      </c>
      <c r="R9">
        <f t="shared" si="1"/>
        <v>50</v>
      </c>
      <c r="S9">
        <f t="shared" si="1"/>
        <v>52</v>
      </c>
      <c r="T9">
        <f t="shared" si="1"/>
        <v>54</v>
      </c>
      <c r="U9">
        <f t="shared" si="1"/>
        <v>56</v>
      </c>
      <c r="V9">
        <f t="shared" si="1"/>
        <v>58</v>
      </c>
      <c r="W9">
        <f t="shared" si="1"/>
        <v>60</v>
      </c>
    </row>
    <row r="10" spans="2:23" ht="16.5" x14ac:dyDescent="0.35">
      <c r="B10" t="s">
        <v>74</v>
      </c>
      <c r="C10">
        <f>($F$4/2)*C8^2 + $F$5 * C8</f>
        <v>0</v>
      </c>
      <c r="D10">
        <f>($F$4/2)*D8^2 + $F$5 * D8</f>
        <v>21</v>
      </c>
      <c r="E10">
        <f t="shared" ref="E10:W10" si="2">($F$4/2)*E8^2 + $F$5 * E8</f>
        <v>44</v>
      </c>
      <c r="F10">
        <f t="shared" si="2"/>
        <v>69</v>
      </c>
      <c r="G10">
        <f t="shared" si="2"/>
        <v>96</v>
      </c>
      <c r="H10">
        <f t="shared" si="2"/>
        <v>125</v>
      </c>
      <c r="I10">
        <f t="shared" si="2"/>
        <v>156</v>
      </c>
      <c r="J10">
        <f t="shared" si="2"/>
        <v>189</v>
      </c>
      <c r="K10">
        <f t="shared" si="2"/>
        <v>224</v>
      </c>
      <c r="L10">
        <f t="shared" si="2"/>
        <v>261</v>
      </c>
      <c r="M10">
        <f t="shared" si="2"/>
        <v>300</v>
      </c>
      <c r="N10">
        <f t="shared" si="2"/>
        <v>341</v>
      </c>
      <c r="O10">
        <f t="shared" si="2"/>
        <v>384</v>
      </c>
      <c r="P10">
        <f t="shared" si="2"/>
        <v>429</v>
      </c>
      <c r="Q10">
        <f t="shared" si="2"/>
        <v>476</v>
      </c>
      <c r="R10">
        <f t="shared" si="2"/>
        <v>525</v>
      </c>
      <c r="S10">
        <f t="shared" si="2"/>
        <v>576</v>
      </c>
      <c r="T10">
        <f t="shared" si="2"/>
        <v>629</v>
      </c>
      <c r="U10">
        <f t="shared" si="2"/>
        <v>684</v>
      </c>
      <c r="V10">
        <f t="shared" si="2"/>
        <v>741</v>
      </c>
      <c r="W10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14" zoomScale="85" zoomScaleNormal="85" workbookViewId="0">
      <selection activeCell="C13" sqref="C13"/>
    </sheetView>
  </sheetViews>
  <sheetFormatPr baseColWidth="10" defaultRowHeight="14.5" x14ac:dyDescent="0.35"/>
  <cols>
    <col min="3" max="3" width="22.4531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7</v>
      </c>
      <c r="N4">
        <f>L4</f>
        <v>7</v>
      </c>
      <c r="O4">
        <f>L4</f>
        <v>7</v>
      </c>
      <c r="R4">
        <v>0</v>
      </c>
      <c r="S4">
        <f>L4</f>
        <v>7</v>
      </c>
    </row>
    <row r="5" spans="2:24" ht="23" customHeight="1" x14ac:dyDescent="0.5">
      <c r="B5" s="41"/>
      <c r="F5" t="s">
        <v>64</v>
      </c>
      <c r="H5" s="2">
        <v>2</v>
      </c>
      <c r="N5">
        <v>0</v>
      </c>
      <c r="O5">
        <f>$H$5*$L$4+$H$6</f>
        <v>34</v>
      </c>
      <c r="R5">
        <f>H6</f>
        <v>20</v>
      </c>
      <c r="S5">
        <f>R5</f>
        <v>20</v>
      </c>
    </row>
    <row r="6" spans="2:24" ht="15" customHeight="1" x14ac:dyDescent="0.5">
      <c r="B6" s="41"/>
      <c r="G6" s="1" t="s">
        <v>65</v>
      </c>
      <c r="H6" s="2">
        <v>20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66</v>
      </c>
      <c r="D11">
        <f>$H$5*D10 + $H$6</f>
        <v>20</v>
      </c>
      <c r="E11">
        <f t="shared" ref="E11:X11" si="1">$H$5*E10 + $H$6</f>
        <v>22</v>
      </c>
      <c r="F11">
        <f t="shared" si="1"/>
        <v>24</v>
      </c>
      <c r="G11">
        <f t="shared" si="1"/>
        <v>26</v>
      </c>
      <c r="H11">
        <f t="shared" si="1"/>
        <v>28</v>
      </c>
      <c r="I11">
        <f t="shared" si="1"/>
        <v>30</v>
      </c>
      <c r="J11">
        <f t="shared" si="1"/>
        <v>32</v>
      </c>
      <c r="K11">
        <f t="shared" si="1"/>
        <v>34</v>
      </c>
      <c r="L11">
        <f t="shared" si="1"/>
        <v>36</v>
      </c>
      <c r="M11">
        <f t="shared" si="1"/>
        <v>38</v>
      </c>
      <c r="N11">
        <f t="shared" si="1"/>
        <v>40</v>
      </c>
      <c r="O11">
        <f t="shared" si="1"/>
        <v>42</v>
      </c>
      <c r="P11">
        <f t="shared" si="1"/>
        <v>44</v>
      </c>
      <c r="Q11">
        <f t="shared" si="1"/>
        <v>46</v>
      </c>
      <c r="R11">
        <f t="shared" si="1"/>
        <v>48</v>
      </c>
      <c r="S11">
        <f t="shared" si="1"/>
        <v>50</v>
      </c>
      <c r="T11">
        <f t="shared" si="1"/>
        <v>52</v>
      </c>
      <c r="U11">
        <f t="shared" si="1"/>
        <v>54</v>
      </c>
      <c r="V11">
        <f t="shared" si="1"/>
        <v>56</v>
      </c>
      <c r="W11">
        <f t="shared" si="1"/>
        <v>58</v>
      </c>
      <c r="X11">
        <f t="shared" si="1"/>
        <v>60</v>
      </c>
    </row>
    <row r="12" spans="2:24" ht="16.5" x14ac:dyDescent="0.35">
      <c r="C12" t="s">
        <v>75</v>
      </c>
      <c r="D12">
        <f>$H$5/2 * D10^2 + $H$6 * D10</f>
        <v>0</v>
      </c>
      <c r="E12">
        <f t="shared" ref="E12:X12" si="2">$H$5/2 * E10^2 + $H$6 * E10</f>
        <v>21</v>
      </c>
      <c r="F12">
        <f t="shared" si="2"/>
        <v>44</v>
      </c>
      <c r="G12">
        <f t="shared" si="2"/>
        <v>69</v>
      </c>
      <c r="H12">
        <f t="shared" si="2"/>
        <v>96</v>
      </c>
      <c r="I12">
        <f t="shared" si="2"/>
        <v>125</v>
      </c>
      <c r="J12">
        <f t="shared" si="2"/>
        <v>156</v>
      </c>
      <c r="K12">
        <f t="shared" si="2"/>
        <v>189</v>
      </c>
      <c r="L12">
        <f t="shared" si="2"/>
        <v>224</v>
      </c>
      <c r="M12">
        <f t="shared" si="2"/>
        <v>261</v>
      </c>
      <c r="N12">
        <f t="shared" si="2"/>
        <v>300</v>
      </c>
      <c r="O12">
        <f t="shared" si="2"/>
        <v>341</v>
      </c>
      <c r="P12">
        <f t="shared" si="2"/>
        <v>384</v>
      </c>
      <c r="Q12">
        <f t="shared" si="2"/>
        <v>429</v>
      </c>
      <c r="R12">
        <f t="shared" si="2"/>
        <v>476</v>
      </c>
      <c r="S12">
        <f t="shared" si="2"/>
        <v>525</v>
      </c>
      <c r="T12">
        <f t="shared" si="2"/>
        <v>576</v>
      </c>
      <c r="U12">
        <f t="shared" si="2"/>
        <v>629</v>
      </c>
      <c r="V12">
        <f t="shared" si="2"/>
        <v>684</v>
      </c>
      <c r="W12">
        <f t="shared" si="2"/>
        <v>741</v>
      </c>
      <c r="X12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82" t="s">
        <v>41</v>
      </c>
      <c r="J11" s="83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2"/>
  <sheetViews>
    <sheetView topLeftCell="C9" zoomScaleNormal="100" workbookViewId="0">
      <selection activeCell="G4" sqref="G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71</v>
      </c>
    </row>
    <row r="3" spans="2:24" ht="16.5" x14ac:dyDescent="0.35">
      <c r="F3" s="1" t="s">
        <v>60</v>
      </c>
      <c r="G3" s="2">
        <v>2</v>
      </c>
      <c r="H3" t="s">
        <v>56</v>
      </c>
      <c r="J3" s="1" t="s">
        <v>70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76</v>
      </c>
      <c r="G4" s="2">
        <v>5</v>
      </c>
      <c r="H4" t="s">
        <v>59</v>
      </c>
      <c r="M4">
        <v>0</v>
      </c>
      <c r="N4">
        <f>G3*K3+G4</f>
        <v>35</v>
      </c>
      <c r="Q4">
        <f>G4</f>
        <v>5</v>
      </c>
      <c r="R4">
        <f>Q4</f>
        <v>5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77</v>
      </c>
      <c r="D11">
        <f>$G$3*D10+$G$4</f>
        <v>5</v>
      </c>
      <c r="E11">
        <f t="shared" ref="E11:X11" si="1">$G$3*E10+$G$4</f>
        <v>7</v>
      </c>
      <c r="F11">
        <f t="shared" si="1"/>
        <v>9</v>
      </c>
      <c r="G11">
        <f t="shared" si="1"/>
        <v>11</v>
      </c>
      <c r="H11">
        <f t="shared" si="1"/>
        <v>13</v>
      </c>
      <c r="I11">
        <f t="shared" si="1"/>
        <v>15</v>
      </c>
      <c r="J11">
        <f t="shared" si="1"/>
        <v>17</v>
      </c>
      <c r="K11">
        <f t="shared" si="1"/>
        <v>19</v>
      </c>
      <c r="L11">
        <f t="shared" si="1"/>
        <v>21</v>
      </c>
      <c r="M11">
        <f t="shared" si="1"/>
        <v>23</v>
      </c>
      <c r="N11">
        <f t="shared" si="1"/>
        <v>25</v>
      </c>
      <c r="O11">
        <f t="shared" si="1"/>
        <v>27</v>
      </c>
      <c r="P11">
        <f t="shared" si="1"/>
        <v>29</v>
      </c>
      <c r="Q11">
        <f t="shared" si="1"/>
        <v>31</v>
      </c>
      <c r="R11">
        <f t="shared" si="1"/>
        <v>33</v>
      </c>
      <c r="S11">
        <f t="shared" si="1"/>
        <v>35</v>
      </c>
      <c r="T11">
        <f t="shared" si="1"/>
        <v>37</v>
      </c>
      <c r="U11">
        <f t="shared" si="1"/>
        <v>39</v>
      </c>
      <c r="V11">
        <f t="shared" si="1"/>
        <v>41</v>
      </c>
      <c r="W11">
        <f t="shared" si="1"/>
        <v>43</v>
      </c>
      <c r="X11">
        <f t="shared" si="1"/>
        <v>45</v>
      </c>
    </row>
    <row r="12" spans="2:24" ht="16.5" x14ac:dyDescent="0.35">
      <c r="C12" s="1" t="s">
        <v>78</v>
      </c>
      <c r="D12">
        <f>$G$3/2 * D10^2 + $G$4 * D10</f>
        <v>0</v>
      </c>
      <c r="E12">
        <f t="shared" ref="E12:X12" si="2">$G$3/2 * E10^2 + $G$4 * E10</f>
        <v>6</v>
      </c>
      <c r="F12">
        <f t="shared" si="2"/>
        <v>14</v>
      </c>
      <c r="G12">
        <f t="shared" si="2"/>
        <v>24</v>
      </c>
      <c r="H12">
        <f t="shared" si="2"/>
        <v>36</v>
      </c>
      <c r="I12">
        <f t="shared" si="2"/>
        <v>50</v>
      </c>
      <c r="J12">
        <f t="shared" si="2"/>
        <v>66</v>
      </c>
      <c r="K12">
        <f t="shared" si="2"/>
        <v>84</v>
      </c>
      <c r="L12">
        <f t="shared" si="2"/>
        <v>104</v>
      </c>
      <c r="M12">
        <f t="shared" si="2"/>
        <v>126</v>
      </c>
      <c r="N12">
        <f t="shared" si="2"/>
        <v>150</v>
      </c>
      <c r="O12">
        <f t="shared" si="2"/>
        <v>176</v>
      </c>
      <c r="P12">
        <f t="shared" si="2"/>
        <v>204</v>
      </c>
      <c r="Q12">
        <f t="shared" si="2"/>
        <v>234</v>
      </c>
      <c r="R12">
        <f t="shared" si="2"/>
        <v>266</v>
      </c>
      <c r="S12">
        <f t="shared" si="2"/>
        <v>300</v>
      </c>
      <c r="T12">
        <f t="shared" si="2"/>
        <v>336</v>
      </c>
      <c r="U12">
        <f t="shared" si="2"/>
        <v>374</v>
      </c>
      <c r="V12">
        <f t="shared" si="2"/>
        <v>414</v>
      </c>
      <c r="W12">
        <f t="shared" si="2"/>
        <v>456</v>
      </c>
      <c r="X12">
        <f t="shared" si="2"/>
        <v>500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K4" sqref="K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48" t="s">
        <v>84</v>
      </c>
      <c r="M2" s="7" t="s">
        <v>80</v>
      </c>
      <c r="N2" s="7"/>
      <c r="P2" s="7" t="s">
        <v>73</v>
      </c>
      <c r="Q2" s="7"/>
      <c r="S2" s="7" t="s">
        <v>79</v>
      </c>
      <c r="T2" s="7"/>
      <c r="W2" s="7" t="s">
        <v>81</v>
      </c>
      <c r="X2" s="7"/>
      <c r="Z2" s="7" t="s">
        <v>82</v>
      </c>
      <c r="AA2" s="7"/>
    </row>
    <row r="3" spans="2:27" ht="20" customHeight="1" thickBot="1" x14ac:dyDescent="0.6">
      <c r="B3" s="48"/>
      <c r="J3" s="38" t="s">
        <v>83</v>
      </c>
      <c r="K3" s="39">
        <v>7</v>
      </c>
      <c r="M3" s="7">
        <f>K3</f>
        <v>7</v>
      </c>
      <c r="N3" s="7">
        <f>M3</f>
        <v>7</v>
      </c>
      <c r="P3" s="7">
        <v>0</v>
      </c>
      <c r="Q3" s="7">
        <f>K3</f>
        <v>7</v>
      </c>
      <c r="S3" s="7">
        <v>0</v>
      </c>
      <c r="T3" s="7">
        <f>N3</f>
        <v>7</v>
      </c>
      <c r="W3" s="7">
        <f>Q3</f>
        <v>7</v>
      </c>
      <c r="X3" s="7">
        <f>W3</f>
        <v>7</v>
      </c>
      <c r="Z3" s="7">
        <v>0</v>
      </c>
      <c r="AA3" s="7">
        <f>X3</f>
        <v>7</v>
      </c>
    </row>
    <row r="4" spans="2:27" ht="15.5" customHeight="1" x14ac:dyDescent="0.55000000000000004">
      <c r="B4" s="48"/>
      <c r="C4" s="88" t="s">
        <v>57</v>
      </c>
      <c r="D4" s="89"/>
      <c r="E4" s="49">
        <v>2</v>
      </c>
      <c r="F4" s="50" t="s">
        <v>56</v>
      </c>
      <c r="M4" s="7">
        <v>0</v>
      </c>
      <c r="N4" s="7">
        <f>E4*K3+E5</f>
        <v>24</v>
      </c>
      <c r="P4" s="7">
        <f>E5</f>
        <v>10</v>
      </c>
      <c r="Q4" s="7">
        <f>E5</f>
        <v>10</v>
      </c>
      <c r="S4" s="7">
        <f>N4</f>
        <v>24</v>
      </c>
      <c r="T4" s="7">
        <f>S4</f>
        <v>24</v>
      </c>
      <c r="W4" s="7">
        <v>0</v>
      </c>
      <c r="X4" s="7">
        <f>$E$4/2 * $K$3^2 + $E$5*$K$3</f>
        <v>119</v>
      </c>
      <c r="Z4" s="7">
        <f>X4</f>
        <v>119</v>
      </c>
      <c r="AA4" s="7">
        <f>$E$4/2 * $K$3^2 + $E$5*$K$3</f>
        <v>119</v>
      </c>
    </row>
    <row r="5" spans="2:27" ht="15.5" customHeight="1" thickBot="1" x14ac:dyDescent="0.6">
      <c r="B5" s="48"/>
      <c r="C5" s="90" t="s">
        <v>58</v>
      </c>
      <c r="D5" s="91"/>
      <c r="E5" s="51">
        <v>10</v>
      </c>
      <c r="F5" s="52" t="s">
        <v>59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86" t="s">
        <v>2</v>
      </c>
      <c r="D8" s="87"/>
      <c r="E8" s="6">
        <v>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35">
      <c r="C9" s="84" t="s">
        <v>55</v>
      </c>
      <c r="D9" s="84"/>
      <c r="E9" s="6">
        <v>0</v>
      </c>
      <c r="F9" s="53">
        <f>E9+$E$8</f>
        <v>1</v>
      </c>
      <c r="G9" s="53">
        <f t="shared" ref="G9:Y9" si="0">F9+$E$8</f>
        <v>2</v>
      </c>
      <c r="H9" s="53">
        <f t="shared" si="0"/>
        <v>3</v>
      </c>
      <c r="I9" s="53">
        <f t="shared" si="0"/>
        <v>4</v>
      </c>
      <c r="J9" s="53">
        <f t="shared" si="0"/>
        <v>5</v>
      </c>
      <c r="K9" s="53">
        <f t="shared" si="0"/>
        <v>6</v>
      </c>
      <c r="L9" s="53">
        <f t="shared" si="0"/>
        <v>7</v>
      </c>
      <c r="M9" s="53">
        <f t="shared" si="0"/>
        <v>8</v>
      </c>
      <c r="N9" s="53">
        <f t="shared" si="0"/>
        <v>9</v>
      </c>
      <c r="O9" s="53">
        <f t="shared" si="0"/>
        <v>10</v>
      </c>
      <c r="P9" s="53">
        <f t="shared" si="0"/>
        <v>11</v>
      </c>
      <c r="Q9" s="53">
        <f t="shared" si="0"/>
        <v>12</v>
      </c>
      <c r="R9" s="53">
        <f t="shared" si="0"/>
        <v>13</v>
      </c>
      <c r="S9" s="53">
        <f t="shared" si="0"/>
        <v>14</v>
      </c>
      <c r="T9" s="53">
        <f t="shared" si="0"/>
        <v>15</v>
      </c>
      <c r="U9" s="53">
        <f t="shared" si="0"/>
        <v>16</v>
      </c>
      <c r="V9" s="53">
        <f t="shared" si="0"/>
        <v>17</v>
      </c>
      <c r="W9" s="53">
        <f t="shared" si="0"/>
        <v>18</v>
      </c>
      <c r="X9" s="53">
        <f>W9+$E$8</f>
        <v>19</v>
      </c>
      <c r="Y9" s="53">
        <f t="shared" si="0"/>
        <v>20</v>
      </c>
      <c r="Z9" s="53">
        <f t="shared" ref="Z9" si="1">Y9+$E$8</f>
        <v>21</v>
      </c>
      <c r="AA9" s="53">
        <f t="shared" ref="AA9" si="2">Z9+$E$8</f>
        <v>22</v>
      </c>
    </row>
    <row r="10" spans="2:27" x14ac:dyDescent="0.35">
      <c r="C10" s="85" t="s">
        <v>72</v>
      </c>
      <c r="D10" s="85"/>
      <c r="E10" s="7">
        <f t="shared" ref="E10:Y10" si="3">$E$4*E9+$E$5</f>
        <v>10</v>
      </c>
      <c r="F10" s="7">
        <f t="shared" si="3"/>
        <v>12</v>
      </c>
      <c r="G10" s="7">
        <f t="shared" si="3"/>
        <v>14</v>
      </c>
      <c r="H10" s="7">
        <f t="shared" si="3"/>
        <v>16</v>
      </c>
      <c r="I10" s="7">
        <f t="shared" si="3"/>
        <v>18</v>
      </c>
      <c r="J10" s="7">
        <f t="shared" si="3"/>
        <v>20</v>
      </c>
      <c r="K10" s="7">
        <f t="shared" si="3"/>
        <v>22</v>
      </c>
      <c r="L10" s="7">
        <f t="shared" si="3"/>
        <v>24</v>
      </c>
      <c r="M10" s="7">
        <f t="shared" si="3"/>
        <v>26</v>
      </c>
      <c r="N10" s="7">
        <f t="shared" si="3"/>
        <v>28</v>
      </c>
      <c r="O10" s="7">
        <f t="shared" si="3"/>
        <v>30</v>
      </c>
      <c r="P10" s="7">
        <f t="shared" si="3"/>
        <v>32</v>
      </c>
      <c r="Q10" s="7">
        <f t="shared" si="3"/>
        <v>34</v>
      </c>
      <c r="R10" s="7">
        <f t="shared" si="3"/>
        <v>36</v>
      </c>
      <c r="S10" s="7">
        <f t="shared" si="3"/>
        <v>38</v>
      </c>
      <c r="T10" s="7">
        <f t="shared" si="3"/>
        <v>40</v>
      </c>
      <c r="U10" s="7">
        <f t="shared" si="3"/>
        <v>42</v>
      </c>
      <c r="V10" s="7">
        <f t="shared" si="3"/>
        <v>44</v>
      </c>
      <c r="W10" s="7">
        <f t="shared" si="3"/>
        <v>46</v>
      </c>
      <c r="X10" s="7">
        <f t="shared" si="3"/>
        <v>48</v>
      </c>
      <c r="Y10" s="7">
        <f t="shared" si="3"/>
        <v>50</v>
      </c>
      <c r="Z10" s="7">
        <f t="shared" ref="Z10:AA10" si="4">$E$4*Z9+$E$5</f>
        <v>52</v>
      </c>
      <c r="AA10" s="7">
        <f t="shared" si="4"/>
        <v>54</v>
      </c>
    </row>
    <row r="11" spans="2:27" ht="16.5" x14ac:dyDescent="0.35">
      <c r="C11" s="85" t="s">
        <v>107</v>
      </c>
      <c r="D11" s="85"/>
      <c r="E11" s="7">
        <f t="shared" ref="E11:Y11" si="5">$E$4/2 * E9^2 + $E$5*E9</f>
        <v>0</v>
      </c>
      <c r="F11" s="7">
        <f t="shared" si="5"/>
        <v>11</v>
      </c>
      <c r="G11" s="7">
        <f t="shared" si="5"/>
        <v>24</v>
      </c>
      <c r="H11" s="7">
        <f t="shared" si="5"/>
        <v>39</v>
      </c>
      <c r="I11" s="7">
        <f t="shared" si="5"/>
        <v>56</v>
      </c>
      <c r="J11" s="7">
        <f t="shared" si="5"/>
        <v>75</v>
      </c>
      <c r="K11" s="7">
        <f t="shared" si="5"/>
        <v>96</v>
      </c>
      <c r="L11" s="7">
        <f t="shared" si="5"/>
        <v>119</v>
      </c>
      <c r="M11" s="7">
        <f t="shared" si="5"/>
        <v>144</v>
      </c>
      <c r="N11" s="7">
        <f t="shared" si="5"/>
        <v>171</v>
      </c>
      <c r="O11" s="7">
        <f t="shared" si="5"/>
        <v>200</v>
      </c>
      <c r="P11" s="7">
        <f t="shared" si="5"/>
        <v>231</v>
      </c>
      <c r="Q11" s="7">
        <f t="shared" si="5"/>
        <v>264</v>
      </c>
      <c r="R11" s="7">
        <f t="shared" si="5"/>
        <v>299</v>
      </c>
      <c r="S11" s="7">
        <f t="shared" si="5"/>
        <v>336</v>
      </c>
      <c r="T11" s="7">
        <f t="shared" si="5"/>
        <v>375</v>
      </c>
      <c r="U11" s="7">
        <f t="shared" si="5"/>
        <v>416</v>
      </c>
      <c r="V11" s="7">
        <f t="shared" si="5"/>
        <v>459</v>
      </c>
      <c r="W11" s="7">
        <f t="shared" si="5"/>
        <v>504</v>
      </c>
      <c r="X11" s="7">
        <f t="shared" si="5"/>
        <v>551</v>
      </c>
      <c r="Y11" s="7">
        <f t="shared" si="5"/>
        <v>600</v>
      </c>
      <c r="Z11" s="7">
        <f t="shared" ref="Z11:AA11" si="6">$E$4/2 * Z9^2 + $E$5*Z9</f>
        <v>651</v>
      </c>
      <c r="AA11" s="7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dimension ref="B2:O17"/>
  <sheetViews>
    <sheetView zoomScale="70" zoomScaleNormal="70" workbookViewId="0">
      <selection activeCell="S48" sqref="S48"/>
    </sheetView>
  </sheetViews>
  <sheetFormatPr baseColWidth="10" defaultRowHeight="14.5" x14ac:dyDescent="0.35"/>
  <cols>
    <col min="3" max="5" width="20" customWidth="1"/>
    <col min="6" max="6" width="10.81640625" customWidth="1"/>
    <col min="7" max="8" width="20" customWidth="1"/>
    <col min="9" max="9" width="23.08984375" customWidth="1"/>
    <col min="10" max="12" width="20" customWidth="1"/>
  </cols>
  <sheetData>
    <row r="2" spans="2:15" ht="23.5" x14ac:dyDescent="0.55000000000000004">
      <c r="B2" s="48" t="s">
        <v>54</v>
      </c>
    </row>
    <row r="4" spans="2:15" x14ac:dyDescent="0.35">
      <c r="J4" t="s">
        <v>106</v>
      </c>
      <c r="K4" t="s">
        <v>105</v>
      </c>
    </row>
    <row r="5" spans="2:15" ht="15" thickBot="1" x14ac:dyDescent="0.4"/>
    <row r="6" spans="2:15" ht="25.5" customHeight="1" thickBot="1" x14ac:dyDescent="0.4">
      <c r="C6" s="106" t="s">
        <v>85</v>
      </c>
      <c r="D6" s="107"/>
      <c r="E6" s="110" t="s">
        <v>86</v>
      </c>
      <c r="F6" s="107"/>
      <c r="G6" s="110" t="s">
        <v>87</v>
      </c>
      <c r="H6" s="107"/>
      <c r="I6" s="110" t="s">
        <v>88</v>
      </c>
      <c r="J6" s="107"/>
      <c r="K6" s="110" t="s">
        <v>89</v>
      </c>
      <c r="L6" s="111"/>
    </row>
    <row r="7" spans="2:15" ht="15" thickBot="1" x14ac:dyDescent="0.4">
      <c r="B7" s="58" t="s">
        <v>94</v>
      </c>
      <c r="C7" s="108" t="str">
        <f>O7</f>
        <v>v0 [m/s]</v>
      </c>
      <c r="D7" s="109"/>
      <c r="E7" s="112" t="str">
        <f>O8</f>
        <v>v [m/s]</v>
      </c>
      <c r="F7" s="109"/>
      <c r="G7" s="112" t="str">
        <f>O9</f>
        <v>s [m]</v>
      </c>
      <c r="H7" s="109"/>
      <c r="I7" s="112" t="str">
        <f>O10</f>
        <v>t [s]</v>
      </c>
      <c r="J7" s="109"/>
      <c r="K7" s="112" t="str">
        <f>O11</f>
        <v>a [m/s2]</v>
      </c>
      <c r="L7" s="113"/>
      <c r="O7" t="s">
        <v>90</v>
      </c>
    </row>
    <row r="8" spans="2:15" s="70" customFormat="1" ht="31" x14ac:dyDescent="0.35">
      <c r="B8" s="72" t="s">
        <v>95</v>
      </c>
      <c r="C8" s="71" t="s">
        <v>115</v>
      </c>
      <c r="D8" s="65">
        <f>(G8-(K8/2)*I8^2)/I8</f>
        <v>10</v>
      </c>
      <c r="E8" s="73"/>
      <c r="F8" s="73"/>
      <c r="G8" s="97">
        <v>119</v>
      </c>
      <c r="H8" s="98"/>
      <c r="I8" s="97">
        <v>7</v>
      </c>
      <c r="J8" s="98"/>
      <c r="K8" s="97">
        <v>2</v>
      </c>
      <c r="L8" s="104"/>
      <c r="O8" s="70" t="s">
        <v>91</v>
      </c>
    </row>
    <row r="9" spans="2:15" x14ac:dyDescent="0.35">
      <c r="B9" s="59" t="s">
        <v>96</v>
      </c>
      <c r="C9" s="62" t="s">
        <v>108</v>
      </c>
      <c r="D9" s="54">
        <f>E9-K9*I9</f>
        <v>10</v>
      </c>
      <c r="E9" s="94">
        <v>24</v>
      </c>
      <c r="F9" s="95"/>
      <c r="G9" s="7"/>
      <c r="H9" s="7"/>
      <c r="I9" s="94">
        <v>7</v>
      </c>
      <c r="J9" s="95"/>
      <c r="K9" s="94">
        <v>2</v>
      </c>
      <c r="L9" s="102"/>
      <c r="O9" t="s">
        <v>92</v>
      </c>
    </row>
    <row r="10" spans="2:15" x14ac:dyDescent="0.35">
      <c r="B10" s="59" t="s">
        <v>97</v>
      </c>
      <c r="C10" s="55"/>
      <c r="D10" s="7"/>
      <c r="E10" s="94" t="s">
        <v>93</v>
      </c>
      <c r="F10" s="95"/>
      <c r="G10" s="94" t="s">
        <v>93</v>
      </c>
      <c r="H10" s="95"/>
      <c r="I10" s="7"/>
      <c r="J10" s="7"/>
      <c r="K10" s="94" t="s">
        <v>93</v>
      </c>
      <c r="L10" s="102"/>
      <c r="O10" t="s">
        <v>55</v>
      </c>
    </row>
    <row r="11" spans="2:15" ht="16.5" x14ac:dyDescent="0.35">
      <c r="B11" s="59" t="s">
        <v>98</v>
      </c>
      <c r="C11" s="55"/>
      <c r="D11" s="7"/>
      <c r="E11" s="94" t="s">
        <v>93</v>
      </c>
      <c r="F11" s="95"/>
      <c r="G11" s="94" t="s">
        <v>93</v>
      </c>
      <c r="H11" s="95"/>
      <c r="I11" s="94" t="s">
        <v>93</v>
      </c>
      <c r="J11" s="95"/>
      <c r="K11" s="7"/>
      <c r="L11" s="56"/>
      <c r="O11" t="s">
        <v>116</v>
      </c>
    </row>
    <row r="12" spans="2:15" s="70" customFormat="1" ht="37" x14ac:dyDescent="0.35">
      <c r="B12" s="66" t="s">
        <v>99</v>
      </c>
      <c r="C12" s="99">
        <v>10</v>
      </c>
      <c r="D12" s="100"/>
      <c r="E12" s="68" t="s">
        <v>111</v>
      </c>
      <c r="F12" s="67">
        <f>K12*I12+C12</f>
        <v>24</v>
      </c>
      <c r="G12" s="69" t="s">
        <v>114</v>
      </c>
      <c r="H12" s="67">
        <f>K12/2 * I12^2 + C12*I12</f>
        <v>119</v>
      </c>
      <c r="I12" s="103">
        <v>7</v>
      </c>
      <c r="J12" s="100"/>
      <c r="K12" s="103">
        <v>2</v>
      </c>
      <c r="L12" s="105"/>
    </row>
    <row r="13" spans="2:15" ht="17" thickBot="1" x14ac:dyDescent="0.4">
      <c r="B13" s="59" t="s">
        <v>101</v>
      </c>
      <c r="C13" s="101">
        <v>10</v>
      </c>
      <c r="D13" s="95"/>
      <c r="E13" s="7"/>
      <c r="F13" s="7"/>
      <c r="G13" s="94">
        <v>119</v>
      </c>
      <c r="H13" s="95"/>
      <c r="I13" s="74" t="s">
        <v>113</v>
      </c>
      <c r="J13" s="54">
        <f xml:space="preserve"> (-C13 + SQRT(C13^2 + 2*K13*G13))/K13</f>
        <v>7</v>
      </c>
      <c r="K13" s="94">
        <v>2</v>
      </c>
      <c r="L13" s="102"/>
    </row>
    <row r="14" spans="2:15" ht="16.5" x14ac:dyDescent="0.35">
      <c r="B14" s="59" t="s">
        <v>100</v>
      </c>
      <c r="C14" s="101">
        <v>10</v>
      </c>
      <c r="D14" s="95"/>
      <c r="E14" s="7"/>
      <c r="F14" s="7"/>
      <c r="G14" s="94">
        <v>119</v>
      </c>
      <c r="H14" s="95"/>
      <c r="I14" s="94">
        <v>7</v>
      </c>
      <c r="J14" s="95"/>
      <c r="K14" s="64" t="s">
        <v>112</v>
      </c>
      <c r="L14" s="61">
        <f>2*((G14-C14*I14)/I14^2)</f>
        <v>2</v>
      </c>
    </row>
    <row r="15" spans="2:15" x14ac:dyDescent="0.35">
      <c r="B15" s="59" t="s">
        <v>102</v>
      </c>
      <c r="C15" s="101">
        <v>10</v>
      </c>
      <c r="D15" s="95"/>
      <c r="E15" s="94">
        <v>24</v>
      </c>
      <c r="F15" s="95"/>
      <c r="G15" s="7"/>
      <c r="H15" s="7"/>
      <c r="I15" s="63" t="s">
        <v>110</v>
      </c>
      <c r="J15" s="54">
        <f>(E15-C15)/K15</f>
        <v>7</v>
      </c>
      <c r="K15" s="94">
        <v>2</v>
      </c>
      <c r="L15" s="102"/>
    </row>
    <row r="16" spans="2:15" x14ac:dyDescent="0.35">
      <c r="B16" s="59" t="s">
        <v>103</v>
      </c>
      <c r="C16" s="101">
        <v>10</v>
      </c>
      <c r="D16" s="95"/>
      <c r="E16" s="94">
        <v>24</v>
      </c>
      <c r="F16" s="95"/>
      <c r="G16" s="7"/>
      <c r="H16" s="7"/>
      <c r="I16" s="94">
        <v>7</v>
      </c>
      <c r="J16" s="95"/>
      <c r="K16" s="63" t="s">
        <v>109</v>
      </c>
      <c r="L16" s="61">
        <f>(E16-C16)/I16</f>
        <v>2</v>
      </c>
    </row>
    <row r="17" spans="2:12" ht="15" thickBot="1" x14ac:dyDescent="0.4">
      <c r="B17" s="60" t="s">
        <v>104</v>
      </c>
      <c r="C17" s="96" t="s">
        <v>93</v>
      </c>
      <c r="D17" s="93"/>
      <c r="E17" s="92" t="s">
        <v>93</v>
      </c>
      <c r="F17" s="93"/>
      <c r="G17" s="92" t="s">
        <v>93</v>
      </c>
      <c r="H17" s="93"/>
      <c r="I17" s="57"/>
      <c r="J17" s="57"/>
      <c r="K17" s="57"/>
      <c r="L17" s="52"/>
    </row>
  </sheetData>
  <mergeCells count="40"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1">
    <dataValidation type="list" allowBlank="1" showInputMessage="1" showErrorMessage="1" sqref="E24" xr:uid="{F0227B52-6C3F-4B29-A45C-B261C0C0E4F1}">
      <formula1>$C$7:$L$7</formula1>
    </dataValidation>
  </dataValidations>
  <pageMargins left="0.7" right="0.7" top="0.78740157499999996" bottom="0.78740157499999996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  <vt:lpstr>Kinematik_2_Berechnungen_D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2024-12-17T13:25:55Z</dcterms:modified>
</cp:coreProperties>
</file>