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BEFE5343-2DE8-4958-B967-67B10410DF7B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Offerte_Rechnung" sheetId="1" r:id="rId1"/>
    <sheet name="Adressliste_A" sheetId="11" r:id="rId2"/>
    <sheet name="Adressliste_B" sheetId="12" r:id="rId3"/>
    <sheet name="Adressliste_C" sheetId="13" r:id="rId4"/>
    <sheet name="Adressliste_D" sheetId="14" r:id="rId5"/>
    <sheet name="Messprotokoll_D" sheetId="16" r:id="rId6"/>
    <sheet name="Bus_ChargerSchema" sheetId="15" r:id="rId7"/>
    <sheet name="Rechnungsbeispiele_A" sheetId="2" r:id="rId8"/>
    <sheet name="Rechnungsbeispiel_B" sheetId="5" r:id="rId9"/>
    <sheet name="Rechnungsbeispiel_C" sheetId="7" r:id="rId10"/>
    <sheet name="Rechnungsbeispiel_D" sheetId="10" r:id="rId11"/>
  </sheets>
  <definedNames>
    <definedName name="_xlnm._FilterDatabase" localSheetId="1" hidden="1">Adressliste_A!$B$4:$L$4</definedName>
    <definedName name="_xlnm._FilterDatabase" localSheetId="2" hidden="1">Adressliste_B!$B$6:$L$6</definedName>
    <definedName name="_xlnm._FilterDatabase" localSheetId="3" hidden="1">Adressliste_C!$B$5:$L$5</definedName>
    <definedName name="_xlnm._FilterDatabase" localSheetId="4" hidden="1">Adressliste_D!$B$4:$L$4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6" l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H6" i="16"/>
  <c r="D6" i="16"/>
  <c r="E6" i="16"/>
  <c r="F6" i="16"/>
  <c r="C6" i="16"/>
  <c r="K19" i="13"/>
  <c r="K20" i="13"/>
  <c r="K21" i="13"/>
  <c r="K22" i="13"/>
  <c r="K23" i="13"/>
  <c r="K24" i="13"/>
  <c r="K25" i="13"/>
  <c r="K18" i="13"/>
  <c r="E18" i="13"/>
  <c r="D18" i="13"/>
  <c r="J19" i="13"/>
  <c r="J20" i="13"/>
  <c r="J21" i="13"/>
  <c r="J22" i="13"/>
  <c r="J23" i="13"/>
  <c r="J24" i="13"/>
  <c r="J25" i="13"/>
  <c r="J18" i="13"/>
  <c r="I19" i="13"/>
  <c r="I20" i="13"/>
  <c r="I21" i="13"/>
  <c r="I22" i="13"/>
  <c r="I23" i="13"/>
  <c r="I24" i="13"/>
  <c r="I25" i="13"/>
  <c r="I18" i="13"/>
  <c r="F19" i="13"/>
  <c r="F20" i="13"/>
  <c r="F21" i="13"/>
  <c r="F18" i="13"/>
  <c r="E19" i="13"/>
  <c r="E20" i="13"/>
  <c r="E21" i="13"/>
  <c r="E22" i="13"/>
  <c r="E23" i="13"/>
  <c r="E24" i="13"/>
  <c r="E25" i="13"/>
  <c r="D19" i="13"/>
  <c r="D20" i="13"/>
  <c r="D21" i="13"/>
  <c r="D22" i="13"/>
  <c r="D23" i="13"/>
  <c r="D24" i="13"/>
  <c r="D25" i="13"/>
  <c r="L7" i="13"/>
  <c r="L8" i="13"/>
  <c r="L6" i="13"/>
  <c r="L16" i="12"/>
  <c r="L7" i="12"/>
  <c r="D15" i="12"/>
  <c r="L8" i="12"/>
  <c r="L9" i="12"/>
  <c r="L6" i="11"/>
  <c r="L7" i="11"/>
  <c r="L5" i="11"/>
  <c r="I11" i="11"/>
  <c r="L5" i="14"/>
  <c r="L6" i="14"/>
  <c r="L7" i="14"/>
  <c r="J6" i="13"/>
  <c r="G6" i="13"/>
  <c r="L17" i="12"/>
  <c r="L18" i="12"/>
  <c r="L19" i="12"/>
  <c r="K17" i="12"/>
  <c r="K18" i="12"/>
  <c r="K19" i="12"/>
  <c r="K16" i="12"/>
  <c r="K8" i="12"/>
  <c r="K9" i="12"/>
  <c r="K7" i="12"/>
  <c r="J6" i="14"/>
  <c r="J7" i="14"/>
  <c r="J5" i="14"/>
  <c r="K6" i="14"/>
  <c r="K7" i="14"/>
  <c r="K5" i="14"/>
  <c r="G5" i="14"/>
  <c r="G6" i="14"/>
  <c r="G7" i="14"/>
  <c r="K7" i="13"/>
  <c r="K8" i="13"/>
  <c r="K6" i="13"/>
  <c r="J7" i="13"/>
  <c r="J8" i="13"/>
  <c r="G7" i="13"/>
  <c r="G8" i="13"/>
  <c r="J9" i="12"/>
  <c r="G9" i="12"/>
  <c r="J8" i="12"/>
  <c r="G8" i="12"/>
  <c r="J7" i="12"/>
  <c r="G7" i="12"/>
  <c r="K6" i="11"/>
  <c r="K7" i="11"/>
  <c r="K5" i="11"/>
  <c r="J6" i="11"/>
  <c r="J7" i="11"/>
  <c r="J5" i="11"/>
  <c r="G5" i="11"/>
  <c r="G6" i="11"/>
  <c r="G7" i="11"/>
  <c r="G24" i="11"/>
  <c r="H24" i="11"/>
  <c r="I24" i="11"/>
  <c r="J24" i="11"/>
  <c r="J25" i="11"/>
  <c r="J26" i="11"/>
  <c r="J27" i="11"/>
  <c r="I25" i="11"/>
  <c r="I26" i="11"/>
  <c r="I27" i="11"/>
  <c r="H25" i="11"/>
  <c r="H26" i="11"/>
  <c r="H27" i="11"/>
  <c r="G25" i="11"/>
  <c r="G26" i="11"/>
  <c r="G27" i="11"/>
  <c r="F18" i="11"/>
  <c r="F19" i="11"/>
  <c r="F17" i="11"/>
  <c r="F19" i="10"/>
  <c r="F20" i="10"/>
  <c r="F21" i="10"/>
  <c r="F22" i="10"/>
  <c r="F23" i="10"/>
  <c r="F24" i="10"/>
  <c r="F25" i="10"/>
  <c r="F26" i="10"/>
  <c r="F27" i="10"/>
  <c r="F18" i="10"/>
  <c r="E27" i="10"/>
  <c r="E19" i="10"/>
  <c r="E20" i="10"/>
  <c r="E21" i="10"/>
  <c r="E22" i="10"/>
  <c r="E23" i="10"/>
  <c r="E24" i="10"/>
  <c r="E25" i="10"/>
  <c r="E26" i="10"/>
  <c r="E18" i="10"/>
  <c r="F31" i="7" l="1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G31" i="7"/>
  <c r="D26" i="5"/>
  <c r="E34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D35" i="5"/>
  <c r="E35" i="5"/>
  <c r="D36" i="5"/>
  <c r="E36" i="5"/>
  <c r="E26" i="5"/>
  <c r="F22" i="2"/>
  <c r="F19" i="2"/>
  <c r="F17" i="2"/>
  <c r="F18" i="2"/>
  <c r="F20" i="2"/>
  <c r="F21" i="2"/>
  <c r="F16" i="2"/>
  <c r="E16" i="2"/>
  <c r="E21" i="2"/>
  <c r="E17" i="2"/>
  <c r="E18" i="2"/>
  <c r="E19" i="2"/>
  <c r="E20" i="2"/>
  <c r="H7" i="2"/>
  <c r="H6" i="2"/>
  <c r="G8" i="10"/>
  <c r="I8" i="10"/>
  <c r="H6" i="7"/>
  <c r="J6" i="7" s="1"/>
  <c r="K4" i="5"/>
  <c r="I4" i="5"/>
  <c r="C5" i="2"/>
  <c r="J6" i="2"/>
  <c r="F7" i="1"/>
  <c r="F6" i="1"/>
</calcChain>
</file>

<file path=xl/sharedStrings.xml><?xml version="1.0" encoding="utf-8"?>
<sst xmlns="http://schemas.openxmlformats.org/spreadsheetml/2006/main" count="216" uniqueCount="105">
  <si>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</si>
  <si>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</si>
  <si>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</si>
  <si>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</si>
  <si>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</si>
  <si>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</si>
  <si>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</si>
  <si>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</si>
  <si>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</si>
  <si>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</si>
  <si>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</si>
  <si>
    <t>CHF 2'876.05</t>
  </si>
  <si>
    <t>Schalter</t>
  </si>
  <si>
    <t>Anzahl</t>
  </si>
  <si>
    <t>Artikel</t>
  </si>
  <si>
    <t>Einzelpreis</t>
  </si>
  <si>
    <t>Brutto</t>
  </si>
  <si>
    <t>Rabatt</t>
  </si>
  <si>
    <t>Netto</t>
  </si>
  <si>
    <t>Stückpreis</t>
  </si>
  <si>
    <t>Kreisberechnungen: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</si>
  <si>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</si>
  <si>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</si>
  <si>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</si>
  <si>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pi:</t>
  </si>
  <si>
    <t>Pi:</t>
  </si>
  <si>
    <r>
      <t>Fläche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</si>
  <si>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Kreisberechnungen</t>
  </si>
  <si>
    <t>Anrede</t>
  </si>
  <si>
    <t>Vorname</t>
  </si>
  <si>
    <t>Nachname</t>
  </si>
  <si>
    <t>Strasse</t>
  </si>
  <si>
    <t>PLZ</t>
  </si>
  <si>
    <t>Ort</t>
  </si>
  <si>
    <t>Strasse_Nr</t>
  </si>
  <si>
    <t>Herr</t>
  </si>
  <si>
    <t>Walter</t>
  </si>
  <si>
    <t>Rothlin</t>
  </si>
  <si>
    <t>Wangen</t>
  </si>
  <si>
    <t>Frau</t>
  </si>
  <si>
    <t>Claudia</t>
  </si>
  <si>
    <t>Collet</t>
  </si>
  <si>
    <t>Lachen</t>
  </si>
  <si>
    <t>Adressliste Turnverein</t>
  </si>
  <si>
    <t>Gabriela</t>
  </si>
  <si>
    <t>Horgen</t>
  </si>
  <si>
    <t>Peterliwiese</t>
  </si>
  <si>
    <t>Ochsenbodenweg</t>
  </si>
  <si>
    <t>HausNr</t>
  </si>
  <si>
    <t>Zeughausstr.</t>
  </si>
  <si>
    <t>7a</t>
  </si>
  <si>
    <t>Adressliste der Feuerwehr</t>
  </si>
  <si>
    <t>Brunnenhof</t>
  </si>
  <si>
    <t>Gartenstr.</t>
  </si>
  <si>
    <t>67a</t>
  </si>
  <si>
    <t>6c</t>
  </si>
  <si>
    <t>Einsatzliste Waldfest</t>
  </si>
  <si>
    <t>7</t>
  </si>
  <si>
    <t>Etzelstr.</t>
  </si>
  <si>
    <t>Einsatzsliste Oktoberfest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</si>
  <si>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</si>
  <si>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</si>
  <si>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</si>
  <si>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</si>
  <si>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</si>
  <si>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</si>
  <si>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</si>
  <si>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</si>
  <si>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</si>
  <si>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</si>
  <si>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PLZ_Ort</t>
  </si>
  <si>
    <t>Initial</t>
  </si>
  <si>
    <t>Brief_Anrede</t>
  </si>
  <si>
    <t>78</t>
  </si>
  <si>
    <t>67abb</t>
  </si>
  <si>
    <t>Inital</t>
  </si>
  <si>
    <t>Müller</t>
  </si>
  <si>
    <t>Briefanrede</t>
  </si>
  <si>
    <t>Meier</t>
  </si>
  <si>
    <t>Op1</t>
  </si>
  <si>
    <t>Op2</t>
  </si>
  <si>
    <t>UND (AND)</t>
  </si>
  <si>
    <t>Oder (OR)</t>
  </si>
  <si>
    <t>NICHT (NOT) Op1</t>
  </si>
  <si>
    <t>Familie</t>
  </si>
  <si>
    <t>Mr</t>
  </si>
  <si>
    <t>Mrs</t>
  </si>
  <si>
    <t>Diethelm</t>
  </si>
  <si>
    <t>Op3</t>
  </si>
  <si>
    <t>ODER (OR)</t>
  </si>
  <si>
    <t>XODER(Op1,Op2) (XOR)</t>
  </si>
  <si>
    <t>Nicht(Op1) (NOT)</t>
  </si>
  <si>
    <t>NAND</t>
  </si>
  <si>
    <t>NOR</t>
  </si>
  <si>
    <t>Zeit t [s]</t>
  </si>
  <si>
    <t>Weg s [m]</t>
  </si>
  <si>
    <t>Messprotokoll:</t>
  </si>
  <si>
    <t>Weg s = v * t</t>
  </si>
  <si>
    <t>v = s/t [m/s]</t>
  </si>
  <si>
    <t>y = m*x + b</t>
  </si>
  <si>
    <t>m = Steigung:</t>
  </si>
  <si>
    <t>b = y-Achsenabschnitt:</t>
  </si>
  <si>
    <t>x:</t>
  </si>
  <si>
    <t>y:</t>
  </si>
  <si>
    <t>Increment: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</si>
</sst>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CHF&quot;\ #,##0.00;[Red]&quot;CHF&quot;\ \-#,##0.00"/>
    <numFmt numFmtId="164" formatCode="&quot;CHF&quot;\ #,##0.00"/>
    <numFmt numFmtId="165" formatCode="0.0%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 applyAlignment="1">
      <alignment textRotation="49"/>
    </xf>
    <xf numFmtId="164" fontId="0" fillId="0" borderId="0" xfId="0" applyNumberFormat="1" applyAlignment="1">
      <alignment textRotation="46"/>
    </xf>
    <xf numFmtId="164" fontId="0" fillId="0" borderId="0" xfId="0" applyNumberFormat="1"/>
    <xf numFmtId="0" fontId="2" fillId="2" borderId="0" xfId="0" applyFont="1" applyFill="1"/>
    <xf numFmtId="166" fontId="0" fillId="0" borderId="0" xfId="0" applyNumberFormat="1"/>
    <xf numFmtId="0" fontId="3" fillId="3" borderId="0" xfId="0" applyFont="1" applyFill="1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7" xfId="0" applyBorder="1"/>
    <xf numFmtId="4" fontId="0" fillId="0" borderId="8" xfId="0" applyNumberFormat="1" applyBorder="1"/>
    <xf numFmtId="4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6" borderId="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7" borderId="12" xfId="0" applyFill="1" applyBorder="1" applyAlignment="1">
      <alignment horizontal="center"/>
    </xf>
    <xf numFmtId="0" fontId="0" fillId="3" borderId="1" xfId="0" applyFill="1" applyBorder="1"/>
    <xf numFmtId="0" fontId="0" fillId="3" borderId="13" xfId="0" applyFill="1" applyBorder="1"/>
    <xf numFmtId="0" fontId="0" fillId="5" borderId="14" xfId="0" applyFill="1" applyBorder="1"/>
    <xf numFmtId="0" fontId="0" fillId="3" borderId="14" xfId="0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/>
    <xf numFmtId="0" fontId="10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0" fillId="3" borderId="0" xfId="0" applyFill="1"/>
    <xf numFmtId="0" fontId="0" fillId="6" borderId="0" xfId="0" applyFill="1"/>
    <xf numFmtId="0" fontId="12" fillId="0" borderId="15" xfId="0" applyFont="1" applyBorder="1"/>
    <xf numFmtId="0" fontId="0" fillId="0" borderId="16" xfId="0" applyBorder="1"/>
  </cellXfs>
  <cellStyles count="1">
    <cellStyle name="Standard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Messprotokoll_D!$B$2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Messprotokoll_D!$C$3:$F$3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Messprotokoll_D!$C$4:$F$4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9-4D30-9DF5-08007A64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20</xdr:row>
      <xdr:rowOff>76200</xdr:rowOff>
    </xdr:from>
    <xdr:to>
      <xdr:col>8</xdr:col>
      <xdr:colOff>22225</xdr:colOff>
      <xdr:row>35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358FF6-75AD-504D-DC31-118054201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4</xdr:row>
      <xdr:rowOff>165100</xdr:rowOff>
    </xdr:from>
    <xdr:to>
      <xdr:col>5</xdr:col>
      <xdr:colOff>203200</xdr:colOff>
      <xdr:row>7</xdr:row>
      <xdr:rowOff>57150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6969822-93FC-6B7E-EC51-B96BCF4FD636}"/>
            </a:ext>
          </a:extLst>
        </xdr:cNvPr>
        <xdr:cNvSpPr/>
      </xdr:nvSpPr>
      <xdr:spPr>
        <a:xfrm>
          <a:off x="2736850" y="901700"/>
          <a:ext cx="1276350" cy="4445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1600"/>
            <a:t>230V --&gt; 12V</a:t>
          </a:r>
        </a:p>
      </xdr:txBody>
    </xdr:sp>
    <xdr:clientData/>
  </xdr:twoCellAnchor>
  <xdr:twoCellAnchor>
    <xdr:from>
      <xdr:col>3</xdr:col>
      <xdr:colOff>120650</xdr:colOff>
      <xdr:row>9</xdr:row>
      <xdr:rowOff>63500</xdr:rowOff>
    </xdr:from>
    <xdr:to>
      <xdr:col>5</xdr:col>
      <xdr:colOff>533400</xdr:colOff>
      <xdr:row>13</xdr:row>
      <xdr:rowOff>88900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B8FB6A37-FE7F-72EE-BAB2-A3A89AE2C541}"/>
            </a:ext>
          </a:extLst>
        </xdr:cNvPr>
        <xdr:cNvSpPr/>
      </xdr:nvSpPr>
      <xdr:spPr>
        <a:xfrm>
          <a:off x="2406650" y="17208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12V --&gt; 230V</a:t>
          </a:r>
        </a:p>
      </xdr:txBody>
    </xdr:sp>
    <xdr:clientData/>
  </xdr:twoCellAnchor>
  <xdr:twoCellAnchor>
    <xdr:from>
      <xdr:col>1</xdr:col>
      <xdr:colOff>647700</xdr:colOff>
      <xdr:row>21</xdr:row>
      <xdr:rowOff>139700</xdr:rowOff>
    </xdr:from>
    <xdr:to>
      <xdr:col>3</xdr:col>
      <xdr:colOff>292100</xdr:colOff>
      <xdr:row>25</xdr:row>
      <xdr:rowOff>31750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D6BA429E-E4D4-453F-61C0-87D733B641E6}"/>
            </a:ext>
          </a:extLst>
        </xdr:cNvPr>
        <xdr:cNvSpPr/>
      </xdr:nvSpPr>
      <xdr:spPr>
        <a:xfrm>
          <a:off x="14097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1</xdr:col>
      <xdr:colOff>266700</xdr:colOff>
      <xdr:row>27</xdr:row>
      <xdr:rowOff>88900</xdr:rowOff>
    </xdr:from>
    <xdr:to>
      <xdr:col>3</xdr:col>
      <xdr:colOff>679450</xdr:colOff>
      <xdr:row>31</xdr:row>
      <xdr:rowOff>114300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E8EC96C6-531A-A769-EF83-6F0193DB5479}"/>
            </a:ext>
          </a:extLst>
        </xdr:cNvPr>
        <xdr:cNvSpPr/>
      </xdr:nvSpPr>
      <xdr:spPr>
        <a:xfrm>
          <a:off x="1028700" y="50609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A</a:t>
          </a:r>
        </a:p>
      </xdr:txBody>
    </xdr:sp>
    <xdr:clientData/>
  </xdr:twoCellAnchor>
  <xdr:twoCellAnchor>
    <xdr:from>
      <xdr:col>4</xdr:col>
      <xdr:colOff>533400</xdr:colOff>
      <xdr:row>27</xdr:row>
      <xdr:rowOff>82550</xdr:rowOff>
    </xdr:from>
    <xdr:to>
      <xdr:col>7</xdr:col>
      <xdr:colOff>184150</xdr:colOff>
      <xdr:row>31</xdr:row>
      <xdr:rowOff>107950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ABDC40E-7D50-D260-A71F-02D36EAF53D1}"/>
            </a:ext>
          </a:extLst>
        </xdr:cNvPr>
        <xdr:cNvSpPr/>
      </xdr:nvSpPr>
      <xdr:spPr>
        <a:xfrm>
          <a:off x="3581400" y="505460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B</a:t>
          </a:r>
        </a:p>
      </xdr:txBody>
    </xdr:sp>
    <xdr:clientData/>
  </xdr:twoCellAnchor>
  <xdr:twoCellAnchor>
    <xdr:from>
      <xdr:col>5</xdr:col>
      <xdr:colOff>127000</xdr:colOff>
      <xdr:row>21</xdr:row>
      <xdr:rowOff>139700</xdr:rowOff>
    </xdr:from>
    <xdr:to>
      <xdr:col>6</xdr:col>
      <xdr:colOff>533400</xdr:colOff>
      <xdr:row>25</xdr:row>
      <xdr:rowOff>31750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FE9EFAE2-6DEF-BC10-7953-2217C5823991}"/>
            </a:ext>
          </a:extLst>
        </xdr:cNvPr>
        <xdr:cNvSpPr/>
      </xdr:nvSpPr>
      <xdr:spPr>
        <a:xfrm>
          <a:off x="39370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0</xdr:col>
      <xdr:colOff>171450</xdr:colOff>
      <xdr:row>2</xdr:row>
      <xdr:rowOff>165100</xdr:rowOff>
    </xdr:from>
    <xdr:to>
      <xdr:col>2</xdr:col>
      <xdr:colOff>501650</xdr:colOff>
      <xdr:row>2</xdr:row>
      <xdr:rowOff>171450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4A12295-B923-ED94-BDAF-4A3B66FFD70B}"/>
            </a:ext>
          </a:extLst>
        </xdr:cNvPr>
        <xdr:cNvCxnSpPr/>
      </xdr:nvCxnSpPr>
      <xdr:spPr>
        <a:xfrm>
          <a:off x="171450" y="5334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</xdr:row>
      <xdr:rowOff>107950</xdr:rowOff>
    </xdr:from>
    <xdr:ext cx="799001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8036A031-A15D-FD94-3EB2-AB2647E9EDBE}"/>
            </a:ext>
          </a:extLst>
        </xdr:cNvPr>
        <xdr:cNvSpPr txBox="1"/>
      </xdr:nvSpPr>
      <xdr:spPr>
        <a:xfrm>
          <a:off x="635000" y="292100"/>
          <a:ext cx="79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GRID</a:t>
          </a:r>
        </a:p>
      </xdr:txBody>
    </xdr:sp>
    <xdr:clientData/>
  </xdr:oneCellAnchor>
  <xdr:twoCellAnchor>
    <xdr:from>
      <xdr:col>0</xdr:col>
      <xdr:colOff>171450</xdr:colOff>
      <xdr:row>17</xdr:row>
      <xdr:rowOff>95250</xdr:rowOff>
    </xdr:from>
    <xdr:to>
      <xdr:col>2</xdr:col>
      <xdr:colOff>501650</xdr:colOff>
      <xdr:row>17</xdr:row>
      <xdr:rowOff>101600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40017A3-BCC6-021F-046F-B7D898E943A0}"/>
            </a:ext>
          </a:extLst>
        </xdr:cNvPr>
        <xdr:cNvCxnSpPr/>
      </xdr:nvCxnSpPr>
      <xdr:spPr>
        <a:xfrm>
          <a:off x="171450" y="32258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16</xdr:row>
      <xdr:rowOff>38100</xdr:rowOff>
    </xdr:from>
    <xdr:ext cx="1184363" cy="264560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940655D-F0E1-3DAC-8DB9-B10AF18A3469}"/>
            </a:ext>
          </a:extLst>
        </xdr:cNvPr>
        <xdr:cNvSpPr txBox="1"/>
      </xdr:nvSpPr>
      <xdr:spPr>
        <a:xfrm>
          <a:off x="635000" y="2984500"/>
          <a:ext cx="11843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 Auto</a:t>
          </a:r>
          <a:r>
            <a:rPr lang="de-CH" sz="1100" baseline="0"/>
            <a:t> laufend</a:t>
          </a:r>
          <a:endParaRPr lang="de-CH" sz="1100"/>
        </a:p>
      </xdr:txBody>
    </xdr:sp>
    <xdr:clientData/>
  </xdr:oneCellAnchor>
  <xdr:twoCellAnchor>
    <xdr:from>
      <xdr:col>10</xdr:col>
      <xdr:colOff>76200</xdr:colOff>
      <xdr:row>3</xdr:row>
      <xdr:rowOff>0</xdr:rowOff>
    </xdr:from>
    <xdr:to>
      <xdr:col>12</xdr:col>
      <xdr:colOff>400050</xdr:colOff>
      <xdr:row>3</xdr:row>
      <xdr:rowOff>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EA414093-709C-9087-E62E-7FE954FB7D2B}"/>
            </a:ext>
          </a:extLst>
        </xdr:cNvPr>
        <xdr:cNvCxnSpPr/>
      </xdr:nvCxnSpPr>
      <xdr:spPr>
        <a:xfrm>
          <a:off x="7696200" y="542925"/>
          <a:ext cx="1847850" cy="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533400</xdr:colOff>
      <xdr:row>1</xdr:row>
      <xdr:rowOff>123825</xdr:rowOff>
    </xdr:from>
    <xdr:ext cx="1166538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0FE44E1-8B88-B550-19D2-DA429539AF96}"/>
            </a:ext>
          </a:extLst>
        </xdr:cNvPr>
        <xdr:cNvSpPr txBox="1"/>
      </xdr:nvSpPr>
      <xdr:spPr>
        <a:xfrm>
          <a:off x="8153400" y="304800"/>
          <a:ext cx="116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unbegrenzt</a:t>
          </a:r>
        </a:p>
      </xdr:txBody>
    </xdr:sp>
    <xdr:clientData/>
  </xdr:oneCellAnchor>
  <xdr:twoCellAnchor>
    <xdr:from>
      <xdr:col>10</xdr:col>
      <xdr:colOff>57150</xdr:colOff>
      <xdr:row>6</xdr:row>
      <xdr:rowOff>142875</xdr:rowOff>
    </xdr:from>
    <xdr:to>
      <xdr:col>12</xdr:col>
      <xdr:colOff>381000</xdr:colOff>
      <xdr:row>6</xdr:row>
      <xdr:rowOff>142875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2D1B076-4D86-C5AF-A1C5-1AEEDB70882B}"/>
            </a:ext>
          </a:extLst>
        </xdr:cNvPr>
        <xdr:cNvCxnSpPr/>
      </xdr:nvCxnSpPr>
      <xdr:spPr>
        <a:xfrm>
          <a:off x="7677150" y="1228725"/>
          <a:ext cx="1847850" cy="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514350</xdr:colOff>
      <xdr:row>5</xdr:row>
      <xdr:rowOff>85725</xdr:rowOff>
    </xdr:from>
    <xdr:ext cx="1018292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63EE9906-C572-84BA-F3A3-E57883CBE3CE}"/>
            </a:ext>
          </a:extLst>
        </xdr:cNvPr>
        <xdr:cNvSpPr txBox="1"/>
      </xdr:nvSpPr>
      <xdr:spPr>
        <a:xfrm>
          <a:off x="8134350" y="990600"/>
          <a:ext cx="10182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begrenzt</a:t>
          </a:r>
        </a:p>
      </xdr:txBody>
    </xdr:sp>
    <xdr:clientData/>
  </xdr:oneCellAnchor>
  <xdr:twoCellAnchor>
    <xdr:from>
      <xdr:col>10</xdr:col>
      <xdr:colOff>76200</xdr:colOff>
      <xdr:row>10</xdr:row>
      <xdr:rowOff>114300</xdr:rowOff>
    </xdr:from>
    <xdr:to>
      <xdr:col>12</xdr:col>
      <xdr:colOff>409575</xdr:colOff>
      <xdr:row>10</xdr:row>
      <xdr:rowOff>123825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2C51BAEA-0CDD-1B01-AD94-2BDCA947C9EA}"/>
            </a:ext>
          </a:extLst>
        </xdr:cNvPr>
        <xdr:cNvCxnSpPr/>
      </xdr:nvCxnSpPr>
      <xdr:spPr>
        <a:xfrm>
          <a:off x="7696200" y="1924050"/>
          <a:ext cx="1857375" cy="9525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542925</xdr:colOff>
      <xdr:row>9</xdr:row>
      <xdr:rowOff>57150</xdr:rowOff>
    </xdr:from>
    <xdr:ext cx="407676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FD25D70-55C4-DB1A-5DC8-D075A1F11A61}"/>
            </a:ext>
          </a:extLst>
        </xdr:cNvPr>
        <xdr:cNvSpPr txBox="1"/>
      </xdr:nvSpPr>
      <xdr:spPr>
        <a:xfrm>
          <a:off x="8162925" y="1685925"/>
          <a:ext cx="4076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</a:t>
          </a:r>
        </a:p>
      </xdr:txBody>
    </xdr:sp>
    <xdr:clientData/>
  </xdr:oneCellAnchor>
  <xdr:twoCellAnchor>
    <xdr:from>
      <xdr:col>10</xdr:col>
      <xdr:colOff>123825</xdr:colOff>
      <xdr:row>21</xdr:row>
      <xdr:rowOff>19050</xdr:rowOff>
    </xdr:from>
    <xdr:to>
      <xdr:col>12</xdr:col>
      <xdr:colOff>533400</xdr:colOff>
      <xdr:row>25</xdr:row>
      <xdr:rowOff>38100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5436F2B4-A7BF-4D07-5E4C-780492738932}"/>
            </a:ext>
          </a:extLst>
        </xdr:cNvPr>
        <xdr:cNvSpPr/>
      </xdr:nvSpPr>
      <xdr:spPr>
        <a:xfrm>
          <a:off x="7743825" y="3819525"/>
          <a:ext cx="1933575" cy="7429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12V --&gt; 230V</a:t>
          </a:r>
        </a:p>
      </xdr:txBody>
    </xdr:sp>
    <xdr:clientData/>
  </xdr:twoCellAnchor>
  <xdr:twoCellAnchor>
    <xdr:from>
      <xdr:col>8</xdr:col>
      <xdr:colOff>333375</xdr:colOff>
      <xdr:row>21</xdr:row>
      <xdr:rowOff>114300</xdr:rowOff>
    </xdr:from>
    <xdr:to>
      <xdr:col>9</xdr:col>
      <xdr:colOff>742950</xdr:colOff>
      <xdr:row>25</xdr:row>
      <xdr:rowOff>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A1A67164-784A-79A8-A858-0650DDE8D1B8}"/>
            </a:ext>
          </a:extLst>
        </xdr:cNvPr>
        <xdr:cNvSpPr/>
      </xdr:nvSpPr>
      <xdr:spPr>
        <a:xfrm>
          <a:off x="6429375" y="3914775"/>
          <a:ext cx="1171575" cy="6096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9</xdr:col>
      <xdr:colOff>219075</xdr:colOff>
      <xdr:row>27</xdr:row>
      <xdr:rowOff>76200</xdr:rowOff>
    </xdr:from>
    <xdr:to>
      <xdr:col>11</xdr:col>
      <xdr:colOff>628650</xdr:colOff>
      <xdr:row>31</xdr:row>
      <xdr:rowOff>95250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CB45DF54-8E62-E140-58E6-17CDD6CA188A}"/>
            </a:ext>
          </a:extLst>
        </xdr:cNvPr>
        <xdr:cNvSpPr/>
      </xdr:nvSpPr>
      <xdr:spPr>
        <a:xfrm>
          <a:off x="7077075" y="4962525"/>
          <a:ext cx="1933575" cy="7429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Lipo</a:t>
          </a:r>
          <a:r>
            <a:rPr lang="de-CH" sz="2400" baseline="0"/>
            <a:t> A</a:t>
          </a:r>
          <a:endParaRPr lang="de-CH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B69B-9720-4730-85C4-C1714200ED87}">
  <sheetPr>
    <tabColor rgb="FFFFFF00"/>
  </sheetPr>
  <dimension ref="E5:J40"/>
  <sheetViews>
    <sheetView showGridLines="0" topLeftCell="A22" workbookViewId="0">
      <selection activeCell="G32" sqref="G32"/>
    </sheetView>
  </sheetViews>
  <sheetFormatPr baseColWidth="10" defaultRowHeight="14.5" x14ac:dyDescent="0.35"/>
  <cols>
    <col min="6" max="6" width="17.6328125" customWidth="1"/>
    <col min="7" max="7" width="25.81640625" customWidth="1"/>
    <col min="8" max="8" width="15.54296875" customWidth="1"/>
    <col min="10" max="10" width="13.7265625" customWidth="1"/>
  </cols>
  <sheetData>
    <row r="5" spans="5:10" x14ac:dyDescent="0.35"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5:10" x14ac:dyDescent="0.35">
      <c r="E6" s="6">
        <v>200</v>
      </c>
      <c r="F6" t="s">
        <v>12</v>
      </c>
      <c r="G6" s="5">
        <v>12.45</v>
      </c>
      <c r="H6" s="5">
        <f>E6*G6</f>
        <v>2490</v>
      </c>
      <c r="I6" s="7">
        <v>0.15</v>
      </c>
      <c r="J6" s="5">
        <f>H6*(1-I6)</f>
        <v>2116.5</v>
      </c>
    </row>
    <row r="29" spans="5:9" ht="15" thickBot="1" x14ac:dyDescent="0.4">
      <c r="E29" t="s">
        <v>20</v>
      </c>
      <c r="H29" s="11" t="s">
        <v>25</v>
      </c>
      <c r="I29">
        <v>3.1415926700000001</v>
      </c>
    </row>
    <row r="30" spans="5:9" ht="17" thickBot="1" x14ac:dyDescent="0.4">
      <c r="E30" s="26" t="s">
        <v>21</v>
      </c>
      <c r="F30" s="27" t="s">
        <v>22</v>
      </c>
      <c r="G30" s="28" t="s">
        <v>23</v>
      </c>
    </row>
    <row r="31" spans="5:9" x14ac:dyDescent="0.35">
      <c r="E31" s="23">
        <v>10</v>
      </c>
      <c r="F31" s="24">
        <f>2*E31*$I$29</f>
        <v>62.8318534</v>
      </c>
      <c r="G31" s="25">
        <f>E31^2*$I$29</f>
        <v>314.159267</v>
      </c>
    </row>
    <row r="32" spans="5:9" x14ac:dyDescent="0.35">
      <c r="E32" s="18">
        <v>20</v>
      </c>
      <c r="F32" s="13">
        <f t="shared" ref="F32:F40" si="0">2*E32*$I$29</f>
        <v>125.6637068</v>
      </c>
      <c r="G32" s="19">
        <f t="shared" ref="G32:G40" si="1">E32^2*$I$29</f>
        <v>1256.637068</v>
      </c>
    </row>
    <row r="33" spans="5:7" x14ac:dyDescent="0.35">
      <c r="E33" s="18">
        <v>30</v>
      </c>
      <c r="F33" s="13">
        <f t="shared" si="0"/>
        <v>188.4955602</v>
      </c>
      <c r="G33" s="19">
        <f t="shared" si="1"/>
        <v>2827.433403</v>
      </c>
    </row>
    <row r="34" spans="5:7" x14ac:dyDescent="0.35">
      <c r="E34" s="18">
        <v>40</v>
      </c>
      <c r="F34" s="13">
        <f t="shared" si="0"/>
        <v>251.3274136</v>
      </c>
      <c r="G34" s="19">
        <f t="shared" si="1"/>
        <v>5026.548272</v>
      </c>
    </row>
    <row r="35" spans="5:7" x14ac:dyDescent="0.35">
      <c r="E35" s="18">
        <v>50</v>
      </c>
      <c r="F35" s="13">
        <f t="shared" si="0"/>
        <v>314.159267</v>
      </c>
      <c r="G35" s="19">
        <f t="shared" si="1"/>
        <v>7853.981675</v>
      </c>
    </row>
    <row r="36" spans="5:7" x14ac:dyDescent="0.35">
      <c r="E36" s="18">
        <v>60</v>
      </c>
      <c r="F36" s="13">
        <f t="shared" si="0"/>
        <v>376.9911204</v>
      </c>
      <c r="G36" s="19">
        <f t="shared" si="1"/>
        <v>11309.733612</v>
      </c>
    </row>
    <row r="37" spans="5:7" x14ac:dyDescent="0.35">
      <c r="E37" s="18">
        <v>70</v>
      </c>
      <c r="F37" s="13">
        <f t="shared" si="0"/>
        <v>439.8229738</v>
      </c>
      <c r="G37" s="19">
        <f t="shared" si="1"/>
        <v>15393.804083000001</v>
      </c>
    </row>
    <row r="38" spans="5:7" x14ac:dyDescent="0.35">
      <c r="E38" s="18">
        <v>80</v>
      </c>
      <c r="F38" s="13">
        <f t="shared" si="0"/>
        <v>502.6548272</v>
      </c>
      <c r="G38" s="19">
        <f t="shared" si="1"/>
        <v>20106.193088</v>
      </c>
    </row>
    <row r="39" spans="5:7" x14ac:dyDescent="0.35">
      <c r="E39" s="18">
        <v>90</v>
      </c>
      <c r="F39" s="13">
        <f t="shared" si="0"/>
        <v>565.4866806</v>
      </c>
      <c r="G39" s="19">
        <f t="shared" si="1"/>
        <v>25446.900626999999</v>
      </c>
    </row>
    <row r="40" spans="5:7" ht="15" thickBot="1" x14ac:dyDescent="0.4">
      <c r="E40" s="20">
        <v>100</v>
      </c>
      <c r="F40" s="21">
        <f t="shared" si="0"/>
        <v>628.318534</v>
      </c>
      <c r="G40" s="22">
        <f t="shared" si="1"/>
        <v>31415.9267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1F-3157-4894-A81F-6A57F98B91DB}">
  <sheetPr>
    <tabColor theme="5" tint="0.39997558519241921"/>
  </sheetPr>
  <dimension ref="D7:M27"/>
  <sheetViews>
    <sheetView topLeftCell="A9" workbookViewId="0">
      <selection activeCell="F24" sqref="F24"/>
    </sheetView>
  </sheetViews>
  <sheetFormatPr baseColWidth="10" defaultRowHeight="14.5" x14ac:dyDescent="0.35"/>
  <cols>
    <col min="5" max="5" width="22.6328125" customWidth="1"/>
    <col min="6" max="6" width="21" customWidth="1"/>
    <col min="8" max="8" width="11.7265625" customWidth="1"/>
  </cols>
  <sheetData>
    <row r="7" spans="4:13" x14ac:dyDescent="0.35">
      <c r="D7" t="s">
        <v>13</v>
      </c>
      <c r="E7" t="s">
        <v>14</v>
      </c>
      <c r="F7" t="s">
        <v>19</v>
      </c>
      <c r="G7" t="s">
        <v>16</v>
      </c>
      <c r="H7" t="s">
        <v>17</v>
      </c>
      <c r="I7" t="s">
        <v>18</v>
      </c>
    </row>
    <row r="8" spans="4:13" ht="23.5" x14ac:dyDescent="0.55000000000000004">
      <c r="D8" s="8">
        <v>5</v>
      </c>
      <c r="E8" t="s">
        <v>12</v>
      </c>
      <c r="F8">
        <v>23.45</v>
      </c>
      <c r="G8">
        <f>D8*F8</f>
        <v>117.25</v>
      </c>
      <c r="H8" s="2">
        <v>0.15</v>
      </c>
      <c r="I8" s="5">
        <f>G8*(1-H8)</f>
        <v>99.662499999999994</v>
      </c>
    </row>
    <row r="14" spans="4:13" x14ac:dyDescent="0.35">
      <c r="M14" s="9"/>
    </row>
    <row r="16" spans="4:13" x14ac:dyDescent="0.35">
      <c r="D16" t="s">
        <v>27</v>
      </c>
      <c r="G16" s="11" t="s">
        <v>25</v>
      </c>
      <c r="H16" s="29">
        <v>3.1415926779999999</v>
      </c>
    </row>
    <row r="17" spans="4:6" ht="16.5" x14ac:dyDescent="0.35">
      <c r="D17" t="s">
        <v>21</v>
      </c>
      <c r="E17" t="s">
        <v>22</v>
      </c>
      <c r="F17" t="s">
        <v>23</v>
      </c>
    </row>
    <row r="18" spans="4:6" x14ac:dyDescent="0.35">
      <c r="D18">
        <v>10</v>
      </c>
      <c r="E18" s="10">
        <f>2*D18*$H$16</f>
        <v>62.831853559999999</v>
      </c>
      <c r="F18" s="10">
        <f>D18^2*$H$16</f>
        <v>314.15926780000001</v>
      </c>
    </row>
    <row r="19" spans="4:6" x14ac:dyDescent="0.35">
      <c r="D19">
        <v>20</v>
      </c>
      <c r="E19" s="10">
        <f t="shared" ref="E19:E26" si="0">2*D19*$H$16</f>
        <v>125.66370712</v>
      </c>
      <c r="F19" s="10">
        <f t="shared" ref="F19:F27" si="1">D19^2*$H$16</f>
        <v>1256.6370712</v>
      </c>
    </row>
    <row r="20" spans="4:6" x14ac:dyDescent="0.35">
      <c r="D20">
        <v>30</v>
      </c>
      <c r="E20" s="10">
        <f t="shared" si="0"/>
        <v>188.49556067999998</v>
      </c>
      <c r="F20" s="10">
        <f t="shared" si="1"/>
        <v>2827.4334101999998</v>
      </c>
    </row>
    <row r="21" spans="4:6" x14ac:dyDescent="0.35">
      <c r="D21">
        <v>40</v>
      </c>
      <c r="E21" s="10">
        <f t="shared" si="0"/>
        <v>251.32741424</v>
      </c>
      <c r="F21" s="10">
        <f t="shared" si="1"/>
        <v>5026.5482848000001</v>
      </c>
    </row>
    <row r="22" spans="4:6" x14ac:dyDescent="0.35">
      <c r="D22">
        <v>50</v>
      </c>
      <c r="E22" s="10">
        <f t="shared" si="0"/>
        <v>314.15926780000001</v>
      </c>
      <c r="F22" s="10">
        <f t="shared" si="1"/>
        <v>7853.9816949999995</v>
      </c>
    </row>
    <row r="23" spans="4:6" x14ac:dyDescent="0.35">
      <c r="D23">
        <v>60</v>
      </c>
      <c r="E23" s="10">
        <f t="shared" si="0"/>
        <v>376.99112135999997</v>
      </c>
      <c r="F23" s="10">
        <f t="shared" si="1"/>
        <v>11309.733640799999</v>
      </c>
    </row>
    <row r="24" spans="4:6" x14ac:dyDescent="0.35">
      <c r="D24">
        <v>70</v>
      </c>
      <c r="E24" s="10">
        <f t="shared" si="0"/>
        <v>439.82297491999998</v>
      </c>
      <c r="F24" s="10">
        <f t="shared" si="1"/>
        <v>15393.804122199999</v>
      </c>
    </row>
    <row r="25" spans="4:6" x14ac:dyDescent="0.35">
      <c r="D25">
        <v>80</v>
      </c>
      <c r="E25" s="10">
        <f t="shared" si="0"/>
        <v>502.65482847999999</v>
      </c>
      <c r="F25" s="10">
        <f t="shared" si="1"/>
        <v>20106.193139200001</v>
      </c>
    </row>
    <row r="26" spans="4:6" x14ac:dyDescent="0.35">
      <c r="D26">
        <v>90</v>
      </c>
      <c r="E26" s="10">
        <f t="shared" si="0"/>
        <v>565.48668204000001</v>
      </c>
      <c r="F26" s="10">
        <f t="shared" si="1"/>
        <v>25446.900691799998</v>
      </c>
    </row>
    <row r="27" spans="4:6" x14ac:dyDescent="0.35">
      <c r="D27">
        <v>100</v>
      </c>
      <c r="E27" s="10">
        <f>2*D27*$H$16</f>
        <v>628.31853560000002</v>
      </c>
      <c r="F27" s="10">
        <f t="shared" si="1"/>
        <v>31415.926779999998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5F12-960F-4039-859D-E79FDFCAEBA9}">
  <dimension ref="B1:L27"/>
  <sheetViews>
    <sheetView workbookViewId="0">
      <selection activeCell="L5" sqref="L5"/>
    </sheetView>
  </sheetViews>
  <sheetFormatPr baseColWidth="10" defaultRowHeight="14.5" x14ac:dyDescent="0.35"/>
  <cols>
    <col min="1" max="1" width="5" customWidth="1"/>
    <col min="2" max="2" width="8.08984375" customWidth="1"/>
    <col min="5" max="5" width="21.81640625" customWidth="1"/>
    <col min="6" max="6" width="6.90625" customWidth="1"/>
    <col min="7" max="7" width="21.54296875" customWidth="1"/>
    <col min="8" max="8" width="7.6328125" customWidth="1"/>
    <col min="9" max="9" width="15" customWidth="1"/>
    <col min="10" max="10" width="16.81640625" customWidth="1"/>
    <col min="11" max="11" width="12.08984375" customWidth="1"/>
    <col min="12" max="12" width="23.26953125" customWidth="1"/>
  </cols>
  <sheetData>
    <row r="1" spans="2:12" x14ac:dyDescent="0.35">
      <c r="I1" t="s">
        <v>35</v>
      </c>
    </row>
    <row r="2" spans="2:12" ht="18.5" x14ac:dyDescent="0.45">
      <c r="B2" s="59" t="s">
        <v>43</v>
      </c>
      <c r="C2" s="60"/>
      <c r="D2" s="60"/>
      <c r="I2" t="s">
        <v>39</v>
      </c>
    </row>
    <row r="3" spans="2:12" ht="18.5" x14ac:dyDescent="0.45">
      <c r="B3" s="30"/>
      <c r="I3" t="s">
        <v>84</v>
      </c>
    </row>
    <row r="4" spans="2:12" ht="13" customHeight="1" x14ac:dyDescent="0.35">
      <c r="B4" s="54" t="s">
        <v>28</v>
      </c>
      <c r="C4" s="54" t="s">
        <v>29</v>
      </c>
      <c r="D4" s="54" t="s">
        <v>30</v>
      </c>
      <c r="E4" s="54" t="s">
        <v>31</v>
      </c>
      <c r="F4" s="54" t="s">
        <v>48</v>
      </c>
      <c r="G4" s="55" t="s">
        <v>34</v>
      </c>
      <c r="H4" s="54" t="s">
        <v>32</v>
      </c>
      <c r="I4" s="54" t="s">
        <v>33</v>
      </c>
      <c r="J4" s="55" t="s">
        <v>70</v>
      </c>
      <c r="K4" s="53" t="s">
        <v>71</v>
      </c>
      <c r="L4" s="53" t="s">
        <v>72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58</v>
      </c>
      <c r="F5" s="35" t="s">
        <v>57</v>
      </c>
      <c r="G5" s="12" t="str">
        <f>_xlfn.CONCAT(E5," ",F5)</f>
        <v>Etzelstr. 7</v>
      </c>
      <c r="H5" s="12">
        <v>8855</v>
      </c>
      <c r="I5" s="12" t="s">
        <v>38</v>
      </c>
      <c r="J5" s="12" t="str">
        <f>_xlfn.CONCAT(H5," ",I5)</f>
        <v>8855 Wangen</v>
      </c>
      <c r="K5" s="12" t="str">
        <f>_xlfn.CONCAT(LEFT(C5,1),".",LEFT(D5,1),".")</f>
        <v>W.R.</v>
      </c>
      <c r="L5" s="12" t="str">
        <f>_xlfn.CONCAT("Sehr ",IF(B5="Herr","geehrter","geehrte")," ",B5," ",D5)</f>
        <v>Sehr geehrter Herr Rothlin</v>
      </c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47</v>
      </c>
      <c r="F6" s="33" t="s">
        <v>50</v>
      </c>
      <c r="G6" s="12" t="str">
        <f t="shared" ref="G6:G7" si="0">_xlfn.CONCAT(E6," ",F6)</f>
        <v>Ochsenbodenweg 7a</v>
      </c>
      <c r="H6" s="12">
        <v>8853</v>
      </c>
      <c r="I6" s="12" t="s">
        <v>42</v>
      </c>
      <c r="J6" s="12" t="str">
        <f t="shared" ref="J6:J7" si="1">_xlfn.CONCAT(H6," ",I6)</f>
        <v>8853 Lachen</v>
      </c>
      <c r="K6" s="12" t="str">
        <f t="shared" ref="K6:K7" si="2">_xlfn.CONCAT(LEFT(C6,1),".",LEFT(D6,1),".")</f>
        <v>C.C.</v>
      </c>
      <c r="L6" s="12" t="str">
        <f t="shared" ref="L6:L7" si="3">_xlfn.CONCAT("Sehr ",IF(B6="Herr","geehrter","geehrte")," ",B6," ",D6)</f>
        <v>Sehr geehrte Frau Collet</v>
      </c>
    </row>
    <row r="7" spans="2:12" x14ac:dyDescent="0.35">
      <c r="B7" s="12" t="s">
        <v>39</v>
      </c>
      <c r="C7" s="12" t="s">
        <v>44</v>
      </c>
      <c r="D7" s="12" t="s">
        <v>87</v>
      </c>
      <c r="E7" s="12" t="s">
        <v>49</v>
      </c>
      <c r="F7" s="33">
        <v>67</v>
      </c>
      <c r="G7" s="12" t="str">
        <f t="shared" si="0"/>
        <v>Zeughausstr. 67</v>
      </c>
      <c r="H7" s="12">
        <v>8008</v>
      </c>
      <c r="I7" s="12" t="s">
        <v>45</v>
      </c>
      <c r="J7" s="12" t="str">
        <f t="shared" si="1"/>
        <v>8008 Horgen</v>
      </c>
      <c r="K7" s="12" t="str">
        <f t="shared" si="2"/>
        <v>G.D.</v>
      </c>
      <c r="L7" s="12" t="str">
        <f t="shared" si="3"/>
        <v>Sehr geehrte Frau Diethelm</v>
      </c>
    </row>
    <row r="11" spans="2:12" x14ac:dyDescent="0.35">
      <c r="G11" s="34"/>
      <c r="I11" t="str">
        <f>IF(B5="Herr","Es ist ein Mann","Es ist kein Mann")</f>
        <v>Es ist ein Mann</v>
      </c>
    </row>
    <row r="16" spans="2:12" hidden="1" x14ac:dyDescent="0.35">
      <c r="H16" t="s">
        <v>60</v>
      </c>
      <c r="I16">
        <v>8</v>
      </c>
    </row>
    <row r="17" spans="3:10" hidden="1" x14ac:dyDescent="0.35">
      <c r="C17">
        <v>10</v>
      </c>
      <c r="E17" t="s">
        <v>61</v>
      </c>
      <c r="F17">
        <f>LEN(E17)</f>
        <v>7</v>
      </c>
    </row>
    <row r="18" spans="3:10" hidden="1" x14ac:dyDescent="0.35">
      <c r="E18" t="s">
        <v>62</v>
      </c>
      <c r="F18">
        <f t="shared" ref="F18:F19" si="4">LEN(E18)</f>
        <v>8</v>
      </c>
    </row>
    <row r="19" spans="3:10" hidden="1" x14ac:dyDescent="0.35">
      <c r="E19" t="s">
        <v>63</v>
      </c>
      <c r="F19">
        <f t="shared" si="4"/>
        <v>9</v>
      </c>
    </row>
    <row r="20" spans="3:10" hidden="1" x14ac:dyDescent="0.35"/>
    <row r="21" spans="3:10" hidden="1" x14ac:dyDescent="0.35"/>
    <row r="22" spans="3:10" ht="15" hidden="1" thickBot="1" x14ac:dyDescent="0.4"/>
    <row r="23" spans="3:10" ht="15" hidden="1" thickBot="1" x14ac:dyDescent="0.4">
      <c r="E23" s="47" t="s">
        <v>64</v>
      </c>
      <c r="F23" s="48" t="s">
        <v>65</v>
      </c>
      <c r="G23" s="48" t="s">
        <v>66</v>
      </c>
      <c r="H23" s="48" t="s">
        <v>67</v>
      </c>
      <c r="I23" s="48" t="s">
        <v>68</v>
      </c>
      <c r="J23" s="51" t="s">
        <v>69</v>
      </c>
    </row>
    <row r="24" spans="3:10" hidden="1" x14ac:dyDescent="0.35">
      <c r="E24" s="49" t="b">
        <v>0</v>
      </c>
      <c r="F24" s="50" t="b">
        <v>0</v>
      </c>
      <c r="G24" s="41" t="b">
        <f>AND(E24,F24)</f>
        <v>0</v>
      </c>
      <c r="H24" s="41" t="b">
        <f>OR(E24,F24)</f>
        <v>0</v>
      </c>
      <c r="I24" s="41" t="b">
        <f>_xlfn.XOR(E24,F24)</f>
        <v>0</v>
      </c>
      <c r="J24" s="42" t="b">
        <f>NOT(E24)</f>
        <v>1</v>
      </c>
    </row>
    <row r="25" spans="3:10" hidden="1" x14ac:dyDescent="0.35">
      <c r="E25" s="43" t="b">
        <v>0</v>
      </c>
      <c r="F25" s="44" t="b">
        <v>1</v>
      </c>
      <c r="G25" s="12" t="b">
        <f t="shared" ref="G25:G27" si="5">AND(E25,F25)</f>
        <v>0</v>
      </c>
      <c r="H25" s="12" t="b">
        <f t="shared" ref="H25:H27" si="6">OR(E25,F25)</f>
        <v>1</v>
      </c>
      <c r="I25" s="12" t="b">
        <f t="shared" ref="I25:I27" si="7">_xlfn.XOR(E25,F25)</f>
        <v>1</v>
      </c>
      <c r="J25" s="38" t="b">
        <f t="shared" ref="J25:J27" si="8">NOT(E25)</f>
        <v>1</v>
      </c>
    </row>
    <row r="26" spans="3:10" hidden="1" x14ac:dyDescent="0.35">
      <c r="E26" s="43" t="b">
        <v>1</v>
      </c>
      <c r="F26" s="44" t="b">
        <v>0</v>
      </c>
      <c r="G26" s="12" t="b">
        <f t="shared" si="5"/>
        <v>0</v>
      </c>
      <c r="H26" s="12" t="b">
        <f t="shared" si="6"/>
        <v>1</v>
      </c>
      <c r="I26" s="12" t="b">
        <f t="shared" si="7"/>
        <v>1</v>
      </c>
      <c r="J26" s="38" t="b">
        <f t="shared" si="8"/>
        <v>0</v>
      </c>
    </row>
    <row r="27" spans="3:10" ht="15" hidden="1" thickBot="1" x14ac:dyDescent="0.4">
      <c r="E27" s="45" t="b">
        <v>1</v>
      </c>
      <c r="F27" s="46" t="b">
        <v>1</v>
      </c>
      <c r="G27" s="39" t="b">
        <f t="shared" si="5"/>
        <v>1</v>
      </c>
      <c r="H27" s="39" t="b">
        <f t="shared" si="6"/>
        <v>1</v>
      </c>
      <c r="I27" s="39" t="b">
        <f t="shared" si="7"/>
        <v>0</v>
      </c>
      <c r="J27" s="40" t="b">
        <f t="shared" si="8"/>
        <v>0</v>
      </c>
    </row>
  </sheetData>
  <autoFilter ref="B4:L4" xr:uid="{39235F12-960F-4039-859D-E79FDFCAEBA9}"/>
  <mergeCells count="1">
    <mergeCell ref="B2:D2"/>
  </mergeCells>
  <conditionalFormatting sqref="C17">
    <cfRule type="colorScale" priority="2">
      <colorScale>
        <cfvo type="num" val="0"/>
        <cfvo type="num" val="10"/>
        <color rgb="FFFF7128"/>
        <color rgb="FF00B0F0"/>
      </colorScale>
    </cfRule>
  </conditionalFormatting>
  <conditionalFormatting sqref="E17:E19">
    <cfRule type="expression" dxfId="0" priority="1">
      <formula>F17&gt;$I$16</formula>
    </cfRule>
  </conditionalFormatting>
  <dataValidations count="1">
    <dataValidation type="list" allowBlank="1" showInputMessage="1" showErrorMessage="1" sqref="B5:B7" xr:uid="{7D16497D-E47A-4EA0-9627-495542AA72A9}">
      <formula1>$I$1:$I$3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9861-ACC0-4590-A269-4FC9F9293FE3}">
  <dimension ref="B2:M19"/>
  <sheetViews>
    <sheetView topLeftCell="A2" workbookViewId="0">
      <selection activeCell="L16" sqref="L16"/>
    </sheetView>
  </sheetViews>
  <sheetFormatPr baseColWidth="10" defaultRowHeight="14.5" x14ac:dyDescent="0.35"/>
  <cols>
    <col min="2" max="2" width="8.1796875" customWidth="1"/>
    <col min="5" max="5" width="12.453125" customWidth="1"/>
    <col min="6" max="6" width="10.90625" style="29"/>
    <col min="7" max="7" width="19.36328125" style="29" customWidth="1"/>
    <col min="8" max="8" width="7.453125" customWidth="1"/>
    <col min="9" max="9" width="15" customWidth="1"/>
    <col min="10" max="10" width="15.453125" customWidth="1"/>
    <col min="11" max="11" width="12.08984375" customWidth="1"/>
    <col min="12" max="12" width="23.1796875" customWidth="1"/>
    <col min="13" max="13" width="16.81640625" customWidth="1"/>
  </cols>
  <sheetData>
    <row r="2" spans="2:13" x14ac:dyDescent="0.35">
      <c r="I2" t="s">
        <v>35</v>
      </c>
    </row>
    <row r="3" spans="2:13" x14ac:dyDescent="0.35">
      <c r="I3" t="s">
        <v>39</v>
      </c>
    </row>
    <row r="4" spans="2:13" ht="18.5" x14ac:dyDescent="0.45">
      <c r="B4" s="59" t="s">
        <v>51</v>
      </c>
      <c r="C4" s="61"/>
      <c r="D4" s="61"/>
      <c r="I4" t="s">
        <v>84</v>
      </c>
      <c r="L4" s="31"/>
    </row>
    <row r="6" spans="2:13" ht="13" customHeight="1" x14ac:dyDescent="0.35">
      <c r="B6" s="54" t="s">
        <v>28</v>
      </c>
      <c r="C6" s="54" t="s">
        <v>29</v>
      </c>
      <c r="D6" s="54" t="s">
        <v>30</v>
      </c>
      <c r="E6" s="54" t="s">
        <v>31</v>
      </c>
      <c r="F6" s="54" t="s">
        <v>48</v>
      </c>
      <c r="G6" s="55" t="s">
        <v>34</v>
      </c>
      <c r="H6" s="54" t="s">
        <v>32</v>
      </c>
      <c r="I6" s="54" t="s">
        <v>33</v>
      </c>
      <c r="J6" s="55" t="s">
        <v>70</v>
      </c>
      <c r="K6" s="53" t="s">
        <v>71</v>
      </c>
      <c r="L6" s="53" t="s">
        <v>72</v>
      </c>
    </row>
    <row r="7" spans="2:13" x14ac:dyDescent="0.35">
      <c r="B7" s="12" t="s">
        <v>39</v>
      </c>
      <c r="C7" s="12" t="s">
        <v>36</v>
      </c>
      <c r="D7" s="12" t="s">
        <v>78</v>
      </c>
      <c r="E7" s="12" t="s">
        <v>58</v>
      </c>
      <c r="F7" s="35" t="s">
        <v>57</v>
      </c>
      <c r="G7" s="12" t="str">
        <f>_xlfn.CONCAT(E7," ",F7)</f>
        <v>Etzelstr. 7</v>
      </c>
      <c r="H7" s="12">
        <v>8855</v>
      </c>
      <c r="I7" s="12" t="s">
        <v>38</v>
      </c>
      <c r="J7" s="12" t="str">
        <f>_xlfn.CONCAT(H7," ",I7)</f>
        <v>8855 Wangen</v>
      </c>
      <c r="K7" s="12" t="str">
        <f t="shared" ref="K7:K9" si="0">_xlfn.CONCAT(LEFT(C7,1),".",LEFT(D7,1),".")</f>
        <v>W.M.</v>
      </c>
      <c r="L7" s="12" t="str">
        <f>"Sehr " &amp; IF(B7=$I$2,"geehrter","geehrte") &amp; " " &amp; B7 &amp; " " &amp; D7</f>
        <v>Sehr geehrte Frau Meier</v>
      </c>
    </row>
    <row r="8" spans="2:13" x14ac:dyDescent="0.35">
      <c r="B8" s="12" t="s">
        <v>39</v>
      </c>
      <c r="C8" s="12" t="s">
        <v>40</v>
      </c>
      <c r="D8" s="12" t="s">
        <v>41</v>
      </c>
      <c r="E8" s="12" t="s">
        <v>47</v>
      </c>
      <c r="F8" s="33" t="s">
        <v>50</v>
      </c>
      <c r="G8" s="12" t="str">
        <f t="shared" ref="G8:G9" si="1">_xlfn.CONCAT(E8," ",F8)</f>
        <v>Ochsenbodenweg 7a</v>
      </c>
      <c r="H8" s="12">
        <v>8853</v>
      </c>
      <c r="I8" s="12" t="s">
        <v>42</v>
      </c>
      <c r="J8" s="12" t="str">
        <f t="shared" ref="J8:J9" si="2">_xlfn.CONCAT(H8," ",I8)</f>
        <v>8853 Lachen</v>
      </c>
      <c r="K8" s="12" t="str">
        <f t="shared" si="0"/>
        <v>C.C.</v>
      </c>
      <c r="L8" s="12" t="str">
        <f t="shared" ref="L8:L9" si="3">_xlfn.CONCAT("Sehr ",IF(B8=$I$2,"geehrter","geehrte")," ",B8," ",D8)</f>
        <v>Sehr geehrte Frau Collet</v>
      </c>
    </row>
    <row r="9" spans="2:13" x14ac:dyDescent="0.35">
      <c r="B9" s="12" t="s">
        <v>39</v>
      </c>
      <c r="C9" s="12" t="s">
        <v>44</v>
      </c>
      <c r="D9" s="12" t="s">
        <v>41</v>
      </c>
      <c r="E9" s="12" t="s">
        <v>49</v>
      </c>
      <c r="F9" s="33">
        <v>67</v>
      </c>
      <c r="G9" s="12" t="str">
        <f t="shared" si="1"/>
        <v>Zeughausstr. 67</v>
      </c>
      <c r="H9" s="12">
        <v>8008</v>
      </c>
      <c r="I9" s="12" t="s">
        <v>45</v>
      </c>
      <c r="J9" s="12" t="str">
        <f t="shared" si="2"/>
        <v>8008 Horgen</v>
      </c>
      <c r="K9" s="12" t="str">
        <f t="shared" si="0"/>
        <v>G.C.</v>
      </c>
      <c r="L9" s="12" t="str">
        <f t="shared" si="3"/>
        <v>Sehr geehrte Frau Collet</v>
      </c>
    </row>
    <row r="15" spans="2:13" x14ac:dyDescent="0.35">
      <c r="D15" t="str">
        <f>D7&amp;E7&amp;"hsjhdshdj"</f>
        <v>MeierEtzelstr.hsjhdshdj</v>
      </c>
      <c r="I15" t="s">
        <v>80</v>
      </c>
      <c r="J15" t="s">
        <v>79</v>
      </c>
      <c r="K15" t="s">
        <v>81</v>
      </c>
      <c r="L15" t="s">
        <v>82</v>
      </c>
      <c r="M15" t="s">
        <v>83</v>
      </c>
    </row>
    <row r="16" spans="2:13" x14ac:dyDescent="0.35">
      <c r="I16" t="b">
        <v>0</v>
      </c>
      <c r="J16" t="b">
        <v>0</v>
      </c>
      <c r="K16" t="b">
        <f>AND(J16,I16)</f>
        <v>0</v>
      </c>
      <c r="L16" t="b">
        <f>OR(I16,J16)</f>
        <v>0</v>
      </c>
    </row>
    <row r="17" spans="9:12" x14ac:dyDescent="0.35">
      <c r="I17" t="b">
        <v>0</v>
      </c>
      <c r="J17" t="b">
        <v>1</v>
      </c>
      <c r="K17" t="b">
        <f t="shared" ref="K17:K19" si="4">AND(J17,I17)</f>
        <v>0</v>
      </c>
      <c r="L17" t="b">
        <f t="shared" ref="L17:L19" si="5">OR(I17,J17)</f>
        <v>1</v>
      </c>
    </row>
    <row r="18" spans="9:12" x14ac:dyDescent="0.35">
      <c r="I18" t="b">
        <v>1</v>
      </c>
      <c r="J18" t="b">
        <v>0</v>
      </c>
      <c r="K18" t="b">
        <f t="shared" si="4"/>
        <v>0</v>
      </c>
      <c r="L18" t="b">
        <f t="shared" si="5"/>
        <v>1</v>
      </c>
    </row>
    <row r="19" spans="9:12" x14ac:dyDescent="0.35">
      <c r="I19" t="b">
        <v>1</v>
      </c>
      <c r="J19" t="b">
        <v>1</v>
      </c>
      <c r="K19" t="b">
        <f t="shared" si="4"/>
        <v>1</v>
      </c>
      <c r="L19" t="b">
        <f t="shared" si="5"/>
        <v>1</v>
      </c>
    </row>
  </sheetData>
  <autoFilter ref="B6:L6" xr:uid="{486E9861-ACC0-4590-A269-4FC9F9293FE3}"/>
  <mergeCells count="1">
    <mergeCell ref="B4:D4"/>
  </mergeCells>
  <dataValidations count="1">
    <dataValidation type="list" allowBlank="1" showInputMessage="1" showErrorMessage="1" sqref="B7:B9" xr:uid="{BF42424C-8089-4161-98EF-44A9DFF087AE}">
      <formula1>$I$2:$I$4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2A91-B126-4448-BB78-06F62BFE9F54}">
  <dimension ref="A1:L25"/>
  <sheetViews>
    <sheetView zoomScale="85" zoomScaleNormal="85" workbookViewId="0">
      <selection activeCell="L34" sqref="L34"/>
    </sheetView>
  </sheetViews>
  <sheetFormatPr baseColWidth="10" defaultRowHeight="14.5" x14ac:dyDescent="0.35"/>
  <cols>
    <col min="2" max="2" width="9.90625" customWidth="1"/>
    <col min="3" max="3" width="11.6328125" customWidth="1"/>
    <col min="4" max="6" width="14.36328125" customWidth="1"/>
    <col min="7" max="7" width="17.6328125" customWidth="1"/>
    <col min="8" max="8" width="5.7265625" customWidth="1"/>
    <col min="9" max="9" width="15" customWidth="1"/>
    <col min="10" max="10" width="15.453125" customWidth="1"/>
    <col min="11" max="11" width="12.08984375" customWidth="1"/>
    <col min="12" max="12" width="39" customWidth="1"/>
  </cols>
  <sheetData>
    <row r="1" spans="2:12" x14ac:dyDescent="0.35">
      <c r="J1" t="s">
        <v>35</v>
      </c>
    </row>
    <row r="2" spans="2:12" x14ac:dyDescent="0.35">
      <c r="J2" t="s">
        <v>39</v>
      </c>
    </row>
    <row r="3" spans="2:12" ht="26" x14ac:dyDescent="0.6">
      <c r="B3" s="62" t="s">
        <v>56</v>
      </c>
      <c r="C3" s="60"/>
      <c r="D3" s="60"/>
      <c r="J3" t="s">
        <v>84</v>
      </c>
    </row>
    <row r="4" spans="2:12" x14ac:dyDescent="0.35">
      <c r="L4" s="31"/>
    </row>
    <row r="5" spans="2:12" ht="13" customHeight="1" x14ac:dyDescent="0.35">
      <c r="B5" s="32" t="s">
        <v>28</v>
      </c>
      <c r="C5" s="32" t="s">
        <v>29</v>
      </c>
      <c r="D5" s="32" t="s">
        <v>30</v>
      </c>
      <c r="E5" s="32" t="s">
        <v>31</v>
      </c>
      <c r="F5" s="32" t="s">
        <v>48</v>
      </c>
      <c r="G5" s="52" t="s">
        <v>34</v>
      </c>
      <c r="H5" s="32" t="s">
        <v>32</v>
      </c>
      <c r="I5" s="32" t="s">
        <v>33</v>
      </c>
      <c r="J5" s="52" t="s">
        <v>70</v>
      </c>
      <c r="K5" s="52" t="s">
        <v>75</v>
      </c>
      <c r="L5" s="52" t="s">
        <v>72</v>
      </c>
    </row>
    <row r="6" spans="2:12" x14ac:dyDescent="0.35">
      <c r="B6" s="12" t="s">
        <v>35</v>
      </c>
      <c r="C6" s="12" t="s">
        <v>36</v>
      </c>
      <c r="D6" s="12" t="s">
        <v>37</v>
      </c>
      <c r="E6" s="12" t="s">
        <v>46</v>
      </c>
      <c r="F6" s="36" t="s">
        <v>73</v>
      </c>
      <c r="G6" s="56" t="str">
        <f>_xlfn.CONCAT(E6," ",F6)</f>
        <v>Peterliwiese 78</v>
      </c>
      <c r="H6" s="12">
        <v>8855</v>
      </c>
      <c r="I6" s="12" t="s">
        <v>38</v>
      </c>
      <c r="J6" s="12" t="str">
        <f>_xlfn.CONCAT(H6," ",I6)</f>
        <v>8855 Wangen</v>
      </c>
      <c r="K6" s="12" t="str">
        <f>_xlfn.CONCAT(LEFT(C6,1),".",LEFT(D6,1),".")</f>
        <v>W.R.</v>
      </c>
      <c r="L6" s="12" t="str">
        <f>"Sehr "&amp;IF(B6=$J$1,"geehrter","geehrte")&amp;" "&amp;B6&amp;" "&amp;D6</f>
        <v>Sehr geehrter Herr Rothlin</v>
      </c>
    </row>
    <row r="7" spans="2:12" x14ac:dyDescent="0.35">
      <c r="B7" s="12" t="s">
        <v>39</v>
      </c>
      <c r="C7" s="12" t="s">
        <v>40</v>
      </c>
      <c r="D7" s="12" t="s">
        <v>76</v>
      </c>
      <c r="E7" s="12" t="s">
        <v>53</v>
      </c>
      <c r="F7" s="12" t="s">
        <v>74</v>
      </c>
      <c r="G7" s="56" t="str">
        <f t="shared" ref="G7:G8" si="0">_xlfn.CONCAT(E7," ",F7)</f>
        <v>Gartenstr. 67abb</v>
      </c>
      <c r="H7" s="12">
        <v>8853</v>
      </c>
      <c r="I7" s="12" t="s">
        <v>42</v>
      </c>
      <c r="J7" s="12" t="str">
        <f t="shared" ref="J7:J8" si="1">_xlfn.CONCAT(H7," ",I7)</f>
        <v>8853 Lachen</v>
      </c>
      <c r="K7" s="12" t="str">
        <f t="shared" ref="K7:K8" si="2">_xlfn.CONCAT(LEFT(C7,1),".",LEFT(D7,1),".")</f>
        <v>C.M.</v>
      </c>
      <c r="L7" s="12" t="str">
        <f t="shared" ref="L7:L8" si="3">"Sehr "&amp;IF(B7=$J$1,"geehrter","geehrte")&amp;" "&amp;B7&amp;" "&amp;D7</f>
        <v>Sehr geehrte Frau Müller</v>
      </c>
    </row>
    <row r="8" spans="2:12" x14ac:dyDescent="0.35">
      <c r="B8" s="12" t="s">
        <v>39</v>
      </c>
      <c r="C8" s="12" t="s">
        <v>44</v>
      </c>
      <c r="D8" s="12" t="s">
        <v>41</v>
      </c>
      <c r="E8" s="12" t="s">
        <v>52</v>
      </c>
      <c r="F8" s="12" t="s">
        <v>55</v>
      </c>
      <c r="G8" s="56" t="str">
        <f t="shared" si="0"/>
        <v>Brunnenhof 6c</v>
      </c>
      <c r="H8" s="12">
        <v>8008</v>
      </c>
      <c r="I8" s="12" t="s">
        <v>45</v>
      </c>
      <c r="J8" s="12" t="str">
        <f t="shared" si="1"/>
        <v>8008 Horgen</v>
      </c>
      <c r="K8" s="12" t="str">
        <f t="shared" si="2"/>
        <v>G.C.</v>
      </c>
      <c r="L8" s="12" t="str">
        <f t="shared" si="3"/>
        <v>Sehr geehrte Frau Collet</v>
      </c>
    </row>
    <row r="17" spans="1:11" x14ac:dyDescent="0.35">
      <c r="A17" t="s">
        <v>88</v>
      </c>
      <c r="B17" t="s">
        <v>80</v>
      </c>
      <c r="C17" t="s">
        <v>79</v>
      </c>
      <c r="D17" t="s">
        <v>81</v>
      </c>
      <c r="E17" t="s">
        <v>89</v>
      </c>
      <c r="F17" t="s">
        <v>90</v>
      </c>
      <c r="I17" t="s">
        <v>91</v>
      </c>
      <c r="J17" s="58" t="s">
        <v>92</v>
      </c>
      <c r="K17" s="58" t="s">
        <v>93</v>
      </c>
    </row>
    <row r="18" spans="1:11" x14ac:dyDescent="0.35">
      <c r="A18" t="b">
        <v>0</v>
      </c>
      <c r="B18" t="b">
        <v>0</v>
      </c>
      <c r="C18" t="b">
        <v>0</v>
      </c>
      <c r="D18" t="b">
        <f>AND(C18,B18,A18)</f>
        <v>0</v>
      </c>
      <c r="E18" t="b">
        <f>OR(C18,B18,A18)</f>
        <v>0</v>
      </c>
      <c r="F18" t="b">
        <f>_xlfn.XOR(C18,B18)</f>
        <v>0</v>
      </c>
      <c r="I18" t="b">
        <f>NOT(C18)</f>
        <v>1</v>
      </c>
      <c r="J18" t="b">
        <f>NOT(AND(C18,B18,A18))</f>
        <v>1</v>
      </c>
      <c r="K18" t="b">
        <f>NOT(OR(C18,B18,A18))</f>
        <v>1</v>
      </c>
    </row>
    <row r="19" spans="1:11" x14ac:dyDescent="0.35">
      <c r="A19" t="b">
        <v>0</v>
      </c>
      <c r="B19" t="b">
        <v>0</v>
      </c>
      <c r="C19" t="b">
        <v>1</v>
      </c>
      <c r="D19" t="b">
        <f t="shared" ref="D19:D25" si="4">AND(C19,B19,A19)</f>
        <v>0</v>
      </c>
      <c r="E19" t="b">
        <f t="shared" ref="E19:E25" si="5">OR(C19,B19,A19)</f>
        <v>1</v>
      </c>
      <c r="F19" t="b">
        <f t="shared" ref="F19:F21" si="6">_xlfn.XOR(C19,B19)</f>
        <v>1</v>
      </c>
      <c r="I19" t="b">
        <f t="shared" ref="I19:I25" si="7">NOT(C19)</f>
        <v>0</v>
      </c>
      <c r="J19" t="b">
        <f t="shared" ref="J19:J25" si="8">NOT(AND(C19,B19,A19))</f>
        <v>1</v>
      </c>
      <c r="K19" t="b">
        <f t="shared" ref="K19:K25" si="9">NOT(OR(C19,B19,A19))</f>
        <v>0</v>
      </c>
    </row>
    <row r="20" spans="1:11" x14ac:dyDescent="0.35">
      <c r="A20" t="b">
        <v>0</v>
      </c>
      <c r="B20" t="b">
        <v>1</v>
      </c>
      <c r="C20" t="b">
        <v>0</v>
      </c>
      <c r="D20" t="b">
        <f t="shared" si="4"/>
        <v>0</v>
      </c>
      <c r="E20" t="b">
        <f t="shared" si="5"/>
        <v>1</v>
      </c>
      <c r="F20" t="b">
        <f t="shared" si="6"/>
        <v>1</v>
      </c>
      <c r="I20" t="b">
        <f t="shared" si="7"/>
        <v>1</v>
      </c>
      <c r="J20" t="b">
        <f t="shared" si="8"/>
        <v>1</v>
      </c>
      <c r="K20" t="b">
        <f t="shared" si="9"/>
        <v>0</v>
      </c>
    </row>
    <row r="21" spans="1:11" x14ac:dyDescent="0.35">
      <c r="A21" t="b">
        <v>0</v>
      </c>
      <c r="B21" t="b">
        <v>1</v>
      </c>
      <c r="C21" t="b">
        <v>1</v>
      </c>
      <c r="D21" t="b">
        <f t="shared" si="4"/>
        <v>0</v>
      </c>
      <c r="E21" t="b">
        <f t="shared" si="5"/>
        <v>1</v>
      </c>
      <c r="F21" t="b">
        <f t="shared" si="6"/>
        <v>0</v>
      </c>
      <c r="I21" t="b">
        <f t="shared" si="7"/>
        <v>0</v>
      </c>
      <c r="J21" t="b">
        <f t="shared" si="8"/>
        <v>1</v>
      </c>
      <c r="K21" t="b">
        <f t="shared" si="9"/>
        <v>0</v>
      </c>
    </row>
    <row r="22" spans="1:11" x14ac:dyDescent="0.35">
      <c r="A22" t="b">
        <v>1</v>
      </c>
      <c r="B22" t="b">
        <v>0</v>
      </c>
      <c r="C22" t="b">
        <v>0</v>
      </c>
      <c r="D22" t="b">
        <f t="shared" si="4"/>
        <v>0</v>
      </c>
      <c r="E22" t="b">
        <f t="shared" si="5"/>
        <v>1</v>
      </c>
      <c r="I22" t="b">
        <f t="shared" si="7"/>
        <v>1</v>
      </c>
      <c r="J22" t="b">
        <f t="shared" si="8"/>
        <v>1</v>
      </c>
      <c r="K22" t="b">
        <f t="shared" si="9"/>
        <v>0</v>
      </c>
    </row>
    <row r="23" spans="1:11" x14ac:dyDescent="0.35">
      <c r="A23" t="b">
        <v>1</v>
      </c>
      <c r="B23" t="b">
        <v>0</v>
      </c>
      <c r="C23" t="b">
        <v>1</v>
      </c>
      <c r="D23" t="b">
        <f t="shared" si="4"/>
        <v>0</v>
      </c>
      <c r="E23" t="b">
        <f t="shared" si="5"/>
        <v>1</v>
      </c>
      <c r="I23" t="b">
        <f t="shared" si="7"/>
        <v>0</v>
      </c>
      <c r="J23" t="b">
        <f t="shared" si="8"/>
        <v>1</v>
      </c>
      <c r="K23" t="b">
        <f t="shared" si="9"/>
        <v>0</v>
      </c>
    </row>
    <row r="24" spans="1:11" x14ac:dyDescent="0.35">
      <c r="A24" t="b">
        <v>1</v>
      </c>
      <c r="B24" t="b">
        <v>1</v>
      </c>
      <c r="C24" t="b">
        <v>0</v>
      </c>
      <c r="D24" t="b">
        <f t="shared" si="4"/>
        <v>0</v>
      </c>
      <c r="E24" t="b">
        <f t="shared" si="5"/>
        <v>1</v>
      </c>
      <c r="I24" t="b">
        <f t="shared" si="7"/>
        <v>1</v>
      </c>
      <c r="J24" t="b">
        <f t="shared" si="8"/>
        <v>1</v>
      </c>
      <c r="K24" t="b">
        <f t="shared" si="9"/>
        <v>0</v>
      </c>
    </row>
    <row r="25" spans="1:11" x14ac:dyDescent="0.35">
      <c r="A25" t="b">
        <v>1</v>
      </c>
      <c r="B25" t="b">
        <v>1</v>
      </c>
      <c r="C25" t="b">
        <v>1</v>
      </c>
      <c r="D25" t="b">
        <f t="shared" si="4"/>
        <v>1</v>
      </c>
      <c r="E25" t="b">
        <f t="shared" si="5"/>
        <v>1</v>
      </c>
      <c r="I25" t="b">
        <f t="shared" si="7"/>
        <v>0</v>
      </c>
      <c r="J25" t="b">
        <f t="shared" si="8"/>
        <v>0</v>
      </c>
      <c r="K25" t="b">
        <f t="shared" si="9"/>
        <v>0</v>
      </c>
    </row>
  </sheetData>
  <protectedRanges>
    <protectedRange sqref="B6:F8" name="Werte"/>
  </protectedRanges>
  <autoFilter ref="B5:L5" xr:uid="{833F2A91-B126-4448-BB78-06F62BFE9F54}"/>
  <mergeCells count="1">
    <mergeCell ref="B3:D3"/>
  </mergeCells>
  <dataValidations count="1">
    <dataValidation type="list" allowBlank="1" showInputMessage="1" showErrorMessage="1" errorTitle="ERROR: Falsche Eingabe" error="Bitte zwischen den vorgegebenen Werten auswählen." promptTitle="Anrede" prompt="Wie soll ich sie ansprechen?" sqref="B6:B8" xr:uid="{92CFE1E2-1036-4A3B-9ACE-C032F07C315B}">
      <formula1>$J$1:$J$3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61FE-4464-4360-B9D1-BBB787AC4C10}">
  <dimension ref="B1:L7"/>
  <sheetViews>
    <sheetView zoomScaleNormal="100" workbookViewId="0">
      <selection activeCell="L5" sqref="L5"/>
    </sheetView>
  </sheetViews>
  <sheetFormatPr baseColWidth="10" defaultRowHeight="14.5" x14ac:dyDescent="0.35"/>
  <cols>
    <col min="2" max="2" width="13.36328125" customWidth="1"/>
    <col min="3" max="3" width="11.6328125" customWidth="1"/>
    <col min="4" max="4" width="13.36328125" customWidth="1"/>
    <col min="5" max="5" width="13.54296875" customWidth="1"/>
    <col min="6" max="6" width="6.1796875" customWidth="1"/>
    <col min="7" max="7" width="15.36328125" customWidth="1"/>
    <col min="8" max="8" width="5.81640625" bestFit="1" customWidth="1"/>
    <col min="9" max="9" width="15.1796875" customWidth="1"/>
    <col min="10" max="10" width="12.1796875" bestFit="1" customWidth="1"/>
    <col min="11" max="11" width="12.08984375" customWidth="1"/>
    <col min="12" max="12" width="36" customWidth="1"/>
  </cols>
  <sheetData>
    <row r="1" spans="2:12" x14ac:dyDescent="0.35">
      <c r="K1" t="s">
        <v>85</v>
      </c>
    </row>
    <row r="2" spans="2:12" ht="23.5" x14ac:dyDescent="0.55000000000000004">
      <c r="B2" s="63" t="s">
        <v>59</v>
      </c>
      <c r="C2" s="60"/>
      <c r="D2" s="60"/>
      <c r="K2" t="s">
        <v>86</v>
      </c>
    </row>
    <row r="3" spans="2:12" x14ac:dyDescent="0.35">
      <c r="K3" t="s">
        <v>84</v>
      </c>
    </row>
    <row r="4" spans="2:12" ht="13" customHeight="1" x14ac:dyDescent="0.35">
      <c r="B4" s="32" t="s">
        <v>28</v>
      </c>
      <c r="C4" s="32" t="s">
        <v>29</v>
      </c>
      <c r="D4" s="32" t="s">
        <v>30</v>
      </c>
      <c r="E4" s="32" t="s">
        <v>31</v>
      </c>
      <c r="F4" s="32" t="s">
        <v>48</v>
      </c>
      <c r="G4" s="52" t="s">
        <v>31</v>
      </c>
      <c r="H4" s="32" t="s">
        <v>32</v>
      </c>
      <c r="I4" s="32" t="s">
        <v>33</v>
      </c>
      <c r="J4" s="52" t="s">
        <v>70</v>
      </c>
      <c r="K4" s="52" t="s">
        <v>71</v>
      </c>
      <c r="L4" s="52" t="s">
        <v>77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46</v>
      </c>
      <c r="F5" s="37">
        <v>33</v>
      </c>
      <c r="G5" s="12" t="str">
        <f>_xlfn.CONCAT(E5," ",F5)</f>
        <v>Peterliwiese 33</v>
      </c>
      <c r="H5" s="12">
        <v>8855</v>
      </c>
      <c r="I5" s="12" t="s">
        <v>38</v>
      </c>
      <c r="J5" s="12" t="str">
        <f>_xlfn.CONCAT(H5," ",I5)</f>
        <v>8855 Wangen</v>
      </c>
      <c r="K5" s="12" t="str">
        <f>_xlfn.CONCAT(LEFT(C5,1),".",LEFT(D5,1),".")</f>
        <v>W.R.</v>
      </c>
      <c r="L5" s="57" t="str">
        <f>"Sehr " &amp; IF(B5="Herr","geehrter","geehrte") &amp; " " &amp; B5 &amp; " " &amp; D5</f>
        <v>Sehr geehrter Herr Rothlin</v>
      </c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53</v>
      </c>
      <c r="F6" s="12" t="s">
        <v>54</v>
      </c>
      <c r="G6" s="12" t="str">
        <f t="shared" ref="G6:G7" si="0">_xlfn.CONCAT(E6," ",F6)</f>
        <v>Gartenstr. 67a</v>
      </c>
      <c r="H6" s="12">
        <v>8853</v>
      </c>
      <c r="I6" s="12" t="s">
        <v>42</v>
      </c>
      <c r="J6" s="12" t="str">
        <f t="shared" ref="J6:J7" si="1">_xlfn.CONCAT(H6," ",I6)</f>
        <v>8853 Lachen</v>
      </c>
      <c r="K6" s="12" t="str">
        <f t="shared" ref="K6:K7" si="2">_xlfn.CONCAT(LEFT(C6,1),".",LEFT(D6,1),".")</f>
        <v>C.C.</v>
      </c>
      <c r="L6" s="57" t="str">
        <f t="shared" ref="L6:L7" si="3">"Sehr " &amp; IF(B6="Herr","geehrter","geehrte") &amp; " " &amp; B6 &amp; " " &amp; D6</f>
        <v>Sehr geehrte Frau Collet</v>
      </c>
    </row>
    <row r="7" spans="2:12" x14ac:dyDescent="0.35">
      <c r="B7" s="12" t="s">
        <v>39</v>
      </c>
      <c r="C7" s="12" t="s">
        <v>44</v>
      </c>
      <c r="D7" s="12" t="s">
        <v>41</v>
      </c>
      <c r="E7" s="12" t="s">
        <v>52</v>
      </c>
      <c r="F7" s="12" t="s">
        <v>55</v>
      </c>
      <c r="G7" s="12" t="str">
        <f t="shared" si="0"/>
        <v>Brunnenhof 6c</v>
      </c>
      <c r="H7" s="12">
        <v>8008</v>
      </c>
      <c r="I7" s="12" t="s">
        <v>45</v>
      </c>
      <c r="J7" s="12" t="str">
        <f t="shared" si="1"/>
        <v>8008 Horgen</v>
      </c>
      <c r="K7" s="12" t="str">
        <f t="shared" si="2"/>
        <v>G.C.</v>
      </c>
      <c r="L7" s="57" t="str">
        <f t="shared" si="3"/>
        <v>Sehr geehrte Frau Collet</v>
      </c>
    </row>
  </sheetData>
  <autoFilter ref="B4:L4" xr:uid="{592461FE-4464-4360-B9D1-BBB787AC4C10}"/>
  <mergeCells count="1">
    <mergeCell ref="B2:D2"/>
  </mergeCells>
  <phoneticPr fontId="11" type="noConversion"/>
  <dataValidations count="1">
    <dataValidation type="list" allowBlank="1" showInputMessage="1" showErrorMessage="1" sqref="B5:B7" xr:uid="{C189FA3A-2FBB-4CB6-AB8A-5BDDE6C17DA3}">
      <formula1>$K$1:$K$3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595-E471-4803-89D3-7C0C05C7FAAD}">
  <dimension ref="B2:W13"/>
  <sheetViews>
    <sheetView tabSelected="1" topLeftCell="A4" workbookViewId="0">
      <selection activeCell="C12" sqref="C12"/>
    </sheetView>
  </sheetViews>
  <sheetFormatPr baseColWidth="10" defaultRowHeight="14.5" x14ac:dyDescent="0.35"/>
  <cols>
    <col min="8" max="8" width="22.08984375" customWidth="1"/>
  </cols>
  <sheetData>
    <row r="2" spans="2:23" x14ac:dyDescent="0.35">
      <c r="B2" t="s">
        <v>96</v>
      </c>
    </row>
    <row r="3" spans="2:23" x14ac:dyDescent="0.35">
      <c r="B3" s="12" t="s">
        <v>94</v>
      </c>
      <c r="C3" s="44">
        <v>1</v>
      </c>
      <c r="D3" s="44">
        <v>2</v>
      </c>
      <c r="E3" s="44">
        <v>3</v>
      </c>
      <c r="F3" s="44">
        <v>4</v>
      </c>
    </row>
    <row r="4" spans="2:23" x14ac:dyDescent="0.35">
      <c r="B4" s="12" t="s">
        <v>95</v>
      </c>
      <c r="C4" s="44">
        <v>10</v>
      </c>
      <c r="D4" s="44">
        <v>19.899999999999999</v>
      </c>
      <c r="E4" s="44">
        <v>30.05</v>
      </c>
      <c r="F4" s="44">
        <v>40.5</v>
      </c>
    </row>
    <row r="5" spans="2:23" x14ac:dyDescent="0.35">
      <c r="B5" s="64" t="s">
        <v>97</v>
      </c>
    </row>
    <row r="6" spans="2:23" x14ac:dyDescent="0.35">
      <c r="B6" s="64" t="s">
        <v>98</v>
      </c>
      <c r="C6">
        <f>C4/C3</f>
        <v>10</v>
      </c>
      <c r="D6">
        <f t="shared" ref="D6:F6" si="0">D4/D3</f>
        <v>9.9499999999999993</v>
      </c>
      <c r="E6">
        <f t="shared" si="0"/>
        <v>10.016666666666667</v>
      </c>
      <c r="F6">
        <f t="shared" si="0"/>
        <v>10.125</v>
      </c>
      <c r="H6" s="65">
        <f>AVERAGE(C6:F6)</f>
        <v>10.022916666666667</v>
      </c>
    </row>
    <row r="8" spans="2:23" ht="15" thickBot="1" x14ac:dyDescent="0.4"/>
    <row r="9" spans="2:23" ht="21.5" thickBot="1" x14ac:dyDescent="0.55000000000000004">
      <c r="D9" s="67" t="s">
        <v>99</v>
      </c>
      <c r="E9" s="68"/>
      <c r="H9" s="11" t="s">
        <v>100</v>
      </c>
      <c r="I9" s="66">
        <v>10</v>
      </c>
    </row>
    <row r="10" spans="2:23" x14ac:dyDescent="0.35">
      <c r="H10" s="11" t="s">
        <v>101</v>
      </c>
      <c r="I10" s="66">
        <v>0</v>
      </c>
    </row>
    <row r="11" spans="2:23" x14ac:dyDescent="0.35">
      <c r="B11" s="11" t="s">
        <v>104</v>
      </c>
      <c r="C11" s="66">
        <v>2</v>
      </c>
    </row>
    <row r="12" spans="2:23" x14ac:dyDescent="0.35">
      <c r="B12" s="11" t="s">
        <v>102</v>
      </c>
      <c r="C12" s="66">
        <v>-10</v>
      </c>
      <c r="D12">
        <f>C12+$C$11</f>
        <v>-8</v>
      </c>
      <c r="E12">
        <f t="shared" ref="E12:Z12" si="1">D12+$C$11</f>
        <v>-6</v>
      </c>
      <c r="F12">
        <f t="shared" si="1"/>
        <v>-4</v>
      </c>
      <c r="G12">
        <f t="shared" si="1"/>
        <v>-2</v>
      </c>
      <c r="H12">
        <f t="shared" si="1"/>
        <v>0</v>
      </c>
      <c r="I12">
        <f t="shared" si="1"/>
        <v>2</v>
      </c>
      <c r="J12">
        <f t="shared" si="1"/>
        <v>4</v>
      </c>
      <c r="K12">
        <f t="shared" si="1"/>
        <v>6</v>
      </c>
      <c r="L12">
        <f t="shared" si="1"/>
        <v>8</v>
      </c>
      <c r="M12">
        <f t="shared" si="1"/>
        <v>10</v>
      </c>
      <c r="N12">
        <f t="shared" si="1"/>
        <v>12</v>
      </c>
      <c r="O12">
        <f t="shared" si="1"/>
        <v>14</v>
      </c>
      <c r="P12">
        <f t="shared" si="1"/>
        <v>16</v>
      </c>
      <c r="Q12">
        <f t="shared" si="1"/>
        <v>18</v>
      </c>
      <c r="R12">
        <f t="shared" si="1"/>
        <v>20</v>
      </c>
      <c r="S12">
        <f t="shared" si="1"/>
        <v>22</v>
      </c>
      <c r="T12">
        <f t="shared" si="1"/>
        <v>24</v>
      </c>
      <c r="U12">
        <f t="shared" si="1"/>
        <v>26</v>
      </c>
      <c r="V12">
        <f t="shared" si="1"/>
        <v>28</v>
      </c>
      <c r="W12">
        <f t="shared" si="1"/>
        <v>30</v>
      </c>
    </row>
    <row r="13" spans="2:23" x14ac:dyDescent="0.35">
      <c r="B13" s="11" t="s">
        <v>103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D6-26A2-4AFB-A015-590E8D6B75C9}">
  <sheetPr>
    <pageSetUpPr fitToPage="1"/>
  </sheetPr>
  <dimension ref="A1"/>
  <sheetViews>
    <sheetView workbookViewId="0">
      <selection activeCell="S12" sqref="S12"/>
    </sheetView>
  </sheetViews>
  <sheetFormatPr baseColWidth="10" defaultRowHeight="14.5" x14ac:dyDescent="0.35"/>
  <sheetData/>
  <pageMargins left="0.70866141732283472" right="0.70866141732283472" top="0.78740157480314965" bottom="0.78740157480314965" header="0.31496062992125984" footer="0.31496062992125984"/>
  <pageSetup scale="8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9B-0582-474C-85F9-E9954F62D82E}">
  <sheetPr>
    <tabColor theme="5" tint="0.39997558519241921"/>
  </sheetPr>
  <dimension ref="B5:J22"/>
  <sheetViews>
    <sheetView topLeftCell="A8" workbookViewId="0">
      <selection activeCell="K26" sqref="K26"/>
    </sheetView>
  </sheetViews>
  <sheetFormatPr baseColWidth="10" defaultRowHeight="14.5" x14ac:dyDescent="0.35"/>
  <cols>
    <col min="3" max="3" width="11.54296875" bestFit="1" customWidth="1"/>
    <col min="4" max="4" width="14.1796875" customWidth="1"/>
    <col min="5" max="6" width="18.08984375" customWidth="1"/>
  </cols>
  <sheetData>
    <row r="5" spans="2:10" x14ac:dyDescent="0.35">
      <c r="C5" s="5">
        <f>2*B7</f>
        <v>5752.1</v>
      </c>
    </row>
    <row r="6" spans="2:10" ht="56.5" x14ac:dyDescent="0.35">
      <c r="B6" s="3" t="s">
        <v>11</v>
      </c>
      <c r="C6">
        <v>10</v>
      </c>
      <c r="F6">
        <v>3.65</v>
      </c>
      <c r="H6" s="5">
        <f>C6*F6</f>
        <v>36.5</v>
      </c>
      <c r="I6" s="2">
        <v>0.1</v>
      </c>
      <c r="J6">
        <f>H6*(1-I6)</f>
        <v>32.85</v>
      </c>
    </row>
    <row r="7" spans="2:10" ht="56" x14ac:dyDescent="0.35">
      <c r="B7" s="4">
        <v>2876.05</v>
      </c>
      <c r="C7">
        <v>15</v>
      </c>
      <c r="F7">
        <v>4.2</v>
      </c>
      <c r="H7" s="5">
        <f>C7*F7</f>
        <v>63</v>
      </c>
    </row>
    <row r="14" spans="2:10" x14ac:dyDescent="0.35">
      <c r="D14" t="s">
        <v>20</v>
      </c>
      <c r="H14" s="11" t="s">
        <v>24</v>
      </c>
      <c r="I14">
        <v>3.1415926000000001</v>
      </c>
    </row>
    <row r="15" spans="2:10" ht="16.5" x14ac:dyDescent="0.35">
      <c r="D15" t="s">
        <v>21</v>
      </c>
      <c r="E15" t="s">
        <v>22</v>
      </c>
      <c r="F15" t="s">
        <v>23</v>
      </c>
    </row>
    <row r="16" spans="2:10" x14ac:dyDescent="0.35">
      <c r="D16">
        <v>10</v>
      </c>
      <c r="E16" s="10">
        <f>2*D16*$I$14</f>
        <v>62.831851999999998</v>
      </c>
      <c r="F16" s="10">
        <f>D16^2*$I$14</f>
        <v>314.15926000000002</v>
      </c>
    </row>
    <row r="17" spans="4:6" x14ac:dyDescent="0.35">
      <c r="D17">
        <v>20</v>
      </c>
      <c r="E17" s="10">
        <f>2*D17*I15</f>
        <v>0</v>
      </c>
      <c r="F17" s="10">
        <f t="shared" ref="F17:F21" si="0">D17^2*$I$14</f>
        <v>1256.6370400000001</v>
      </c>
    </row>
    <row r="18" spans="4:6" x14ac:dyDescent="0.35">
      <c r="D18">
        <v>30</v>
      </c>
      <c r="E18" s="10">
        <f t="shared" ref="E18:E20" si="1">2*D18*I16</f>
        <v>0</v>
      </c>
      <c r="F18" s="10">
        <f t="shared" si="0"/>
        <v>2827.43334</v>
      </c>
    </row>
    <row r="19" spans="4:6" x14ac:dyDescent="0.35">
      <c r="D19">
        <v>40</v>
      </c>
      <c r="E19" s="10">
        <f t="shared" si="1"/>
        <v>0</v>
      </c>
      <c r="F19" s="10">
        <f>D19^2*$I$14</f>
        <v>5026.5481600000003</v>
      </c>
    </row>
    <row r="20" spans="4:6" x14ac:dyDescent="0.35">
      <c r="D20">
        <v>50</v>
      </c>
      <c r="E20" s="10">
        <f t="shared" si="1"/>
        <v>0</v>
      </c>
      <c r="F20" s="10">
        <f t="shared" si="0"/>
        <v>7853.9814999999999</v>
      </c>
    </row>
    <row r="21" spans="4:6" x14ac:dyDescent="0.35">
      <c r="D21">
        <v>60</v>
      </c>
      <c r="E21" s="10">
        <f>2*D21*I19</f>
        <v>0</v>
      </c>
      <c r="F21" s="10">
        <f t="shared" si="0"/>
        <v>11309.73336</v>
      </c>
    </row>
    <row r="22" spans="4:6" x14ac:dyDescent="0.35">
      <c r="F22" s="10">
        <f>SUM(F16:F21)</f>
        <v>28588.492659999996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DF-6993-4D81-B90B-11A645188414}">
  <sheetPr>
    <tabColor rgb="FFFFC000"/>
  </sheetPr>
  <dimension ref="C3:K36"/>
  <sheetViews>
    <sheetView showGridLines="0" topLeftCell="A19" workbookViewId="0">
      <selection activeCell="I31" sqref="I31"/>
    </sheetView>
  </sheetViews>
  <sheetFormatPr baseColWidth="10" defaultRowHeight="14.5" x14ac:dyDescent="0.35"/>
  <cols>
    <col min="4" max="4" width="13.453125" customWidth="1"/>
    <col min="5" max="5" width="14" customWidth="1"/>
  </cols>
  <sheetData>
    <row r="3" spans="6:11" x14ac:dyDescent="0.35">
      <c r="F3" s="12" t="s">
        <v>13</v>
      </c>
      <c r="G3" s="12" t="s">
        <v>14</v>
      </c>
      <c r="H3" s="12" t="s">
        <v>15</v>
      </c>
      <c r="I3" s="12" t="s">
        <v>16</v>
      </c>
      <c r="J3" s="12"/>
      <c r="K3" s="12" t="s">
        <v>18</v>
      </c>
    </row>
    <row r="4" spans="6:11" x14ac:dyDescent="0.35">
      <c r="F4" s="12">
        <v>20</v>
      </c>
      <c r="G4" s="12" t="s">
        <v>12</v>
      </c>
      <c r="H4" s="15">
        <v>12.45</v>
      </c>
      <c r="I4" s="15">
        <f>F4*H4</f>
        <v>249</v>
      </c>
      <c r="J4" s="16">
        <v>0.1</v>
      </c>
      <c r="K4" s="15">
        <f>I4*(1-J4)</f>
        <v>224.1</v>
      </c>
    </row>
    <row r="5" spans="6:11" x14ac:dyDescent="0.35">
      <c r="F5" s="12"/>
      <c r="G5" s="12"/>
      <c r="H5" s="12"/>
      <c r="I5" s="12"/>
      <c r="J5" s="12"/>
      <c r="K5" s="12"/>
    </row>
    <row r="6" spans="6:11" x14ac:dyDescent="0.35">
      <c r="F6" s="12"/>
      <c r="G6" s="12"/>
      <c r="H6" s="12"/>
      <c r="I6" s="12"/>
      <c r="J6" s="12"/>
      <c r="K6" s="12"/>
    </row>
    <row r="7" spans="6:11" x14ac:dyDescent="0.35">
      <c r="F7" s="17"/>
      <c r="G7" s="12"/>
      <c r="H7" s="12"/>
      <c r="I7" s="12"/>
      <c r="J7" s="12"/>
      <c r="K7" s="12"/>
    </row>
    <row r="8" spans="6:11" x14ac:dyDescent="0.35">
      <c r="F8" s="12"/>
      <c r="G8" s="12"/>
      <c r="H8" s="12"/>
      <c r="I8" s="12"/>
      <c r="J8" s="12"/>
      <c r="K8" s="12"/>
    </row>
    <row r="9" spans="6:11" x14ac:dyDescent="0.35">
      <c r="F9" s="12"/>
      <c r="G9" s="12"/>
      <c r="H9" s="12"/>
      <c r="I9" s="12"/>
      <c r="J9" s="12"/>
      <c r="K9" s="12"/>
    </row>
    <row r="10" spans="6:11" x14ac:dyDescent="0.35">
      <c r="F10" s="12"/>
      <c r="G10" s="12"/>
      <c r="H10" s="12"/>
      <c r="I10" s="12"/>
      <c r="J10" s="12"/>
      <c r="K10" s="12"/>
    </row>
    <row r="11" spans="6:11" x14ac:dyDescent="0.35">
      <c r="F11" s="12"/>
      <c r="G11" s="12"/>
      <c r="H11" s="12"/>
      <c r="I11" s="12"/>
      <c r="J11" s="12"/>
      <c r="K11" s="12"/>
    </row>
    <row r="12" spans="6:11" x14ac:dyDescent="0.35">
      <c r="F12" s="12"/>
      <c r="G12" s="12"/>
      <c r="H12" s="12"/>
      <c r="I12" s="12"/>
      <c r="J12" s="12"/>
      <c r="K12" s="12"/>
    </row>
    <row r="13" spans="6:11" x14ac:dyDescent="0.35">
      <c r="F13" s="12"/>
      <c r="G13" s="12"/>
      <c r="H13" s="12"/>
      <c r="I13" s="12"/>
      <c r="J13" s="12"/>
      <c r="K13" s="12"/>
    </row>
    <row r="14" spans="6:11" x14ac:dyDescent="0.35">
      <c r="F14" s="12"/>
      <c r="G14" s="12"/>
      <c r="H14" s="12"/>
      <c r="I14" s="12"/>
      <c r="J14" s="12"/>
      <c r="K14" s="12"/>
    </row>
    <row r="15" spans="6:11" x14ac:dyDescent="0.35">
      <c r="F15" s="12"/>
      <c r="G15" s="12"/>
      <c r="H15" s="12"/>
      <c r="I15" s="12"/>
      <c r="J15" s="12"/>
      <c r="K15" s="12"/>
    </row>
    <row r="16" spans="6:11" x14ac:dyDescent="0.35">
      <c r="F16" s="12"/>
      <c r="G16" s="12"/>
      <c r="H16" s="12"/>
      <c r="I16" s="12"/>
      <c r="J16" s="12"/>
      <c r="K16" s="12"/>
    </row>
    <row r="24" spans="3:8" x14ac:dyDescent="0.35">
      <c r="C24" t="s">
        <v>20</v>
      </c>
      <c r="G24" s="11" t="s">
        <v>25</v>
      </c>
      <c r="H24">
        <v>3.1415926000000001</v>
      </c>
    </row>
    <row r="25" spans="3:8" ht="16.5" x14ac:dyDescent="0.35">
      <c r="C25" s="14" t="s">
        <v>21</v>
      </c>
      <c r="D25" s="14" t="s">
        <v>22</v>
      </c>
      <c r="E25" s="14" t="s">
        <v>26</v>
      </c>
    </row>
    <row r="26" spans="3:8" x14ac:dyDescent="0.35">
      <c r="C26" s="12">
        <v>10</v>
      </c>
      <c r="D26" s="13">
        <f>2*C26*H24</f>
        <v>62.831851999999998</v>
      </c>
      <c r="E26" s="13">
        <f>C26^2*$H$24</f>
        <v>314.15926000000002</v>
      </c>
    </row>
    <row r="27" spans="3:8" x14ac:dyDescent="0.35">
      <c r="C27" s="12">
        <v>20</v>
      </c>
      <c r="D27" s="13">
        <f t="shared" ref="D27:D36" si="0">2*C27*$H$24</f>
        <v>125.663704</v>
      </c>
      <c r="E27" s="13">
        <f t="shared" ref="E27:E36" si="1">C27^2*$H$24</f>
        <v>1256.6370400000001</v>
      </c>
    </row>
    <row r="28" spans="3:8" x14ac:dyDescent="0.35">
      <c r="C28" s="12">
        <v>30</v>
      </c>
      <c r="D28" s="13">
        <f t="shared" si="0"/>
        <v>188.49555599999999</v>
      </c>
      <c r="E28" s="13">
        <f t="shared" si="1"/>
        <v>2827.43334</v>
      </c>
    </row>
    <row r="29" spans="3:8" x14ac:dyDescent="0.35">
      <c r="C29" s="12">
        <v>40</v>
      </c>
      <c r="D29" s="13">
        <f t="shared" si="0"/>
        <v>251.32740799999999</v>
      </c>
      <c r="E29" s="13">
        <f t="shared" si="1"/>
        <v>5026.5481600000003</v>
      </c>
    </row>
    <row r="30" spans="3:8" x14ac:dyDescent="0.35">
      <c r="C30" s="12">
        <v>50</v>
      </c>
      <c r="D30" s="13">
        <f t="shared" si="0"/>
        <v>314.15926000000002</v>
      </c>
      <c r="E30" s="13">
        <f t="shared" si="1"/>
        <v>7853.9814999999999</v>
      </c>
    </row>
    <row r="31" spans="3:8" x14ac:dyDescent="0.35">
      <c r="C31" s="12">
        <v>60</v>
      </c>
      <c r="D31" s="13">
        <f t="shared" si="0"/>
        <v>376.99111199999999</v>
      </c>
      <c r="E31" s="13">
        <f t="shared" si="1"/>
        <v>11309.73336</v>
      </c>
    </row>
    <row r="32" spans="3:8" x14ac:dyDescent="0.35">
      <c r="C32" s="12">
        <v>70</v>
      </c>
      <c r="D32" s="13">
        <f t="shared" si="0"/>
        <v>439.82296400000001</v>
      </c>
      <c r="E32" s="13">
        <f t="shared" si="1"/>
        <v>15393.803740000001</v>
      </c>
    </row>
    <row r="33" spans="3:5" x14ac:dyDescent="0.35">
      <c r="C33" s="12">
        <v>80</v>
      </c>
      <c r="D33" s="13">
        <f t="shared" si="0"/>
        <v>502.65481599999998</v>
      </c>
      <c r="E33" s="13">
        <f t="shared" si="1"/>
        <v>20106.192640000001</v>
      </c>
    </row>
    <row r="34" spans="3:5" x14ac:dyDescent="0.35">
      <c r="C34" s="12">
        <v>90</v>
      </c>
      <c r="D34" s="13">
        <f t="shared" si="0"/>
        <v>565.48666800000001</v>
      </c>
      <c r="E34" s="13">
        <f>C34^2*$H$24</f>
        <v>25446.90006</v>
      </c>
    </row>
    <row r="35" spans="3:5" x14ac:dyDescent="0.35">
      <c r="C35" s="12">
        <v>100</v>
      </c>
      <c r="D35" s="13">
        <f t="shared" si="0"/>
        <v>628.31852000000003</v>
      </c>
      <c r="E35" s="13">
        <f t="shared" si="1"/>
        <v>31415.925999999999</v>
      </c>
    </row>
    <row r="36" spans="3:5" x14ac:dyDescent="0.35">
      <c r="C36" s="12">
        <v>110</v>
      </c>
      <c r="D36" s="13">
        <f t="shared" si="0"/>
        <v>691.15037200000006</v>
      </c>
      <c r="E36" s="13">
        <f t="shared" si="1"/>
        <v>38013.27046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Offerte_Rechnung</vt:lpstr>
      <vt:lpstr>Adressliste_A</vt:lpstr>
      <vt:lpstr>Adressliste_B</vt:lpstr>
      <vt:lpstr>Adressliste_C</vt:lpstr>
      <vt:lpstr>Adressliste_D</vt:lpstr>
      <vt:lpstr>Messprotokoll_D</vt:lpstr>
      <vt:lpstr>Bus_ChargerSchema</vt:lpstr>
      <vt:lpstr>Rechnungsbeispiele_A</vt:lpstr>
      <vt:lpstr>Rechnungsbeispiel_B</vt:lpstr>
      <vt:lpstr>Rechnungsbeispiel_C</vt:lpstr>
      <vt:lpstr>Rechnungsbeispiel_D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2024-09-16T17:08:54Z</cp:lastPrinted>
  <dcterms:created xsi:type="dcterms:W3CDTF">2015-06-05T18:19:34Z</dcterms:created>
  <dcterms:modified xsi:type="dcterms:W3CDTF">2024-10-04T10:01:37Z</dcterms:modified>
</cp:coreProperties>
</file>