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51AB1F8D-7DDB-4132-83BC-7BBB9549F15F}" xr6:coauthVersionLast="47" xr6:coauthVersionMax="47" xr10:uidLastSave="{00000000-0000-0000-0000-000000000000}"/>
  <bookViews>
    <workbookView xWindow="-120" yWindow="-16320" windowWidth="29040" windowHeight="16440" activeTab="2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Leistung bei Wechselstrom" sheetId="28" r:id="rId11"/>
    <sheet name="Schiefeebene" sheetId="19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65" i="35" l="1"/>
  <c r="AD42" i="35"/>
  <c r="AD66" i="35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R23" i="41" l="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H12" i="22" l="1"/>
  <c r="V7" i="40"/>
  <c r="P7" i="40"/>
  <c r="V8" i="40"/>
  <c r="W8" i="40"/>
  <c r="W7" i="40"/>
  <c r="D32" i="40" s="1"/>
  <c r="Q7" i="40"/>
  <c r="Q11" i="40" s="1"/>
  <c r="B41" i="40" s="1"/>
  <c r="U8" i="40"/>
  <c r="U7" i="40"/>
  <c r="F26" i="40"/>
  <c r="E27" i="40" s="1"/>
  <c r="I17" i="32"/>
  <c r="N14" i="40"/>
  <c r="P10" i="40"/>
  <c r="Q10" i="40"/>
  <c r="G20" i="35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67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L23" i="35" l="1"/>
  <c r="AB63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B22" i="35"/>
  <c r="AF20" i="35"/>
  <c r="AI20" i="35" s="1"/>
  <c r="AI24" i="35" s="1"/>
  <c r="AF38" i="35"/>
  <c r="AF58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AB40" i="35" l="1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AF39" i="35" s="1"/>
  <c r="AL39" i="35" s="1"/>
  <c r="AL42" i="35" s="1"/>
  <c r="H25" i="35"/>
  <c r="G19" i="9"/>
  <c r="AI58" i="35"/>
  <c r="AI64" i="35" s="1"/>
  <c r="AB39" i="35"/>
  <c r="AB61" i="35"/>
  <c r="AB60" i="35"/>
  <c r="AB20" i="35"/>
  <c r="AB38" i="35"/>
  <c r="AI38" i="35"/>
  <c r="AI42" i="35" s="1"/>
  <c r="AB21" i="35"/>
  <c r="AB62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AD38" i="35" l="1"/>
  <c r="AD60" i="35"/>
  <c r="B34" i="35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0" i="35"/>
  <c r="AL60" i="35" s="1"/>
  <c r="AL67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59" i="35"/>
  <c r="AF21" i="35"/>
  <c r="AL21" i="35" s="1"/>
  <c r="AL24" i="35" s="1"/>
  <c r="AF40" i="35"/>
  <c r="AH40" i="35" s="1"/>
  <c r="AK41" i="35" s="1"/>
  <c r="AD21" i="35"/>
  <c r="AD62" i="35"/>
  <c r="P32" i="35"/>
  <c r="R32" i="35" s="1"/>
  <c r="D34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2" i="35" l="1"/>
  <c r="AD23" i="35" s="1"/>
  <c r="W32" i="35"/>
  <c r="X32" i="35" s="1"/>
  <c r="T33" i="35"/>
  <c r="AD41" i="35" s="1"/>
  <c r="W33" i="35"/>
  <c r="X33" i="35" s="1"/>
  <c r="AF65" i="35"/>
  <c r="AA5" i="28"/>
  <c r="Z5" i="28"/>
  <c r="AD61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59" i="35"/>
  <c r="AL61" i="35" s="1"/>
  <c r="AL64" i="35" s="1"/>
  <c r="AI40" i="35"/>
  <c r="AL41" i="35" s="1"/>
  <c r="J32" i="35"/>
  <c r="M32" i="35" s="1"/>
  <c r="K32" i="35"/>
  <c r="L32" i="35" s="1"/>
  <c r="AD22" i="35" s="1"/>
  <c r="K34" i="35"/>
  <c r="L34" i="35" s="1"/>
  <c r="AD63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AD24" i="35" l="1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65" i="35"/>
  <c r="AK66" i="35" s="1"/>
  <c r="AI65" i="35"/>
  <c r="AL66" i="35" s="1"/>
  <c r="P34" i="35"/>
  <c r="R34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T34" i="35" l="1"/>
  <c r="AD64" i="35" s="1"/>
  <c r="W34" i="35"/>
  <c r="X34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<sst xmlns="http://schemas.openxmlformats.org/spreadsheetml/2006/main" count="1731" uniqueCount="961">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</sst>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50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92" fillId="0" borderId="0" xfId="0" applyFont="1" applyBorder="1"/>
    <xf numFmtId="0" fontId="0" fillId="0" borderId="0" xfId="0" applyFill="1" applyBorder="1"/>
    <xf numFmtId="0" fontId="0" fillId="0" borderId="2" xfId="0" applyFill="1" applyBorder="1"/>
    <xf numFmtId="0" fontId="0" fillId="0" borderId="0" xfId="0" applyBorder="1"/>
    <xf numFmtId="0" fontId="55" fillId="0" borderId="0" xfId="0" applyFont="1" applyBorder="1"/>
    <xf numFmtId="0" fontId="70" fillId="0" borderId="0" xfId="0" applyFont="1"/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5196709952050269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Wechselspannung'!$AH$66:$AI$66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Wechselspannung'!$AK$66:$AL$66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Wechselspannung'!$AH$65:$AI$65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Wechselspannung'!$AK$65:$AL$65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Wechselspannung'!$AH$60:$AI$60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Wechselspannung'!$AK$60:$AL$60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Wechselspannung'!$AH$59:$AI$59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Wechselspannung'!$AK$59:$AL$59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Wechselspannung'!$AG$61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Wechselspannung'!$AH$61:$AI$61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Wechselspannung'!$AK$61:$AL$61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Wechselspannung'!$AG$64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Wechselspannung'!$AH$64:$AI$64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Wechselspannung'!$AK$64:$AL$64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3 * sin(x + 90)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  <c:pt idx="37">
                  <c:v>2.9544232590366244</c:v>
                </c:pt>
                <c:pt idx="38">
                  <c:v>2.819077862357724</c:v>
                </c:pt>
                <c:pt idx="39">
                  <c:v>2.5980762113533173</c:v>
                </c:pt>
                <c:pt idx="40">
                  <c:v>2.2981333293569328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3 * cos(x - 270)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-5.51316804708879E-16</c:v>
                </c:pt>
                <c:pt idx="1">
                  <c:v>-0.52094453300079102</c:v>
                </c:pt>
                <c:pt idx="2">
                  <c:v>-1.0260604299770058</c:v>
                </c:pt>
                <c:pt idx="3">
                  <c:v>-1.5000000000000013</c:v>
                </c:pt>
                <c:pt idx="4">
                  <c:v>-1.9283628290596184</c:v>
                </c:pt>
                <c:pt idx="5">
                  <c:v>-2.2981333293569342</c:v>
                </c:pt>
                <c:pt idx="6">
                  <c:v>-2.598076211353316</c:v>
                </c:pt>
                <c:pt idx="7">
                  <c:v>-2.8190778623577253</c:v>
                </c:pt>
                <c:pt idx="8">
                  <c:v>-2.9544232590366244</c:v>
                </c:pt>
                <c:pt idx="9">
                  <c:v>-3</c:v>
                </c:pt>
                <c:pt idx="10">
                  <c:v>-2.9544232590366239</c:v>
                </c:pt>
                <c:pt idx="11">
                  <c:v>-2.8190778623577248</c:v>
                </c:pt>
                <c:pt idx="12">
                  <c:v>-2.598076211353316</c:v>
                </c:pt>
                <c:pt idx="13">
                  <c:v>-2.2981333293569337</c:v>
                </c:pt>
                <c:pt idx="14">
                  <c:v>-1.9283628290596182</c:v>
                </c:pt>
                <c:pt idx="15">
                  <c:v>-1.4999999999999993</c:v>
                </c:pt>
                <c:pt idx="16">
                  <c:v>-1.0260604299770062</c:v>
                </c:pt>
                <c:pt idx="17">
                  <c:v>-0.52094453300079024</c:v>
                </c:pt>
                <c:pt idx="18">
                  <c:v>1.83772268236293E-16</c:v>
                </c:pt>
                <c:pt idx="19">
                  <c:v>0.52094453300079191</c:v>
                </c:pt>
                <c:pt idx="20">
                  <c:v>1.0260604299770064</c:v>
                </c:pt>
                <c:pt idx="21">
                  <c:v>1.5000000000000009</c:v>
                </c:pt>
                <c:pt idx="22">
                  <c:v>1.9283628290596184</c:v>
                </c:pt>
                <c:pt idx="23">
                  <c:v>2.2981333293569342</c:v>
                </c:pt>
                <c:pt idx="24">
                  <c:v>2.5980762113533156</c:v>
                </c:pt>
                <c:pt idx="25">
                  <c:v>2.8190778623577248</c:v>
                </c:pt>
                <c:pt idx="26">
                  <c:v>2.9544232590366244</c:v>
                </c:pt>
                <c:pt idx="27">
                  <c:v>3</c:v>
                </c:pt>
                <c:pt idx="28">
                  <c:v>2.9544232590366244</c:v>
                </c:pt>
                <c:pt idx="29">
                  <c:v>2.8190778623577257</c:v>
                </c:pt>
                <c:pt idx="30">
                  <c:v>2.5980762113533156</c:v>
                </c:pt>
                <c:pt idx="31">
                  <c:v>2.2981333293569342</c:v>
                </c:pt>
                <c:pt idx="32">
                  <c:v>1.9283628290596184</c:v>
                </c:pt>
                <c:pt idx="33">
                  <c:v>1.5000000000000009</c:v>
                </c:pt>
                <c:pt idx="34">
                  <c:v>1.0260604299770051</c:v>
                </c:pt>
                <c:pt idx="35">
                  <c:v>0.52094453300079324</c:v>
                </c:pt>
                <c:pt idx="36">
                  <c:v>1.83772268236293E-16</c:v>
                </c:pt>
                <c:pt idx="37">
                  <c:v>-0.52094453300079024</c:v>
                </c:pt>
                <c:pt idx="38">
                  <c:v>-1.0260604299770073</c:v>
                </c:pt>
                <c:pt idx="39">
                  <c:v>-1.4999999999999982</c:v>
                </c:pt>
                <c:pt idx="40">
                  <c:v>-1.9283628290596182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-2.2981333293569342</c:v>
                </c:pt>
                <c:pt idx="1">
                  <c:v>1.9283628290596184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2.9999999999999996</c:v>
                </c:pt>
                <c:pt idx="1">
                  <c:v>2.4334787260358328</c:v>
                </c:pt>
                <c:pt idx="2">
                  <c:v>1.7930174323807195</c:v>
                </c:pt>
                <c:pt idx="3">
                  <c:v>1.0980762113533147</c:v>
                </c:pt>
                <c:pt idx="4">
                  <c:v>0.36977050029731573</c:v>
                </c:pt>
                <c:pt idx="5">
                  <c:v>-0.36977050029731573</c:v>
                </c:pt>
                <c:pt idx="6">
                  <c:v>-1.0980762113533151</c:v>
                </c:pt>
                <c:pt idx="7">
                  <c:v>-1.7930174323807186</c:v>
                </c:pt>
                <c:pt idx="8">
                  <c:v>-2.4334787260358337</c:v>
                </c:pt>
                <c:pt idx="9">
                  <c:v>-2.9999999999999996</c:v>
                </c:pt>
                <c:pt idx="10">
                  <c:v>-3.4753677920374137</c:v>
                </c:pt>
                <c:pt idx="11">
                  <c:v>-3.845138292334731</c:v>
                </c:pt>
                <c:pt idx="12">
                  <c:v>-4.0980762113533151</c:v>
                </c:pt>
                <c:pt idx="13">
                  <c:v>-4.2264961584165519</c:v>
                </c:pt>
                <c:pt idx="14">
                  <c:v>-4.2264961584165519</c:v>
                </c:pt>
                <c:pt idx="15">
                  <c:v>-4.098076211353316</c:v>
                </c:pt>
                <c:pt idx="16">
                  <c:v>-3.8451382923347315</c:v>
                </c:pt>
                <c:pt idx="17">
                  <c:v>-3.4753677920374142</c:v>
                </c:pt>
                <c:pt idx="18">
                  <c:v>-3</c:v>
                </c:pt>
                <c:pt idx="19">
                  <c:v>-2.4334787260358324</c:v>
                </c:pt>
                <c:pt idx="20">
                  <c:v>-1.7930174323807193</c:v>
                </c:pt>
                <c:pt idx="21">
                  <c:v>-1.0980762113533151</c:v>
                </c:pt>
                <c:pt idx="22">
                  <c:v>-0.36977050029731617</c:v>
                </c:pt>
                <c:pt idx="23">
                  <c:v>0.36977050029731551</c:v>
                </c:pt>
                <c:pt idx="24">
                  <c:v>1.0980762113533142</c:v>
                </c:pt>
                <c:pt idx="25">
                  <c:v>1.7930174323807164</c:v>
                </c:pt>
                <c:pt idx="26">
                  <c:v>2.4334787260358333</c:v>
                </c:pt>
                <c:pt idx="27">
                  <c:v>2.9999999999999991</c:v>
                </c:pt>
                <c:pt idx="28">
                  <c:v>3.4753677920374142</c:v>
                </c:pt>
                <c:pt idx="29">
                  <c:v>3.8451382923347301</c:v>
                </c:pt>
                <c:pt idx="30">
                  <c:v>4.098076211353316</c:v>
                </c:pt>
                <c:pt idx="31">
                  <c:v>4.2264961584165519</c:v>
                </c:pt>
                <c:pt idx="32">
                  <c:v>4.2264961584165519</c:v>
                </c:pt>
                <c:pt idx="33">
                  <c:v>4.098076211353316</c:v>
                </c:pt>
                <c:pt idx="34">
                  <c:v>3.8451382923347301</c:v>
                </c:pt>
                <c:pt idx="35">
                  <c:v>3.4753677920374169</c:v>
                </c:pt>
                <c:pt idx="36">
                  <c:v>3</c:v>
                </c:pt>
                <c:pt idx="37">
                  <c:v>2.4334787260358341</c:v>
                </c:pt>
                <c:pt idx="38">
                  <c:v>1.7930174323807166</c:v>
                </c:pt>
                <c:pt idx="39">
                  <c:v>1.0980762113533191</c:v>
                </c:pt>
                <c:pt idx="40">
                  <c:v>0.36977050029731462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-2.2981333293569337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1.9283628290596184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-1.9283628290596182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-2.2981333293569342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4.2426406871192848</c:v>
                </c:pt>
                <c:pt idx="2">
                  <c:v>0</c:v>
                </c:pt>
                <c:pt idx="3">
                  <c:v>-4.2426406871192848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4.2426406871192848</c:v>
                </c:pt>
                <c:pt idx="1">
                  <c:v>0</c:v>
                </c:pt>
                <c:pt idx="2">
                  <c:v>-4.2426406871192848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-4.2264961584165519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-0.36977050029731573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-1.9283628290596182</c:v>
                </c:pt>
                <c:pt idx="1">
                  <c:v>-4.2264961584165519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-2.2981333293569342</c:v>
                </c:pt>
                <c:pt idx="1">
                  <c:v>-0.36977050029731573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-2.2981333293569337</c:v>
                </c:pt>
                <c:pt idx="1">
                  <c:v>-4.2264961584165519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1.9283628290596184</c:v>
                </c:pt>
                <c:pt idx="1">
                  <c:v>-0.36977050029731573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5.png"/><Relationship Id="rId95" Type="http://schemas.openxmlformats.org/officeDocument/2006/relationships/customXml" Target="../ink/ink47.xml"/><Relationship Id="rId22" Type="http://schemas.openxmlformats.org/officeDocument/2006/relationships/image" Target="../media/image13.png"/><Relationship Id="rId27" Type="http://schemas.openxmlformats.org/officeDocument/2006/relationships/customXml" Target="../ink/ink13.xml"/><Relationship Id="rId43" Type="http://schemas.openxmlformats.org/officeDocument/2006/relationships/customXml" Target="../ink/ink21.xml"/><Relationship Id="rId48" Type="http://schemas.openxmlformats.org/officeDocument/2006/relationships/image" Target="../media/image26.png"/><Relationship Id="rId64" Type="http://schemas.openxmlformats.org/officeDocument/2006/relationships/image" Target="../media/image34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18" Type="http://schemas.openxmlformats.org/officeDocument/2006/relationships/image" Target="../media/image61.png"/><Relationship Id="rId134" Type="http://schemas.openxmlformats.org/officeDocument/2006/relationships/image" Target="../media/image69.png"/><Relationship Id="rId139" Type="http://schemas.openxmlformats.org/officeDocument/2006/relationships/customXml" Target="../ink/ink69.xml"/><Relationship Id="rId80" Type="http://schemas.openxmlformats.org/officeDocument/2006/relationships/image" Target="../media/image42.png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2" Type="http://schemas.openxmlformats.org/officeDocument/2006/relationships/image" Target="../media/image8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6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2" Type="http://schemas.openxmlformats.org/officeDocument/2006/relationships/image" Target="../media/image3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3" Type="http://schemas.openxmlformats.org/officeDocument/2006/relationships/image" Target="../media/image4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6" Type="http://schemas.openxmlformats.org/officeDocument/2006/relationships/image" Target="../media/image1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9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0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82.png"/><Relationship Id="rId4" Type="http://schemas.openxmlformats.org/officeDocument/2006/relationships/image" Target="../media/image81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8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0.png"/><Relationship Id="rId3" Type="http://schemas.openxmlformats.org/officeDocument/2006/relationships/image" Target="../media/image85.png"/><Relationship Id="rId7" Type="http://schemas.openxmlformats.org/officeDocument/2006/relationships/image" Target="../media/image89.png"/><Relationship Id="rId2" Type="http://schemas.openxmlformats.org/officeDocument/2006/relationships/image" Target="../media/image84.png"/><Relationship Id="rId1" Type="http://schemas.openxmlformats.org/officeDocument/2006/relationships/hyperlink" Target="#TOC!A1"/><Relationship Id="rId6" Type="http://schemas.openxmlformats.org/officeDocument/2006/relationships/image" Target="../media/image88.png"/><Relationship Id="rId5" Type="http://schemas.openxmlformats.org/officeDocument/2006/relationships/image" Target="../media/image87.png"/><Relationship Id="rId4" Type="http://schemas.openxmlformats.org/officeDocument/2006/relationships/image" Target="../media/image86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2.png"/><Relationship Id="rId2" Type="http://schemas.openxmlformats.org/officeDocument/2006/relationships/image" Target="../media/image91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951793"/>
          <a:ext cx="449416" cy="516438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1596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527468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508646"/>
          <a:ext cx="455766" cy="10577977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59750" y="4510088"/>
          <a:ext cx="462116" cy="10567986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78812" y="926646"/>
          <a:ext cx="462116" cy="3586615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0275"/>
          <a:ext cx="455766" cy="14428788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68800" y="933450"/>
          <a:ext cx="462116" cy="68675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68811" y="7772399"/>
          <a:ext cx="462116" cy="7315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1225"/>
          <a:ext cx="500491" cy="5420860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3151699"/>
          <a:ext cx="455766" cy="1876270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07239" y="19005694"/>
          <a:ext cx="494492" cy="4146005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200445" y="18980295"/>
          <a:ext cx="464838" cy="614985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1956" y="16619084"/>
          <a:ext cx="455766" cy="2919864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622713"/>
          <a:ext cx="455766" cy="8516052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1513" y="16654463"/>
          <a:ext cx="503156" cy="8489746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66973" y="16606838"/>
          <a:ext cx="562575" cy="4346122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28496" y="29742265"/>
          <a:ext cx="474363" cy="233067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4868" y="29742721"/>
          <a:ext cx="455313" cy="2247211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6333" y="26683134"/>
          <a:ext cx="474363" cy="5279168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4822" y="26673170"/>
          <a:ext cx="474364" cy="4000047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4082" y="26724879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27465" y="36492890"/>
          <a:ext cx="408607" cy="3478318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2808" y="33895754"/>
          <a:ext cx="399082" cy="6154965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4657" y="33856159"/>
          <a:ext cx="417526" cy="5000172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6699" y="33921607"/>
          <a:ext cx="409867" cy="2568964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51255" y="42059926"/>
          <a:ext cx="476894" cy="5260275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2063439"/>
          <a:ext cx="420052" cy="5215487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4647" y="42023846"/>
          <a:ext cx="429883" cy="4333422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8748" y="50474129"/>
          <a:ext cx="483802" cy="553287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5006" y="50441225"/>
          <a:ext cx="480089" cy="4088947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9532" y="58356501"/>
          <a:ext cx="474363" cy="316547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28929"/>
          <a:ext cx="2970514" cy="3267313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91698" y="2708992"/>
          <a:ext cx="877455" cy="1599595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51639" y="2638436"/>
          <a:ext cx="877455" cy="1671014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47685"/>
          <a:ext cx="1696152" cy="1194160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83990"/>
          <a:ext cx="1581439" cy="1527112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201429"/>
          <a:ext cx="2645276" cy="723239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36555"/>
          <a:ext cx="7663217" cy="2647592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491807"/>
          <a:ext cx="4151095" cy="2494138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649933"/>
          <a:ext cx="5125354" cy="1563690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833608"/>
          <a:ext cx="3891695" cy="2611654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9052164"/>
          <a:ext cx="968608" cy="24753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883694"/>
          <a:ext cx="5564837" cy="5068786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8283</xdr:colOff>
      <xdr:row>4</xdr:row>
      <xdr:rowOff>24848</xdr:rowOff>
    </xdr:from>
    <xdr:to>
      <xdr:col>14</xdr:col>
      <xdr:colOff>11458</xdr:colOff>
      <xdr:row>12</xdr:row>
      <xdr:rowOff>74543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9152283" y="879656"/>
          <a:ext cx="608867" cy="1534618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69</xdr:row>
      <xdr:rowOff>103654</xdr:rowOff>
    </xdr:from>
    <xdr:to>
      <xdr:col>11</xdr:col>
      <xdr:colOff>1922556</xdr:colOff>
      <xdr:row>112</xdr:row>
      <xdr:rowOff>87643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942975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49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56</xdr:row>
      <xdr:rowOff>133349</xdr:rowOff>
    </xdr:from>
    <xdr:to>
      <xdr:col>26</xdr:col>
      <xdr:colOff>665694</xdr:colOff>
      <xdr:row>64</xdr:row>
      <xdr:rowOff>199399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53</xdr:row>
      <xdr:rowOff>153679</xdr:rowOff>
    </xdr:from>
    <xdr:to>
      <xdr:col>40</xdr:col>
      <xdr:colOff>449007</xdr:colOff>
      <xdr:row>75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483265</xdr:colOff>
      <xdr:row>37</xdr:row>
      <xdr:rowOff>8054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617535</xdr:colOff>
      <xdr:row>39</xdr:row>
      <xdr:rowOff>48188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616103</xdr:colOff>
      <xdr:row>45</xdr:row>
      <xdr:rowOff>26245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730593</xdr:colOff>
      <xdr:row>44</xdr:row>
      <xdr:rowOff>124877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408025</xdr:colOff>
      <xdr:row>38</xdr:row>
      <xdr:rowOff>143226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217575</xdr:colOff>
      <xdr:row>38</xdr:row>
      <xdr:rowOff>221706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179888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50</xdr:row>
      <xdr:rowOff>8657</xdr:rowOff>
    </xdr:from>
    <xdr:to>
      <xdr:col>62</xdr:col>
      <xdr:colOff>6865</xdr:colOff>
      <xdr:row>53</xdr:row>
      <xdr:rowOff>49309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47</xdr:row>
      <xdr:rowOff>96894</xdr:rowOff>
    </xdr:from>
    <xdr:to>
      <xdr:col>63</xdr:col>
      <xdr:colOff>198505</xdr:colOff>
      <xdr:row>50</xdr:row>
      <xdr:rowOff>66322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49</xdr:row>
      <xdr:rowOff>726</xdr:rowOff>
    </xdr:from>
    <xdr:to>
      <xdr:col>66</xdr:col>
      <xdr:colOff>344488</xdr:colOff>
      <xdr:row>53</xdr:row>
      <xdr:rowOff>38213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47</xdr:row>
      <xdr:rowOff>190494</xdr:rowOff>
    </xdr:from>
    <xdr:to>
      <xdr:col>68</xdr:col>
      <xdr:colOff>685288</xdr:colOff>
      <xdr:row>52</xdr:row>
      <xdr:rowOff>21714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56</xdr:row>
      <xdr:rowOff>112563</xdr:rowOff>
    </xdr:from>
    <xdr:to>
      <xdr:col>58</xdr:col>
      <xdr:colOff>450240</xdr:colOff>
      <xdr:row>59</xdr:row>
      <xdr:rowOff>26134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56</xdr:row>
      <xdr:rowOff>27603</xdr:rowOff>
    </xdr:from>
    <xdr:to>
      <xdr:col>60</xdr:col>
      <xdr:colOff>259680</xdr:colOff>
      <xdr:row>58</xdr:row>
      <xdr:rowOff>143554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51</xdr:row>
      <xdr:rowOff>63606</xdr:rowOff>
    </xdr:from>
    <xdr:to>
      <xdr:col>66</xdr:col>
      <xdr:colOff>143890</xdr:colOff>
      <xdr:row>60</xdr:row>
      <xdr:rowOff>180304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54</xdr:row>
      <xdr:rowOff>4654</xdr:rowOff>
    </xdr:from>
    <xdr:to>
      <xdr:col>60</xdr:col>
      <xdr:colOff>616930</xdr:colOff>
      <xdr:row>60</xdr:row>
      <xdr:rowOff>67747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61</xdr:row>
      <xdr:rowOff>138885</xdr:rowOff>
    </xdr:from>
    <xdr:to>
      <xdr:col>61</xdr:col>
      <xdr:colOff>293770</xdr:colOff>
      <xdr:row>65</xdr:row>
      <xdr:rowOff>16271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62</xdr:row>
      <xdr:rowOff>192685</xdr:rowOff>
    </xdr:from>
    <xdr:to>
      <xdr:col>62</xdr:col>
      <xdr:colOff>113465</xdr:colOff>
      <xdr:row>63</xdr:row>
      <xdr:rowOff>130278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61</xdr:row>
      <xdr:rowOff>186405</xdr:rowOff>
    </xdr:from>
    <xdr:to>
      <xdr:col>63</xdr:col>
      <xdr:colOff>199463</xdr:colOff>
      <xdr:row>63</xdr:row>
      <xdr:rowOff>238343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61</xdr:row>
      <xdr:rowOff>63645</xdr:rowOff>
    </xdr:from>
    <xdr:to>
      <xdr:col>65</xdr:col>
      <xdr:colOff>8183</xdr:colOff>
      <xdr:row>64</xdr:row>
      <xdr:rowOff>149734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58</xdr:row>
      <xdr:rowOff>49200</xdr:rowOff>
    </xdr:from>
    <xdr:to>
      <xdr:col>72</xdr:col>
      <xdr:colOff>483383</xdr:colOff>
      <xdr:row>65</xdr:row>
      <xdr:rowOff>46576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86</xdr:row>
      <xdr:rowOff>25802</xdr:rowOff>
    </xdr:from>
    <xdr:to>
      <xdr:col>62</xdr:col>
      <xdr:colOff>85601</xdr:colOff>
      <xdr:row>87</xdr:row>
      <xdr:rowOff>12356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85</xdr:row>
      <xdr:rowOff>2751</xdr:rowOff>
    </xdr:from>
    <xdr:to>
      <xdr:col>61</xdr:col>
      <xdr:colOff>391251</xdr:colOff>
      <xdr:row>88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83</xdr:row>
      <xdr:rowOff>136359</xdr:rowOff>
    </xdr:from>
    <xdr:to>
      <xdr:col>65</xdr:col>
      <xdr:colOff>75586</xdr:colOff>
      <xdr:row>87</xdr:row>
      <xdr:rowOff>124590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86</xdr:row>
      <xdr:rowOff>170594</xdr:rowOff>
    </xdr:from>
    <xdr:to>
      <xdr:col>65</xdr:col>
      <xdr:colOff>717401</xdr:colOff>
      <xdr:row>87</xdr:row>
      <xdr:rowOff>144980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47</xdr:row>
      <xdr:rowOff>153803</xdr:rowOff>
    </xdr:from>
    <xdr:to>
      <xdr:col>52</xdr:col>
      <xdr:colOff>325091</xdr:colOff>
      <xdr:row>59</xdr:row>
      <xdr:rowOff>150631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598756</xdr:colOff>
      <xdr:row>48</xdr:row>
      <xdr:rowOff>173034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46</xdr:row>
      <xdr:rowOff>47358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370026</xdr:colOff>
      <xdr:row>45</xdr:row>
      <xdr:rowOff>114252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59</xdr:row>
      <xdr:rowOff>47246</xdr:rowOff>
    </xdr:from>
    <xdr:to>
      <xdr:col>51</xdr:col>
      <xdr:colOff>390426</xdr:colOff>
      <xdr:row>60</xdr:row>
      <xdr:rowOff>132655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349626</xdr:colOff>
      <xdr:row>47</xdr:row>
      <xdr:rowOff>26365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8106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428236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50</xdr:row>
      <xdr:rowOff>140015</xdr:rowOff>
    </xdr:from>
    <xdr:to>
      <xdr:col>54</xdr:col>
      <xdr:colOff>335706</xdr:colOff>
      <xdr:row>52</xdr:row>
      <xdr:rowOff>132983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49</xdr:row>
      <xdr:rowOff>122506</xdr:rowOff>
    </xdr:from>
    <xdr:to>
      <xdr:col>57</xdr:col>
      <xdr:colOff>277746</xdr:colOff>
      <xdr:row>54</xdr:row>
      <xdr:rowOff>47536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84</xdr:row>
      <xdr:rowOff>169112</xdr:rowOff>
    </xdr:from>
    <xdr:to>
      <xdr:col>66</xdr:col>
      <xdr:colOff>761608</xdr:colOff>
      <xdr:row>87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82</xdr:row>
      <xdr:rowOff>171609</xdr:rowOff>
    </xdr:from>
    <xdr:to>
      <xdr:col>69</xdr:col>
      <xdr:colOff>294623</xdr:colOff>
      <xdr:row>88</xdr:row>
      <xdr:rowOff>26821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86</xdr:row>
      <xdr:rowOff>163735</xdr:rowOff>
    </xdr:from>
    <xdr:to>
      <xdr:col>65</xdr:col>
      <xdr:colOff>629728</xdr:colOff>
      <xdr:row>87</xdr:row>
      <xdr:rowOff>9890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85</xdr:row>
      <xdr:rowOff>107492</xdr:rowOff>
    </xdr:from>
    <xdr:to>
      <xdr:col>69</xdr:col>
      <xdr:colOff>730385</xdr:colOff>
      <xdr:row>86</xdr:row>
      <xdr:rowOff>140760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83</xdr:row>
      <xdr:rowOff>107537</xdr:rowOff>
    </xdr:from>
    <xdr:to>
      <xdr:col>73</xdr:col>
      <xdr:colOff>334145</xdr:colOff>
      <xdr:row>87</xdr:row>
      <xdr:rowOff>48478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83</xdr:row>
      <xdr:rowOff>187134</xdr:rowOff>
    </xdr:from>
    <xdr:to>
      <xdr:col>74</xdr:col>
      <xdr:colOff>235473</xdr:colOff>
      <xdr:row>86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83</xdr:row>
      <xdr:rowOff>82886</xdr:rowOff>
    </xdr:from>
    <xdr:to>
      <xdr:col>75</xdr:col>
      <xdr:colOff>619593</xdr:colOff>
      <xdr:row>87</xdr:row>
      <xdr:rowOff>6907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84</xdr:row>
      <xdr:rowOff>32857</xdr:rowOff>
    </xdr:from>
    <xdr:to>
      <xdr:col>76</xdr:col>
      <xdr:colOff>449433</xdr:colOff>
      <xdr:row>86</xdr:row>
      <xdr:rowOff>50586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83</xdr:row>
      <xdr:rowOff>133357</xdr:rowOff>
    </xdr:from>
    <xdr:to>
      <xdr:col>77</xdr:col>
      <xdr:colOff>335785</xdr:colOff>
      <xdr:row>86</xdr:row>
      <xdr:rowOff>6535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87</xdr:row>
      <xdr:rowOff>22812</xdr:rowOff>
    </xdr:from>
    <xdr:to>
      <xdr:col>77</xdr:col>
      <xdr:colOff>353065</xdr:colOff>
      <xdr:row>88</xdr:row>
      <xdr:rowOff>45208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47</xdr:row>
      <xdr:rowOff>105168</xdr:rowOff>
    </xdr:from>
    <xdr:to>
      <xdr:col>52</xdr:col>
      <xdr:colOff>530740</xdr:colOff>
      <xdr:row>59</xdr:row>
      <xdr:rowOff>104746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91</xdr:row>
      <xdr:rowOff>84089</xdr:rowOff>
    </xdr:from>
    <xdr:to>
      <xdr:col>62</xdr:col>
      <xdr:colOff>257555</xdr:colOff>
      <xdr:row>92</xdr:row>
      <xdr:rowOff>103836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89</xdr:row>
      <xdr:rowOff>185369</xdr:rowOff>
    </xdr:from>
    <xdr:to>
      <xdr:col>61</xdr:col>
      <xdr:colOff>380260</xdr:colOff>
      <xdr:row>93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90</xdr:row>
      <xdr:rowOff>53189</xdr:rowOff>
    </xdr:from>
    <xdr:to>
      <xdr:col>63</xdr:col>
      <xdr:colOff>600755</xdr:colOff>
      <xdr:row>93</xdr:row>
      <xdr:rowOff>63887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90</xdr:row>
      <xdr:rowOff>33389</xdr:rowOff>
    </xdr:from>
    <xdr:to>
      <xdr:col>65</xdr:col>
      <xdr:colOff>230620</xdr:colOff>
      <xdr:row>93</xdr:row>
      <xdr:rowOff>48407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91</xdr:row>
      <xdr:rowOff>53489</xdr:rowOff>
    </xdr:from>
    <xdr:to>
      <xdr:col>65</xdr:col>
      <xdr:colOff>697605</xdr:colOff>
      <xdr:row>92</xdr:row>
      <xdr:rowOff>9933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88</xdr:row>
      <xdr:rowOff>34806</xdr:rowOff>
    </xdr:from>
    <xdr:to>
      <xdr:col>73</xdr:col>
      <xdr:colOff>607574</xdr:colOff>
      <xdr:row>93</xdr:row>
      <xdr:rowOff>87647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88</xdr:row>
      <xdr:rowOff>38406</xdr:rowOff>
    </xdr:from>
    <xdr:to>
      <xdr:col>79</xdr:col>
      <xdr:colOff>316953</xdr:colOff>
      <xdr:row>93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96</xdr:row>
      <xdr:rowOff>24283</xdr:rowOff>
    </xdr:from>
    <xdr:to>
      <xdr:col>75</xdr:col>
      <xdr:colOff>388463</xdr:colOff>
      <xdr:row>102</xdr:row>
      <xdr:rowOff>49111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96</xdr:row>
      <xdr:rowOff>183186</xdr:rowOff>
    </xdr:from>
    <xdr:to>
      <xdr:col>75</xdr:col>
      <xdr:colOff>20248</xdr:colOff>
      <xdr:row>103</xdr:row>
      <xdr:rowOff>10918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98</xdr:row>
      <xdr:rowOff>110849</xdr:rowOff>
    </xdr:from>
    <xdr:to>
      <xdr:col>71</xdr:col>
      <xdr:colOff>30503</xdr:colOff>
      <xdr:row>100</xdr:row>
      <xdr:rowOff>27058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96</xdr:row>
      <xdr:rowOff>79146</xdr:rowOff>
    </xdr:from>
    <xdr:to>
      <xdr:col>71</xdr:col>
      <xdr:colOff>488783</xdr:colOff>
      <xdr:row>102</xdr:row>
      <xdr:rowOff>141501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98</xdr:row>
      <xdr:rowOff>150449</xdr:rowOff>
    </xdr:from>
    <xdr:to>
      <xdr:col>71</xdr:col>
      <xdr:colOff>30863</xdr:colOff>
      <xdr:row>102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97</xdr:row>
      <xdr:rowOff>36966</xdr:rowOff>
    </xdr:from>
    <xdr:to>
      <xdr:col>72</xdr:col>
      <xdr:colOff>209968</xdr:colOff>
      <xdr:row>99</xdr:row>
      <xdr:rowOff>159237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76</xdr:row>
      <xdr:rowOff>100877</xdr:rowOff>
    </xdr:from>
    <xdr:to>
      <xdr:col>80</xdr:col>
      <xdr:colOff>636023</xdr:colOff>
      <xdr:row>81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78</xdr:row>
      <xdr:rowOff>157420</xdr:rowOff>
    </xdr:from>
    <xdr:to>
      <xdr:col>81</xdr:col>
      <xdr:colOff>87273</xdr:colOff>
      <xdr:row>80</xdr:row>
      <xdr:rowOff>7187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76</xdr:row>
      <xdr:rowOff>176117</xdr:rowOff>
    </xdr:from>
    <xdr:to>
      <xdr:col>79</xdr:col>
      <xdr:colOff>648928</xdr:colOff>
      <xdr:row>82</xdr:row>
      <xdr:rowOff>67819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76</xdr:row>
      <xdr:rowOff>148757</xdr:rowOff>
    </xdr:from>
    <xdr:to>
      <xdr:col>77</xdr:col>
      <xdr:colOff>549328</xdr:colOff>
      <xdr:row>81</xdr:row>
      <xdr:rowOff>125839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81</xdr:row>
      <xdr:rowOff>184814</xdr:rowOff>
    </xdr:from>
    <xdr:to>
      <xdr:col>81</xdr:col>
      <xdr:colOff>525033</xdr:colOff>
      <xdr:row>86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81</xdr:row>
      <xdr:rowOff>41103</xdr:rowOff>
    </xdr:from>
    <xdr:to>
      <xdr:col>82</xdr:col>
      <xdr:colOff>7823</xdr:colOff>
      <xdr:row>86</xdr:row>
      <xdr:rowOff>105665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102</xdr:row>
      <xdr:rowOff>48909</xdr:rowOff>
    </xdr:from>
    <xdr:to>
      <xdr:col>61</xdr:col>
      <xdr:colOff>597369</xdr:colOff>
      <xdr:row>106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100</xdr:row>
      <xdr:rowOff>166317</xdr:rowOff>
    </xdr:from>
    <xdr:to>
      <xdr:col>65</xdr:col>
      <xdr:colOff>380474</xdr:colOff>
      <xdr:row>105</xdr:row>
      <xdr:rowOff>122317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101</xdr:row>
      <xdr:rowOff>176477</xdr:rowOff>
    </xdr:from>
    <xdr:to>
      <xdr:col>67</xdr:col>
      <xdr:colOff>106140</xdr:colOff>
      <xdr:row>104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99</xdr:row>
      <xdr:rowOff>175663</xdr:rowOff>
    </xdr:from>
    <xdr:to>
      <xdr:col>71</xdr:col>
      <xdr:colOff>333420</xdr:colOff>
      <xdr:row>106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102</xdr:row>
      <xdr:rowOff>175303</xdr:rowOff>
    </xdr:from>
    <xdr:to>
      <xdr:col>73</xdr:col>
      <xdr:colOff>302765</xdr:colOff>
      <xdr:row>105</xdr:row>
      <xdr:rowOff>86481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106</xdr:row>
      <xdr:rowOff>109109</xdr:rowOff>
    </xdr:from>
    <xdr:to>
      <xdr:col>74</xdr:col>
      <xdr:colOff>438245</xdr:colOff>
      <xdr:row>108</xdr:row>
      <xdr:rowOff>9405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102</xdr:row>
      <xdr:rowOff>122023</xdr:rowOff>
    </xdr:from>
    <xdr:to>
      <xdr:col>74</xdr:col>
      <xdr:colOff>254220</xdr:colOff>
      <xdr:row>105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94 32 16639,'-26'18'0,"26"-18"1,0 0 0,-1 0-1,1 0 1,0 0-1,0 0 1,0 0-1,-1 0 1,1 0 0,0 1-1,0-1 1,-1 0-1,1 0 1,0 0-1,0 0 1,-1 0-1,1 0 1,0 0 0,0 0-1,-1 0 1,1 0-1,0 1 1,-1-1-1,1 0 1,0-1 0,0 1-1,-1 0 1,1 0-1,0 0 1,0 0-1,-1 0 1,1 0-1,0 0 1,0 0 0,-1 0-1,1-1 1,0 1-1,0 0 1,-1 0-1,1 0 1,0 0 0,0 0-1,0 0 1,-1 0-1,1 0 1,0-1-1,0 1 1,0 0-1,0 0 1,0 0 0,-1 0-1,1 0 1,0 0-1,0-1 1,0 1-1,0 0 1,0 0 0,0 0-1,0 0 1,0 0-1,0-1 1,0 1-1,0 0 1,0 0-1,0-1 1,1 1 0,-1-13 68,0 13-69,1-3-19,-1 1 88,1 0-1,-1 0 1,1 0-1,-1 1 0,0-2 1,-1 1-1,1 1 1,0-2-1,-1 2 0,0-1 1,0 0-1,0 0 0,-2-2 1,3 3 59,-2 3 11,0-1-1,0 0 1,0 0 0,0 0 0,0 1 0,0-1-1,-4 1 1,-12 7 415,16-7-403,0 1 0,1-1-1,-1 0 1,1 1 0,-1-1 0,1 0 0,0 1 0,1-1 0,-1 0 0,1 1 0,0 0 0,0-1 0,1 3-1,-1 0 532,0-4 86,2-1-986,1 0-1,0 1 0,-1-1 1,1 0-1,0 0 0,0 0 1,3 0-1,2-5-10320,-4-3 4164,-2-2 2798,-6-4 2906,1 9 671,-1 0 0,-1 1 0,-6-7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4667 276 18175,'0'0'640,"-1"4"-512,-16 61 0,3-1 0,3 1 0,-4 77 0,3 618 768,20-655-682,5 0-1,27 106 0,-28-161-79,32 89 0,-36-117-102,2-1 0,1 0 0,0 0-1,1-2 1,2 0 0,20 24 0,-30-38-28,1 0 0,0-1 0,0 1 0,0-1 0,1 0 0,0 0 0,-1-1 0,1 0-1,0 0 1,1 0 0,-1-1 0,0 0 0,1 0 0,-1 0 0,1-1 0,0 0 0,-1-1 0,1 1 0,0-1 0,0 0 0,-1-1 0,10-1 0,-4-1 1,-1-1-1,1 0 1,0 0 0,-1-1 0,0-1 0,0 0 0,0 0 0,-1-1 0,0 0 0,-1-1-1,11-10 1,-4 1-5,0-1 0,-1 0 0,20-33 0,31-67 0,-22 38 0,234-459 256,-214 394-256,14-30 0,-10 29 0,63-199 0,-34 59 0,-94 279 0,-1 2 0,0 0 0,-1 0 0,0-1 0,1 1 0,-2 0 0,1 0 0,0-1 0,-1-8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22 8,1 1-1,2-1 1,0 2-1,-6 30 1,-11 102 61,2 186 174,18-225-187,1 364 200,41-160-32,-20-206-107,-8-56-97,-3-25-19,-2-1-1,-1 1 0,-2 56 0,-11 36-576,10-125 412,-1 0 0,1 0 0,0 0 0,0 0-1,0 1 1,0-1 0,0 0 0,0 0 0,0 0-1,0 0 1,1 0 0,-1 0 0,0 0 0,1 0-1,-1 0 1,1 0 0,-1 0 0,1 0 0,-1 0-1,1 0 1,0 0 0,-1 0 0,1-1 0,0 1-1,0 0 1,0 0 0,-1-1 0,1 1 0,0 0-1,0-1 1,0 1 0,2 0 0</inkml:trace>
  <inkml:trace contextRef="#ctx0" brushRef="#br0" timeOffset="449.29">6947 1157 23551,'0'0'0,"25"-28"-3200,-6 13 1408,4-3 1024,-6 5 128</inkml:trace>
  <inkml:trace contextRef="#ctx0" brushRef="#br0" timeOffset="1149.74">7958 276 21119,'-25'12'0,"25"-12"0,-1 0 0,1 0 0,0 1 0,0-1 0,0 0 0,0 0 0,-1 0 0,1 0 0,0 0 0,0 0 0,0 0 0,-1 0 0,1 0 0,0 0 0,0 0 0,0 0 0,-1 1 0,1-1 0,0-1 0,0 1 0,0 0 0,-1 0 0,1 0 0,0 0 0,0 0 0,0 0 0,-1 0 0,1 0 0,0 0 0,0 0 0,0 0 0,-1 0 0,1-1 0,0 1 0,0 0 0,0 0 0,0 0 0,2-8 0,10-8 0,-11 15 0,-3 6 0,1-1 0,1 1 0,-1-1 0,1 1 0,0 6 0,-1 6 0,-9 59 11,2 119 0,31 304 479,-21-448-445,6 591 550,-10-542-501,0-15 51,-17 128 0,14-195-187,1-15-24,-3-10-39,3-3-295,-1 0-1,1 0 1,1 0-1,0 0 1,0 0 0,1-1-1,-1-16 1,1-78-3124,2 69 1803,0-29-7665</inkml:trace>
  <inkml:trace contextRef="#ctx0" brushRef="#br0" timeOffset="1749.08">7254 147 19199,'46'36'0,"-41"-33"22,-6-5 4,1 1 0,0 0-1,-1-1 1,1 1 0,0 0 0,0-1 0,0 1 0,0-1 0,1 1 0,-1 0 0,0-1 0,0 1-1,2-2 1,-1-2-4,1 0-1,0 1 0,1-1 0,-1 1 0,1 0 0,0-1 0,0 1 0,0 0 0,1 1 0,-1-1 1,1 1-1,0-1 0,4-2 0,8-5 34,35-17 0,-26 17 22,1 0 0,0 2 0,0 0 0,1 2 0,0 1 0,0 1 0,0 2 0,42-1 0,16 6 75,122 19 0,-158-15-125,474 78 335,-291-40-24,-170-37-133,107 1-1,-156-8-163,0-1-1,0-1 1,14-3 0,-23 4-39,0 0 0,0 0 0,-1 0 0,1-1 0,0 1 0,-1-1 0,1 0 0,-1 0 1,0-1-1,1 1 0,-1 0 0,0-1 0,3-3 0,-5 4-75,0 1 1,-1 0-1,1-1 0,0 1 0,-1 0 1,1-1-1,-1 1 0,1-1 0,-1 1 1,0 0-1,1-1 0,-1 1 1,0-1-1,0 1 0,0-1 0,0 1 1,-1-3-1,-5-15-3930</inkml:trace>
  <inkml:trace contextRef="#ctx0" brushRef="#br0" timeOffset="2416.91">7213 2270 19711,'0'0'128,"5"1"0,21 3 16,1-1-1,-1-1 0,0-2 0,0 0 1,1-2-1,30-5 0,369-121 826,-234 64-765,-89 32-76,2 4 0,1 5 0,108-10 0,-40 23-426,223 14-1,-349-3-3605</inkml:trace>
  <inkml:trace contextRef="#ctx0" brushRef="#br0" timeOffset="184034.15">1243 3533 6400,'4'4'22,"9"13"83,-14-9-6,-12-4 59,-33 0 336,-75-2 1,77-3-320,0 1 0,-57 9 0,90-7-169,-12 1-22,0 0 0,1 2 0,-1 1 0,1 1 0,0 1 0,-21 11 0,-8 16-35,1 2-1,2 2 1,2 1 0,-42 49 0,33-27 102,2 3 0,4 2 0,2 2 1,-43 86-1,73-122 4,1 1-1,2 1 1,1-1 0,2 2 0,1 0 0,-8 67 0,-7 319 1678,27-336-1365,4 0 0,31 159 0,87 210 997,-97-379-1284,3 1 0,3-3 0,4-1 1,66 100-1,-67-117 9,37 56-62,-61-96-52,1-1 1,0-1-1,0 0 0,27 20 1,-32-29 18,1 0 0,0 0 0,0 0 0,0-1 0,1-1 0,-1 0 0,1 0 0,0-1 0,0 0 0,0 0 0,0-1 1,15-1-1,6-1-17,1-1 1,49-11 0,-52 6 21,0-1 0,0-1 0,-1-2 0,0-1 0,-1-1 0,-1 0 0,0-3 0,38-29 0,13-18 0,86-92 0,-106 99 0,8-11 112,78-99 0,-113 124-55,-1 0 1,-3-1-1,-1-2 1,21-55 0,-21 32 146,-4-2 1,-3 1 0,14-105 0,-5-218 490,-31 187-172,-37-245 0,35 395-499,-39-264 196,33 258-185,-3 0 0,-2 0 0,-28-61 0,33 94-42,-2 2 1,0 0-1,-2 0 1,-1 1 0,-1 1-1,0 0 1,-2 2-1,-1 1 1,-29-24-1,44 41-53,0 0 0,0 1 0,0 0 0,-1 0 0,1 0 0,-1 1 0,1 0 0,-1 0 0,0 1 0,0 0 0,0 0 0,0 1 0,0 0 0,-9 0 0,4 1-395,0 1-1,-1 0 1,1 1-1,1 0 1,-1 0-1,0 1 1,-13 7 0,14-5-330,0 1 0,1-1 0,0 2-1,0-1 1,1 1 0,0 1 0,0-1 0,0 1 0,2 1 0,-1 0 0,1 0 0,0 0 0,1 1 0,-5 13 0,-7 24 785</inkml:trace>
  <inkml:trace contextRef="#ctx0" brushRef="#br0" timeOffset="185185.59">1972 4034 10368,'0'0'-86,"5"4"150,0 0-54,1 0 0,0 0 0,0 0 0,1 0 0,-1-1-1,1 0 1,0 0 0,0-1 0,0 0 0,0 0 0,0-1-1,11 1 1,3 0 66,-1-2 0,0 0 0,0-2 0,0 0 0,0-1-1,0-1 1,0-1 0,28-11 0,-4 0 121,-22 8-64,1-1 1,37-21-1,270-181 785,41-32-1,-300 193-618,114-60-1,-89 58 33,104-73 0,-165 98-137,53-51 0,-8 7 58,-38 37-106,72-55 127,-91 73-218,1 1 0,1 0 1,27-10-1,-37 19 12,0-1 1,0-1-1,-1 0 1,0-1-1,21-17 1,-21 17 21,-10 6-60,0 1 1,-1-1-1,1 0 1,0 0-1,-1-1 1,0 1-1,1-1 1,-1 1-1,4-9 1,-6 10-23,0 0 0,-1 0 0,1 0 0,0 0 0,0 0 0,0 0 1,1 0-1,-1 0 0,0 0 0,1 0 0,-1 1 0,1-1 0,-1 1 0,4-3 0,1-1-23,0-1 0,-1 0 0,1 1 0,-2-2 0,1 1 0,0-1 0,-1 1 0,-1-1 0,1 0 0,-1-1 0,3-8 0,-2 8-242,1 0 0,-1-1 0,1 2 0,1-1 1,0 0-1,0 1 0,0 0 0,14-11 0,18-21-2519,-18 14-5116</inkml:trace>
  <inkml:trace contextRef="#ctx0" brushRef="#br0" timeOffset="186102.31">4678 2173 15232,'-12'61'-128,"12"-60"119,-1 0 0,1 0 1,-1 0-1,1 0 1,-1 0-1,0-1 1,1 1-1,-1 0 1,0 0-1,0 0 1,1-1-1,-1 1 1,0 0-1,0-1 1,0 1-1,0 0 1,0-1-1,0 1 0,0-1 1,0 0-1,0 1 1,0-1-1,0 0 1,0 0-1,-2 1 1,-35 0-294,11-1 186,20 2 96,1 1 1,-1-1 0,0 1 0,1 0 0,-1 1-1,1 0 1,0 0 0,0 0 0,-5 5 0,-8 8-77,-18 22 0,-206 205 96,158-154 0,56-58 0,0-1 0,-42 32 0,53-49 2,10-7-7,0 0 1,0-1-1,-1 0 0,-12 6 0,37-17-162,2 1 0,-1 0 0,0 2 0,29-1 0,18-3-128,-37 2 303,13-2 102,47-1-1,-72 7-76,-1 1 0,0 0 0,0 1 0,0 0-1,0 1 1,0 1 0,14 6 0,17 12 226,-32-14 53,1-1 0,15 5 0,-29-12-289,1 0-1,-1 0 1,1 0 0,-1 0 0,1 0 0,-1 0-1,1 0 1,-1 0 0,1 0 0,-1-1-1,1 1 1,-1 0 0,1 0 0,-1 0 0,1-1-1,-1 1 1,1 0 0,-1-1 0,0 1-1,1 0 1,-1-1 0,1 1 0,-1 0 0,0-1-1,0 1 1,1-1 0,-1 1 0,0-1-1,0 1 1,1-1 0,-1 1 0,0-1 0,0 1-1,0-1 1,0 1 0,0-1 0,0 1-1,0-2 1,3-24 305,-2 23-285,2-47 264,1-7-154,-2-2 1,-9-92-1,6 144-425,2 6 133,-1 0 0,0 0 0,0 0 0,0 1 1,0-1-1,0 0 0,0 0 0,-1 0 0,1 0 0,0 0 0,0 0 0,-1 1 1,1-1-1,0 0 0,-1 0 0,1 0 0,-1 1 0,1-1 0,-1 0 0,1 0 0,-2 0 1</inkml:trace>
  <inkml:trace contextRef="#ctx0" brushRef="#br0" timeOffset="188088.37">10520 1240 18431,'19'-4'51,"0"0"0,0 1-1,1 0 1,-1 2 0,1 1-1,-1 0 1,28 4 0,-27-1-43,71 9 41,113 29 0,-139-26-1201,1-2 0,0-3 1,1-2-1,78-3 0,-115-5-7680</inkml:trace>
  <inkml:trace contextRef="#ctx0" brushRef="#br0" timeOffset="188478.11">10335 718 18431,'0'0'0,"47"11"0,-16-5 0,3 2 0,4 3 0,4 5 0,2-4 0,6 1 0,10-1 0,7 1-128,4-5 128,5-7-768,4 2 128,3-3-383,-19-3 127,0 2-9728</inkml:trace>
  <inkml:trace contextRef="#ctx0" brushRef="#br0" timeOffset="206144.92">9029 5043 19071,'41'23'117,"0"-2"-1,2-1 1,0-2-1,1-2 1,46 11-1,-26-13 67,-1-3-1,1-3 1,72 1 0,-44-9-432,0-3 0,176-30 0,-245 28-960,-1 0 0,34-14 1,-12 0-9800</inkml:trace>
  <inkml:trace contextRef="#ctx0" brushRef="#br0" timeOffset="206631.29">9035 4622 18815,'32'16'-128,"-32"-16"128,1 0 0,-1 0 0,0 0 0,1 0 0,-1 0 0,1 0 0,-1 0 0,1 0 0,-1 0 0,1 0 0,-1 0 0,1 0 0,-1-1 0,1 1 0,-1 0 0,1 0 0,-1 0 0,0-1 0,1 1 0,-1 0 0,1-1 0,-1 1 0,0 0 0,1-1 0,-1 1 0,0 0 0,1-1 0,-1 1 0,0 0 0,0-1 0,0 1 0,1-1 0,-1 1 0,0-2 0,6-5 0,4 4 0,0 0 0,0 1 0,0 0 0,0 1 0,0 0 0,16 0 0,69 8 0,-47-3 0,315 15 0,-231-12-448,0-6 0,1-5 0,190-31 0,-289 27-2026,-1 1-7339</inkml:trace>
  <inkml:trace contextRef="#ctx0" brushRef="#br0" timeOffset="207843.33">10634 4239 17919,'10'31'0,"-2"1"0,9 59 0,-10-56 19,14 43 1,5 18 69,-20-48-15,-1 2 0,-3-1 0,-7 95 0,0-55-7,4-51-51,-2 54 168,-17 113 0,16-195-163,-1-12-42,-4-19-64,4-6-37,1 1 1,1-1 0,1 0 0,2 0-1,3-34 1,0-17-303,-22-288-200,5 176 458,13 96 248,-2-24 156,1 104-202,0-1 0,-1 0-1,-1-1 1,0 2-1,-11-25 1,9 24 100,-11-20 146,16 33-231,0 0 0,0 0 0,0 0 0,0 1-1,-1-1 1,1 0 0,-1 1 0,1 1 0,-1-2 0,0 1 0,1 0 0,-1-1 0,-3 0-1,6 2-17,0 1-1,1 0 0,-1-1 0,0 1 0,1 0 0,-1 0 0,0 0 0,0 0 0,0 0 0,0-1 1,2 3-1,11 10 94,8 0-23,0-1-1,1-1 0,1-1 0,37 10 0,-15-4 6,49 13 105,1-4 1,147 18-1,-175-31-128,129 44 1,-83-23 46,-72-22-55,-2 1 0,62 27-1,-100-38-73,0 0 0,0 0-1,0 0 1,0 0 0,0 1-1,0-1 1,-1 1 0,1 0-1,0-1 1,-1 1 0,1 0-1,-1 0 1,0 0 0,0 0-1,0 0 1,0 0 0,0 0-1,1 4 1,-1-2 7,-1 0 1,1 0-1,-1-1 1,0 1-1,0 0 1,-1 0-1,1 0 0,-1-1 1,0 1-1,-2 6 1,-2 3 22,-1 0-1,0-1 1,-1 0 0,-1-1 0,-11 15 0,-168 187 202,-17-12 145,-134 149-1102,311-316-866,-23 39-1,41-59 52,-11 16-9492</inkml:trace>
  <inkml:trace contextRef="#ctx0" brushRef="#br0" timeOffset="210748.02">12892 3929 16639,'-2'535'670,"-1"-342"-465,-10 530 456,7-629-532,1-9-2796,3-105 256,0-2-6463</inkml:trace>
  <inkml:trace contextRef="#ctx0" brushRef="#br0" timeOffset="211196.28">12246 3885 20607,'37'-37'50,"0"3"0,74-51 0,-77 63-7,2 1 0,0 1-1,1 3 1,1 1 0,0 2 0,43-11 0,19 3-12,124-14 0,-133 27-347,0 3-1,0 5 1,0 3 0,-1 5-1,103 20 1,-173-24-606,-1 2 1,0 0-1,0 2 0,22 8 1,1 6-8828</inkml:trace>
  <inkml:trace contextRef="#ctx0" brushRef="#br0" timeOffset="211633.26">12293 5584 20735,'0'0'0,"55"-25"128,-17 8 0,4-4-128,13 1 128,12 0 0,2 2 0,9 3 0,29 9 0,24 6-128,4 12 128,7 8-128,-15 2 0,-9 3-640,1-3 0,-2-1-768,120 21-11903</inkml:trace>
  <inkml:trace contextRef="#ctx0" brushRef="#br0" timeOffset="212595.09">14161 4701 21375,'0'0'256,"5"4"-128,6 4-83,0-1-1,0 0 1,1-1-1,0 0 1,14 5-1,71 21 68,-70-24-85,154 43 181,81 28-2784,-234-67-1755</inkml:trace>
  <inkml:trace contextRef="#ctx0" brushRef="#br0" timeOffset="212880.66">14102 4399 21759,'0'0'128,"47"10"-128,-5-7 128,11-3-128,8-3 0,13-2-256,3-11 128,7-4-896,77-15-13695</inkml:trace>
  <inkml:trace contextRef="#ctx0" brushRef="#br0" timeOffset="-205365.54">15641 3034 17023,'0'0'1302,"-2"5"-1089,-19 37 97,9-18-134,-12 34-1,6 2-7,4 1-1,2 0 0,3 2 0,2-2 0,4 119 0,4-160-133,1 0 0,0-1 0,1 1 1,12 36-1,-12-48-27,0 0 0,0 0 0,1-1 0,0 1 0,0-1 0,0 0 0,1 0 1,1 0-1,-1-1 0,1 1 0,0-1 0,0-1 0,1 1 0,7 4 0,-9-8-7,-1 1 0,1-2 0,0 1 0,0-1 0,-1 1 0,1-1 0,0-1 0,0 1 0,0-1 0,0 0 0,0 0 0,0 0 0,0-1 0,0 1 0,0-1 0,0-1 0,0 1 0,5-3 0,9-4 0,1 0 0,33-23 0,-49 29 0,10-7 0,0-1 0,-1 0 0,-1-1 0,0-1 0,0 0 0,11-16 0,55-86 0,-70 101 0,68-125-20,6-8-109,-50 95 104,96-141-176,-92 144 133,76-81-1,-105 123 69,-6 4 0,1 0 0,-1 0 0,1 0 0,-1 0 0,1 0 0,0 0 0,0 1 0,0-1 0,0 1 0,0 0 0,0-1 0,0 1 0,5-2 0,-7 4 0,0-1 0,1 0 0,-1 0 0,0 1 0,0-1 0,0 0 0,1 1 0,-1-1 0,0 0 0,0 1 0,0-1 0,0 0 0,0 1 0,0-1 0,1 0 0,-1 1 0,0-1 0,0 0 0,0 1 0,0-1 0,0 1 0,0-1 0,-1 0 0,1 1 0,0-1 0,0 0 0,0 1 0,0-1 0,0 0 0,0 1 0,-1-1 0,-5 16 0,6-16 0,-28 61 65,16-39-12,2 1 1,0 1-1,-6 25 0,-50 283 506,60-299-500,-5 39 37,2-2 0,4 2 0,6 121 0,2-93-416,-3-99 257,0 0 0,0 0-1,0 0 1,0 0 0,0 0-1,0 0 1,0-1 0,0 1-1,0 0 1,0 0 0,0 0-1,1 0 1,-1 0-1,0 0 1,1 0 0,-1 0-1,0-1 1,1 1 0,-1 0-1,1 0 1,0-1 0,-1 1-1,1 0 1,0-1 0,-1 1-1,1 0 1,0-1 0,0 1-1,-1-1 1,3 1 0,-2-1-93,0 0 0,0 0 1,0-1-1,0 1 1,0 0-1,0-1 0,0 1 1,0-1-1,-1 1 1,1-1-1,0 0 0,0 1 1,0-1-1,-1 0 1,1 1-1,0-1 0,0 0 1,-1 0-1,1 0 0,-1 0 1,1 0-1,-1 0 1,1 1-1,-1-1 0,0 0 1,1-2-1</inkml:trace>
  <inkml:trace contextRef="#ctx0" brushRef="#br0" timeOffset="-204825.61">15303 4551 18047,'8'2'34,"0"-1"-1,1-1 0,-1 1 0,1-1 0,-1-1 0,0 0 0,1 0 1,-1 0-1,14-5 0,-11 3 18,0 0 1,0 1-1,0 0 1,0 1-1,17 1 0,53 10 232,153 39 0,-107-18-187,-92-25-54,0-1 1,1-2 0,-1-1-1,1-1 1,41-6-1,174-36-1352,-201 32 551,80-21-2931,-83 18-5547</inkml:trace>
  <inkml:trace contextRef="#ctx0" brushRef="#br0" timeOffset="-204244.59">15901 4969 19455,'-6'18'0,"0"1"0,2 0 0,0 0 0,1 0 0,1 0 0,1 27 0,14 117 0,-13-159 0,30 173 3,2 25 101,-12 45-17,3 26-25,-20-257-316,-1-20-361,2-24-798,-3-5-1403,-1-2-7061</inkml:trace>
  <inkml:trace contextRef="#ctx0" brushRef="#br0" timeOffset="-203614.72">15700 4943 16639,'0'0'1046,"8"-1"-833,50-8 71,-17 2-123,1 1 1,69 2-1,-100 5-143,0 1 0,0-1 0,0 2 0,-1 0 0,1 1 0,-1 0 0,17 9 0,67 47 110,-63-39-101,103 79 42,-112-81-60,0 2 1,-2 0-1,29 40 0,-43-54-18,-1 1-1,0 1 1,0 0-1,-1 0 0,0 0 1,-1 1-1,1-1 1,-2 1-1,3 14 0,-5-19 2,0 0 0,1 0 0,-2 1 0,1-1 0,-1 0 0,1 0 0,-2 0 0,1 0 0,0 0 0,-1 0 0,0 0 0,0-1 0,-1 0 0,1 1 0,-1-1 0,0 0 0,0 0 0,0 0 0,-6 6 0,-5 1-68,0 0 0,-1-1 1,0 0-1,-1-1 0,-30 12 0,20-9-80,-31 19-1,5 2-109,-53 46-1,104-78 264,0 0 1,0-1-1,0 1 0,0 0 1,1 0-1,-1 0 0,0 0 1,0 1-1,1-1 0,-1 0 0,1 0 1,-1 0-1,1 0 0,-1 1 1,1-1-1,0 0 0,-1 0 1,1 1-1,0-1 0,0 0 0,0 1 1,0-1-1,0 0 0,1 1 1,-1-1-1,0 0 0,0 0 1,1 1-1,-1-1 0,1 0 1,-1 0-1,1 0 0,0 0 0,-1 1 1,1-1-1,0 0 0,0 0 1,0 0-1,-1-1 0,1 1 1,0 0-1,2 1 0,5 5 5,1-1 0,-1 0 0,1-1 0,11 5-1,114 52 11,31 16 126,-139-62-57,0-1 1,0 3-1,-2 1 1,0 0-1,-2 2 1,0 1-1,-1 1 0,-1 0 1,-2 1-1,22 36 1,-7-2 81,18 27-3121,-24-42-7708</inkml:trace>
  <inkml:trace contextRef="#ctx0" brushRef="#br0" timeOffset="-201934.18">13513 2907 13824,'-4'-5'-107,"-1"-3"143,-1 0 0,0 0 1,-1 1-1,0 0 0,0 0 1,0 0-1,-1 1 0,0 1 0,-13-8 1,8 8 9,-1 1 0,0 0 1,-1 1-1,1 0 0,0 2 1,-1-1-1,0 2 0,-19 1 1,6 1 35,0 2 1,1 1-1,-40 11 0,19 0-3,1 2 1,1 2-1,0 2 0,2 1 0,0 3 1,-69 55-1,64-43-8,9-8 0,-47 47 0,13 1 75,-95 129 0,134-158-102,3 2 0,2 0 0,2 3 0,-25 69 0,-101 299 212,137-370-225,2 2 0,2 1 0,3-1 0,-5 77 0,13-54 10,2 2 0,18 120-1,53 296 88,-63-443-128,1 1 0,31 89 0,50 105 0,-83-225 1,73 195 4,-68-189-10,2 0 1,1-1-1,2-2 1,0 1 0,30 33-1,-21-31-50,2-2 0,0 0-1,2-3 1,1 0 0,0-2-1,48 24 1,-57-34-28,0-1-1,1-1 1,1-1 0,-1-1 0,1-2-1,1 0 1,-1-2 0,1-1-1,-1 0 1,1-1 0,26-4 0,-6-2-70,-1-4 0,0-1 1,0-2-1,41-18 0,-26 5-12,-1-3 0,70-43 0,-76 35 153,78-71 0,-78 62 15,-1 0 35,-2-2 1,-2-2 0,52-70-1,-68 75 12,-1-2 0,-3-1 1,-1-2-1,30-80 0,-32 57 207,28-146 0,-10-79 360,-29 153-169,-7-2-1,-5 2 1,-34-257 0,-22 66 105,37 257-438,-2 3-1,-43-101 0,33 108-74,-3 2 0,-4 1 0,-53-75 0,59 99-24,-2 0 0,-1 3 0,-3 2 0,0 0 0,-67-47 0,85 70-16,0 3 0,-1-1 0,0 1 0,-1 1 0,0 0 0,-43-9 0,31 11 0,0 3 0,0 0 0,-60 2 0,53 5-132,0 1 0,1 2 0,0 2 0,0 1 0,1 2 0,0 2-1,1 1 1,-61 32 0,20 0-1214,2 3 1,-117 99-1,118-87-7635</inkml:trace>
  <inkml:trace contextRef="#ctx0" brushRef="#br0" timeOffset="-200910.41">12116 3792 16384,'34'-7'0,"-38"7"38,0 0-1,-1 0 1,1 0 0,0-1 0,0 0 0,0 0 0,0 0 0,0 0 0,0-1 0,0 1 0,-5-4 0,-60-32 297,28 14-123,19 13-153,0 1 0,0 0-1,-1 2 1,-38-7 0,-100-7 74,110 16-99,-410-52 447,372 40-359,1-3 0,2-4-1,-100-42 1,125 40-3,-92-55-1,128 66-63,1-2-1,0-1 1,1-1-1,1-1 1,1 0 0,-19-25-1,24 22-8,-1 2 1,-1 1-1,-1 0 0,-1 1 0,-39-28 0,-6 5 55,-2 4 0,-107-45 0,-158-43 253,132 54 13,-97-49 764,171 73-610,83 33-402,33 10-86,-1-1 0,1 0 1,0-1-1,1 0 0,-1-1 0,1 0 0,1-1 0,-14-16 1,-11-23 189,28 40-212,-4-2 79,8 10-88,1-1 1,0 1 0,0 0-1,-1 0 1,1 0 0,0 0-1,0 0 1,-1 0 0,1 0-1,0 0 1,0-1-1,0 1 1,-1 0 0,1 0-1,0 0 1,0 0 0,0-1-1,-1 1 1,1 0 0,0 0-1,0 0 1,0-1-1,0 1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3-1,5 5-616,-1 0 0,10 18 0,-7-11-1354,10 13-8883</inkml:trace>
  <inkml:trace contextRef="#ctx0" brushRef="#br0" timeOffset="-199987.58">8611 2243 20351,'42'5'-128,"-46"22"128,-1 29 0,4 83 0,2-66 0,13 176 107,-12-222 21,-1-1 0,-1 0 0,-4 33 0,1-97 128,7-100-101,8-102-161,-9 212 6,0-5 0,1-1 0,2 2 0,1 0 0,11-33 0,-12 46 0,-5 15 0,1-1 0,-1 1 0,1-1 0,0 2 0,0-1 0,4-6 0,-5 9 0,0 0 0,0 0 0,0 0 0,0 0 0,1 0 0,-1 0 0,0 0 0,1 0 0,-1 0 0,1 1 0,-1-1 0,1 0 0,-1 1 0,1 0 0,-1-1 0,1 1 0,0 0 0,-1 0 0,1 0 0,-1 0 0,1 0 0,0 0 0,1 0 0,5 2 0,1-1 0,-1 1 0,0 0 0,0 1 0,0 0 0,0 0 0,0 1 0,12 7 0,0 4 0,31 27 0,-39-30 0,0-1 0,1-1 0,0 0 0,0-1 0,1 0 0,26 11 0,-40-19 9,1-1 0,0 0 0,-1 1 0,1-1 0,0 1 0,-1-1 0,1 1 0,0-1 0,-1 1 0,1-1 0,-1 1 0,1 0-1,-1-1 1,0 1 0,1 0 0,-1-1 0,1 1 0,-1 0 0,0-1 0,0 1 0,1 0 0,-1 0 0,0 0 0,0-1 0,0 1 0,0 0-1,0 0 1,0-1 0,0 1 0,0 0 0,0 0 0,0 0 0,-1-1 0,1 1 0,0 0 0,0 0 0,-1-1 0,1 1 0,0 0 0,-1-1-1,1 0 1,-2 2 0,0 2 46,-1 0 0,0 1 0,0-1 0,-1-1 0,1 1-1,-5 4 1,-29 23-145,1 1-1,2 2 0,-50 63 1,79-91-46,0 1 1,1 0-1,0 0 1,1 1-1,-1-1 1,1 1 0,1 0-1,-1 0 1,1 0-1,1 0 1,0 0-1,-1 10 1,3 1-716,1 1 0,1-1 0,0 0 0,10 28 0,14 63-9410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4440 14976,'0'0'384,"-3"5"-256,0 4-63,-1 1 1,2 0-1,-1-1 1,2 1-1,-1-1 1,1 1-1,0-1 1,1 2-1,0-1 1,1-1-1,0 1 1,0-1-1,6 19 1,-5-19 68,0-1 0,2 1 0,-1-1 0,8 15 0,-9-19-74,1-1 0,-1 0 1,1 0-1,0-1 0,0 1 1,0-1-1,0 1 0,1-1 1,-1 0-1,1 0 0,-1-1 1,1 1-1,4 1 0,6 1 94,0-1 0,1 0 0,-1 0 0,1-2 0,-1 0 0,1-1 0,-1 0 0,26-4 0,-3 1 18,137 5 397,-101 0-498,332 41 276,-180-14-332,-180-25-15,468 33 0,119-58 0,-443 8 0,81-7 0,-165 8 0,152-13 0,-25 16 0,340-30 0,-391 11 0,123-20 0,-239 34 0,-1-1 0,-1-3 0,-1-3 0,95-47 0,-108 43 0,-11 8 0,0-3 0,41-29 0,-56 31 0,90-60 0,-67 49 0,0-2 0,59-52 0,-79 59 0,-2-2 0,0 0 0,-2 0 0,38-62 0,10-41 0,67-175 0,-117 256-25,-3-1-1,-2 0 1,-2 0-1,6-54 0,-12 55 26,17-159 0,-22 170 0,-2-2 0,-1 1 0,-9-57 0,-2 37 71,-3 0-1,-2 1 0,-2 0 0,-3 3 1,-30-57-1,-10 0 295,-101-137 0,133 206-305,-15-23 102,-104-114 0,1 45 50,18 18-40,-121-94 113,-15 24-164,-122-55 106,84 53-92,295 183-135,-237-148 0,-8 19 0,110 71 0,-2 7 0,-3 6 0,-2 8 0,-1 5 0,-2 8 0,-193-12 0,239 37 0,-159 16 0,-98 40 0,287-34 0,1 6 0,-80 34 0,43-16 0,63-24 0,0 3 0,-92 51 0,84-33-21,2 3 0,-72 70-1,-89 113-42,164-163 23,3 2 1,-53 85-1,71-95 2,3 3 0,2 0 1,-27 83-1,31-65-25,3 2 0,3 0 0,-12 136 0,1 78-99,-3 27 85,25-2 84,11-129-6,5 78 0,-6-229 0,8 144 0,-10-129 0,12 87 0,5 0 0,-1 179 0,-16-282 0,2 48 0,2-1 0,5 2 0,3-2 0,41 142 0,-50-212 6,1-1 0,0 0 0,0-1 0,1 1 0,1-1 0,0 1 0,0-2 0,1 0 0,15 15 0,-10-13 16,2 1 0,-1-2 0,1 0 0,1-1 0,30 13 0,0-5 26,0-3 0,1-2 0,92 11 0,-57-11-42,341 40 133,3-21-28,-389-30-117,358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102 719 20735,'13'319'281,"-13"-204"-178,-3 143 356,-44 284 0,44-516-432,-1 4-29,-1-1 0,-10 37 0,7-51-621,8-15 588,0 0-1,0 1 1,0-1-1,0 0 1,0 0-1,-1 0 0,1 0 1,0 0-1,0 0 1,0 1-1,0-1 1,0 0-1,-1 0 1,1 0-1,0 0 1,0 0-1,0 0 1,-1 0-1,1 0 0,0 0 1,0 0-1,0 0 1,0 0-1,-1 0 1,1 0-1,0 0 1,0 0-1,0 0 1,-1 0-1,1 0 1,0 0-1,0 0 1,0 0-1,-1 0 0,1 0 1,0 0-1,0 0 1,0-1-1,-2 0-111,1-1 0,0 0 0,0 0-1,1 1 1,-1 0 0,0-1-1,0 0 1,1 0 0,0 0 0,-1 0-1,1-3 1,-6-41-2690,-3-20-7232</inkml:trace>
  <inkml:trace contextRef="#ctx0" brushRef="#br0" timeOffset="448.6">21 127 18943,'6'-14'0,"2"2"0,16-24 0,-20 32 0,0-1 0,1 1 0,-1-1 0,1 2 0,0-1 0,0 0 0,0 1 0,0 0 0,1 0 0,6-3 0,-2 2 2,0 0-1,1 1 1,-1 1-1,1 0 1,-1 0-1,1 1 0,0 0 1,-1 0-1,1 1 1,0 0-1,0 1 0,-1 1 1,1-1-1,17 5 1,-1 6 97,0-1 1,0 1-1,-2 3 1,1-1 0,-2 2-1,0 1 1,-2 1-1,0 0 1,-1 1-1,0 2 1,-2 0-1,-1 2 1,-1-1-1,27 47 1,-31-43-7,-1 1 0,0 0 1,-3 1-1,0-1 0,-2 2 0,-1 0 1,3 40-1,-8-50-18,-1-1 1,-1 0 0,-1 1-1,-1-1 1,-7 26 0,6-32-37,0 1 1,-1-1 0,-1-1 0,0 1-1,0-1 1,-2 0 0,1 0 0,-14 14-1,13-17-14,0-2 0,-1 1 0,0 0-1,0-1 1,0 0 0,-1-1 0,0 0-1,0-1 1,0 1 0,0-2 0,-1 0-1,0 0 1,0-1 0,1 0 0,-2 0-1,1-1 1,0-1 0,0 0 0,0 0-1,0-1 1,0 0 0,0-1 0,0-1-1,-15-3 1,1-3 52,-43-19 0,59 23-632,-1-1-1,1 1 1,0-2 0,0 1 0,1-1 0,0-1-1,-12-13 1,-14-16-11775</inkml:trace>
  <inkml:trace contextRef="#ctx0" brushRef="#br0" timeOffset="1132.08">1350 1326 20223,'43'-2'0,"1"2"0,81 9 0,82 27 0,-139-22 0,-47-10-49,0 0 0,-1-2 0,1 0 0,27-2 0,-42 0-196,0 0 0,-1-1-1,1 0 1,-1 0 0,1 0-1,-1-1 1,0 0 0,0 0-1,0 0 1,0-1 0,0 1-1,0 0 1,0-1 0,-1-1-1,0 1 1,0-1 0,0 1-1,0-1 1,0 0 0,5-8-1,7-12-9716</inkml:trace>
  <inkml:trace contextRef="#ctx0" brushRef="#br0" timeOffset="1395.17">1391 841 20479,'0'0'256,"31"-5"-256,-1 0 0,11-2 0,4 3 0,10 1-128,4 3 128,9 4-1664,-4 1 128,0 2 257,-6-1-1,0-1-9088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42 690 19711,'6'17'3,"0"0"-1,0-1 1,-2 1-1,0 0 0,-1 0 1,-1 0-1,-1 0 0,-2 35 1,4 387 741,5-194-592,16 124 189,-22-339-307,-2-25-381,1-19-833,16-97-4303,-9 62-3903</inkml:trace>
  <inkml:trace contextRef="#ctx0" brushRef="#br0" timeOffset="668.8">1 479 18431,'21'-28'2,"-13"17"-3,0 1 0,1-1 0,11-10 0,-16 19 3,0-2 0,1 1 0,-1 0 0,1 0 0,0 0 0,0 1 0,0 0 0,0 0 0,0 0 0,1 1 0,6-2 0,5 1 47,0 1-1,-1 0 1,1 1 0,0 1 0,0 0-1,0 2 1,16 4 0,15 4 119,52 20-1,-67-18-88,0 0 0,57 34 1,-75-38-50,-1 0 1,0 1-1,-1 1 1,0 0-1,-1 0 1,0 2-1,-1-1 1,10 16-1,-15-19-6,-2 2 1,1-2-1,-1 2 0,-1-1 0,0 1 1,0-1-1,-1 1 0,-1 0 0,0-1 1,-1 21-1,-1-5 69,-1-1 0,-2 2 1,-9 33-1,10-50-72,0 0-1,-1-1 1,0 1-1,0-2 1,-1 2-1,0-2 1,-1 1-1,0-2 1,-11 13-1,6-9 31,-1-1 1,0 0-1,0-2 0,-1 1 0,-25 13 0,36-22-45,-13 7 44,0 1-1,1 1 0,0 0 0,-25 21 0,36-28-48,0 1-1,1-1 1,-1 1 0,1 0 0,0 0 0,0 0 0,0 0 0,0 0-1,1 0 1,-1 1 0,1-1 0,0 1 0,0-1 0,0 0 0,0 1-1,1 0 1,0-1 0,-1 1 0,1-1 0,1 1 0,-1-1 0,0 1-1,1 0 1,0-2 0,0 2 0,0-1 0,0 1 0,1-1 0,2 5-1,5 6 0,0-1 0,1-1 0,16 17 0,1 1 0,253 310 0,-241-291 17,-25-29 6,2 0-1,0-1 1,24 21-1,-22-23 108,-18-16-232,0-1 1,1 0 0,-1 0-1,0 1 1,1-1 0,-1 0-1,0 0 1,1 1-1,-1-1 1,0 1 0,0-1-1,1 0 1,-1 1 0,0-1-1,0 0 1,0 1 0,0-1-1,1 1 1,-1-1-1,0 0 1,0 1 0,0-1-1,0 1 1,0-1 0,0 1-1,0-1 1,0 0 0,0 1-1,0-1 1,-1 1-1,1-1 1,0 0 0,0 0-1,0 0 1,0 1 0,-1-1-1,1 0 1,0 1-1,0-1 1,-1 0 0,1 1-1,0-1 1,-1 0 0,1 1-1,0-1 1,-1 0 0,1 1-1</inkml:trace>
  <inkml:trace contextRef="#ctx0" brushRef="#br0" timeOffset="1097.12">1542 1083 21631,'0'0'0,"25"-1"-2944,-3-3 1152,4 0 641,24-3-9473</inkml:trace>
  <inkml:trace contextRef="#ctx0" brushRef="#br0" timeOffset="1614.1">2357 558 21503,'-4'77'0,"4"0"0,15 115 0,0 4 0,-21 371 0,4-541-11,-8 91-285,8-100 198,-1-2 0,-1 0 0,0 0 0,-1 0 0,-10 19-1,15-33 53,0-1-1,0 0 0,0 1 1,0-1-1,0 0 0,0 1 1,-1-1-1,1 0 0,0 1 1,0-1-1,0 0 0,-1 0 1,1 0-1,0 0 1,0 0-1,-1 1 0,1-1 1,0 0-1,-1 0 0,1 1 1,0-1-1,-1 0 0,1 0 1,0 0-1,-1 0 0,1 1 1,0-1-1,-1 0 0,1 0 1,0 0-1,-1 0 0,-7-9-3515</inkml:trace>
  <inkml:trace contextRef="#ctx0" brushRef="#br0" timeOffset="1983.45">1715 379 19967,'35'34'150,"-36"-35"-140,1 1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0,15-6 126,20-2-89,2 1 1,-1 2-1,1 1 0,74 3 1,156 26 334,-38-3-212,92-26-2618,-272 2 758,3-1-10171</inkml:trace>
  <inkml:trace contextRef="#ctx0" brushRef="#br0" timeOffset="2447.84">1632 2050 20095,'4'2'24,"0"1"0,-1-1 0,1 0-1,0-1 1,0 1 0,0-1 0,0 1-1,0-1 1,1 0 0,5 1 0,-2-2 35,0 0 1,0 0-1,0-1 1,0 0-1,9-2 1,10-4 35,0-2 0,0 0 0,42-22 0,-41 18-51,0 1-1,1 1 1,35-8 0,202-23-16,-9 3-5709,-145 17-4559</inkml:trace>
  <inkml:trace contextRef="#ctx0" brushRef="#br0" timeOffset="3078.89">3136 1 21759,'79'2'0,"-35"-2"0,68 9 0,-84-5 16,0 2 0,0 0 0,33 13 0,-53-17-12,0 2 0,0 0 0,0 0 0,-1 1 0,0-2 0,0 3 0,0-1 0,0 1 0,-1-1 0,0 2 0,0-1 0,-1 0 0,0 2 0,0-1 0,4 8 0,-4-7-5,0 2 0,-1-1 0,0 1 0,-1-1 0,0 1 0,0 0-1,-1 0 1,0 0 0,-1 0 0,0 0 0,-1 1 0,-1-1 0,1 0 0,-1 0-1,-1 1 1,0-2 0,-1 1 0,-5 14 0,-13 19-24,-2-1 1,-2 0-1,-41 51 0,26-37 17,22-33 21,13-17-2,0-1-1,0 1 0,1 0 1,0-1-1,1 2 1,-1 0-1,1-2 1,-4 15-1,7-19-6,0 1 1,0-1-1,1 1 1,-1 0-1,0-1 1,1 1-1,-1 0 1,1-1-1,-1 1 0,1-1 1,0 1-1,0-2 1,0 2-1,-1-1 1,2 1-1,-1-1 1,0 0-1,0 0 1,0 1-1,0-1 0,1 0 1,-1 0-1,1 0 1,-1-1-1,0 1 1,1 0-1,0 0 1,-1-1-1,1 1 0,2 0 1,9 2 37,-1 0 0,26 4 0,-35-7-29,31 4-77,0-1 0,-1-3 0,1 0 0,0-1 0,-1-3 0,1-1 0,-1-1 0,0-1 0,-1-2 0,0 0 0,0-3 0,-1-1 0,41-22 0,-61 27-938,0 1-1,18-18 0,15-17-11476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1706 167 19711,'50'-8'0,"-29"7"18,-21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10 90,-10-4 143,33-9 53,7-4-190,12-4 95,24-17-1,-27 17-55,0 0-1,24-10 1,4 4 51,1 2 0,1 2 0,0 1-1,1 3 1,95-6 0,-24 10-65,153 13 0,-198-1-62,0 3-1,0 2 1,-1 4 0,131 43 0,92 57 196,-281-111-242,0 1 1,1-2 0,-1 0-1,1-1 1,0-1 0,1 0-1,-1-1 1,33-1 0,-41-1-27,0 0 1,0-1-1,0 1 1,0-1-1,0-1 1,-1 0 0,0 0-1,1 0 1,-1-2-1,-1 2 1,1-2-1,-1 1 1,1-2-1,-2 1 1,1-1 0,-1 1-1,1-2 1,7-10-1,30-52-2589,-28 39-1134</inkml:trace>
  <inkml:trace contextRef="#ctx0" brushRef="#br0" timeOffset="2344.33">2150 583 4096,'0'0'18687,"0"4"-18559,-16 434 380,17-349-504,1 27 57,0-36 26,-16 158 0,13-232-78,-1 6 8,0 1 1,0-1-1,-1 0 1,-1 0 0,0 0-1,-1-1 1,-7 14-1,12-25-17,0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0-1,-3-14-27,-3-26-223,-1-75 0,13-46-651,-2 78 531,27-292-675,-21 267 931,-9 75 121,3-1 0,0-1 1,19-62-1,-22 95 7,0 1 0,0-1 0,1 0 0,-1 0 0,0 0 0,1 1 0,-1 0 0,1-1 0,0 1 0,0-1 0,0 1 1,0 0-1,-1-1 0,2 1 0,-1 1 0,0-1 0,0 0 0,0 0 0,0 1 0,1-1 0,-1 1 0,0-1 0,1 1 0,-1 0 0,3 0 1,6-1 35,0 1 1,0 0-1,0 1 1,11 3-1,12 0 52,-1 3-1,0 0 0,44 16 1,-46-11-27,40 15 43,-64-23-100,1-1 1,-2 1-1,1 1 1,0-1-1,-1 1 1,0 0-1,6 6 1,4 7 17,0 0 25,-1-2 0,-1 2 0,-1 0 0,13 23 0,-23-35-43,0 0 0,-1 0 0,0 0 0,0 0 0,0 1 0,-1-1 0,0 1 0,0 0 0,-1-1 0,0 1 0,-1-1 0,1 0 0,-1 1 0,0 0 0,-1 0 0,0-2 0,0 1 0,-4 9 0,-5 3 44,0 0 1,-15 19-1,4-7 7,16-22-37,0-1 1,0 0-1,-1 1 1,0-2-1,0 0 1,-1 1-1,0-2 1,0 1-1,-13 6 1,0-3 65,-1 0 0,-42 12-1,51-20-61,10-1-26,0 0 0,-1 1 0,1-1 1,0 1-1,0-1 0,0 1 1,0 0-1,-4 1 0,-8 1-10,12-1 0,2 2 0,4 0 0,3-3 0,-2-4 0,39 32 0,-5 2 0,-30-26 0,0 2 0,0-2 0,13 16 0,-4-1 27,35 28-1,-35-34-7,-1 2 0,-1 0 0,22 26-1,22 60-18,3 3 0,-55-97 30,-1 1 1,2-2-1,-1 0 0,1 1 0,0-2 1,1 0-1,0 1 0,0-2 0,0 1 0,1-1 1,10 4-1,-12-7-21,5 5 259,-13-7-239,0 0 0,1 0 0,-1 0 0,0 0 0,0 1 0,1-1 0,-1 0 0,0 0 0,1 0-1,-1 0 1,0 0 0,1 0 0,-1 0 0,0 0 0,1 0 0,-1 0 0,0 0 0,1 0 0,-1 0 0,0 0 0,1 0-1,-1 0 1,0 0 0,0 0 0,1 0 0,-1-1 0,5 1-212,5 0-3124</inkml:trace>
  <inkml:trace contextRef="#ctx0" brushRef="#br0" timeOffset="191117.34">1836 2618 14464,'-4'24'114,"0"1"1,2 0-1,1-1 1,2 32 0,20 99 523,-7-59-335,-2-1-164,57 473 277,-57-450-368,61 742-203,-63-701-600,-2-41-2778,-5-77-4509</inkml:trace>
  <inkml:trace contextRef="#ctx0" brushRef="#br0" timeOffset="191719.59">1016 3822 20607,'33'2'0,"57"-4"0,-56 0 0,0 2 0,0 1 0,61 10 0,100 28 0,-81-13 0,494 56 0,-178-29 0,220 71 324,-528-99-285,112 20 115,2-9-1,2-11 1,0-6-1,295-18 1,-163-40-88,13-31-5077,-372 68 4708,161-31-10683</inkml:trace>
  <inkml:trace contextRef="#ctx0" brushRef="#br0" timeOffset="193435.9">1918 4170 18559,'41'-18'22,"-41"18"-20,-1 0 1,0 0 0,1 1-1,-1-1 1,0 0 0,1 0-1,-1 0 1,0 0 0,0 0-1,1 0 1,-1 0 0,0 0-1,1 0 1,-1 0 0,0 0-1,0 0 1,1-1 0,-1 1-1,0 0 1,1 0 0,-1-1-1,1 1 1,-1 0 0,0-1-1,1 1 1,-1-1 0,0 0-1,0-1 9,0 1-1,0 0 0,0 0 0,1-1 1,-1 0-1,0 1 0,1-1 0,0 1 0,-1-1 1,1 1-1,0-3 0,0-5 31,0 0 1,0 1-1,3-12 0,5-12-41,2 0 0,1-1 0,2 3 0,20-35 0,-18 38 51,2 0 1,1 2-1,1-1 0,35-35 0,102-82 375,-90 87-318,117-122 525,-151 146-541,-12 13-51,1 0-1,1 2 1,0-1-1,2 2 1,34-18 0,-38 23-8,1 2 1,0 0-1,0 2 1,1 1-1,0-1 1,1 3-1,33-4 1,-30 6-30,0 1 1,1 1-1,-1 1 1,0 1-1,28 5 1,-42-4-6,0-1 1,-1 1 0,1 1-1,-1-1 1,0 2-1,0 0 1,0 0 0,-1 1-1,1 0 1,-2 2 0,1-1-1,-1 0 1,12 13-1,16 24 21,-2 1-1,52 94 1,31 108 71,-15-27 15,-102-216-107,8 10 19,-1 1 0,-1-1 0,0 2 0,-2 0 0,6 21 0,17 111 3,-12-36-21,-13-84 0,0 0 0,2 0 0,1 0 0,2 0 0,16 37 0,-18-53 0,11 24 0,1 0 0,2-3 0,47 63 0,-61-91 0,0 1 0,1-1 0,0 0 0,0 1 0,0-1 0,1-2 0,-1 2 0,1-2 0,0 1 0,17 4 0,5 0 0,56 6 0,-64-11 0,-20-2 0,42 5 79,86 3 1,-118-9-55,0 0 1,0 0-1,1-2 1,-1 0-1,0 0 1,0-1 0,-1 0-1,1-1 1,-1-1-1,0 1 1,0-1-1,13-8 1,58-42 113,80-71-1,-145 108-138,0 0 0,-2-1 0,0-1 0,12-21 0,14-19 0,-14 25 0,-9 13 0,-2 1 0,14-28 0,1-9 79,-2 0-1,29-90 0,-41 58 65,-1 10 98,-14 60-241,38 19-5099,-5-2-6676</inkml:trace>
  <inkml:trace contextRef="#ctx0" brushRef="#br0" timeOffset="197748.73">1166 3163 18815,'29'-12'-21,"0"1"0,1 1-1,0 1 1,1 2 0,0 1-1,0 1 1,1 2 0,-1 0-1,1 2 1,35 3 0,164 21-95,25 3 82,-141-18-19,189-10 0,-71-19-800,175-9-2731,-245 26-5824</inkml:trace>
  <inkml:trace contextRef="#ctx0" brushRef="#br0" timeOffset="199456.48">37 2713 18175,'0'3'107,"-3"9"-41,0 0 0,-9 21 0,9-25-28,-1 1-1,1-1 0,1 1 0,-1-1 0,2 1 1,-1 0-1,1 0 0,1 17 0,2-13-37,1 1-1,0-1 0,1 0 1,0-1-1,1 1 0,1-1 1,9 16-1,-12-23 2,0-2 1,0 2-1,1-1 0,-1-1 0,1 1 0,0 0 1,0-1-1,1 0 0,-1 1 0,1-2 0,-1 1 1,1-1-1,0 1 0,0-1 0,0-1 0,1 1 1,-1 0-1,0-1 0,1 0 0,-1 0 1,11 0-1,-3 0 13,0-1-1,0-1 1,1 0 0,23-6 0,-30 5-11,1 0 1,-1-1-1,0 0 1,-1 0-1,1-1 0,0 0 1,-1 1-1,0-2 1,0 1-1,5-6 0,33-31 76,-2-2-1,44-58 0,-35 40 36,12-18 177,-51 67-34,-12 12-253,0 0 0,0 0 0,0 0 0,0 0 1,1 0-1,-1 0 0,0 0 0,0 0 1,0 0-1,0 0 0,1 0 0,-1 0 0,0 0 1,0 0-1,0 0 0,0 0 0,1 0 1,-1 1-1,0-1 0,0 0 0,0 0 0,0 0 1,0 0-1,1 0 0,-1 0 0,0 0 1,0 1-1,0-1 0,0 0 0,0 0 0,0 0 1,0 0-1,0 0 0,0 1 0,1-1 1,-1 0-1,0 0 0,0 0 0,0 0 0,0 1 1,0-1-1,0 0 0,0 0 0,0 2 10,0 0 0,0 0-1,0 0 1,-1 1-1,1-2 1,0 1 0,-1 0-1,0 0 1,1 0-1,-1 0 1,0-1-1,-2 4 1,-6 9 30,-3 4 46,-18 37 0,28-50-86,0 0 0,0 0 0,0 1 0,1-1 0,0 1 0,0-1 1,1 1-1,-1-1 0,1 1 0,1-1 0,-1 1 0,3 7 0,2 6-21,-1 0-1,-1 1 0,0-1 0,-2 1 0,-2 35 1,1-50-102,-1-1 1,1 1-1,1 0 1,-1-1-1,1 1 1,0-1-1,0 1 1,0-1-1,1 0 1,3 9-1,-1-7-851,1 1 0,-1-1 0,10 9 0</inkml:trace>
  <inkml:trace contextRef="#ctx0" brushRef="#br0" timeOffset="202377.42">3189 2834 12160,'0'0'-363,"0"4"64,-2 17-62,-1 1-1,-1-1 0,-1 1 0,-1-1 1,-2-1-1,-11 25 0,6-13-142,-18 66-1,26-76 450,2 1-1,1-2 1,1 1-1,2 23 1,25 127-378,-6-66-30,24 314-1626,-24-190 765,6 13-383</inkml:trace>
  <inkml:trace contextRef="#ctx0" brushRef="#br0" timeOffset="204453.94">72 2143 18303,'0'0'2048,"2"-5"-1941,-2 4-107,24-54 150,-21 50-126,0-1-1,0 0 0,0 2 1,1-1-1,0 1 1,0-1-1,1 1 0,-1 0 1,9-6-1,179-118 233,-163 108-251,1 1 1,1 1-1,57-24 0,-87 42-5,0-1 0,1 0 0,-1 1 0,0 0 0,1-2 0,-1 2 0,1 0 0,-1-1 0,1 1 0,-1 0 0,1 0 0,-1 0 0,1 1 0,-1-1 0,0 0 0,1 2 0,-1-2 0,1 0 0,-1 1 0,0 0 0,1-1 0,1 2 0,0 0 0,-1 0 0,1 0 0,0 0 0,-1 1 0,0 0 0,1-1 0,-1 0 0,0 1 0,1 4 0,2 1 0,-1 0 0,-1 1 0,0-1 0,0 0 0,-1 2 0,2 11 0,1 71 0,4 37 0,13 77 256,-22-203-297,0 0-1,0 0 0,0-1 0,1 1 1,0 0-1,-1 0 0,1-2 1,0 3-1,0-1 0,1-1 0,2 5 1,-3-6-21,1 0 1,-1 1 0,1-1 0,-1 0 0,1 0-1,-1-1 1,1 0 0,0 1 0,-1-1-1,1 1 1,0-1 0,0 1 0,-1-1 0,1 0-1,0 1 1,0-1 0,0 0 0,2-1-1,13 1-2754</inkml:trace>
  <inkml:trace contextRef="#ctx0" brushRef="#br0" timeOffset="-210932.31">5437 2645 16639,'-1'4'-106,"-46"123"82,32-80 26,1-5 130,3 1-1,1 0 0,3 1 0,1-1 0,3 1 0,4 70 0,0-104-70,1-1 0,0 0 1,0 0-1,0 0 0,2 0 1,-1 0-1,8 12 0,-10-20-50,-1 0 0,1 0 0,-1 0 0,1 0 0,-1 0 0,1-1 0,0 1 0,0 0 0,-1-1 0,1 1 0,0 0 0,0-1 0,0 1 0,0-1 0,0 0 0,0 0 0,0 0 0,0 1 0,0-1 0,0 0 0,0 1 0,0-1 0,0 0 0,0 0 0,0 0-1,0 0 1,0 0 0,0 0 0,0-1 0,0 1 0,0 0 0,0 0 0,0-1 0,0 1 0,0 0 0,0 0 0,-1 0 0,1-1 0,0 0 0,0 1 0,0-1 0,0 0 0,0 0 0,6-5 49,0 1 0,0-1 1,10-13-1,-11 13-16,82-87 209,-14 16-49,76-104 1,-121 139-118,-20 25-38,1 2 1,2 0-1,-1 0 1,2 1-1,23-22 1,-24 29-25,-6 7 1,-5 17 17,-2 1-31,2 54 127,-10 74 0,-1-75-38,-1 19 11,9-5-11,-4 66 75,6-146-178,-1-1 0,1 2-1,1-2 1,-1 1 0,1 0-1,0 0 1,0-1-1,3 10 1,-4-14-1,0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0,5-9-290,3-14-465,21-103-3679,-21 82-5611</inkml:trace>
  <inkml:trace contextRef="#ctx0" brushRef="#br0" timeOffset="-210237.9">5486 2421 17279,'0'0'256,"3"-4"-128,31-42 331,81-86 0,-95 110-313,-1 0 1,-1-1 0,-2-1-1,26-51 1,-22 39-6,-14 24-96,0 1 0,1 0-1,1 0 1,0 1-1,0 0 1,1 0 0,1 1-1,0 0 1,0 0-1,13-8 1,-22 16-41,-1 1 1,0 0-1,1 0 0,-1 0 0,0 0 1,1-1-1,-1 1 0,0 0 1,1 0-1,-1 0 0,0 0 0,1 0 1,-1 0-1,1 0 0,-1 0 1,0 0-1,1 0 0,-1 0 0,0 0 1,1 0-1,-1 0 0,0 1 1,1-1-1,-1 0 0,0 0 0,1 0 1,-1 0-1,0 1 0,1-1 1,-1 0-1,0 0 0,0 1 0,1-1 1,-1 0-1,0 1 0,0-1 1,1 0-1,-1 0 0,0 1 0,0-1 1,0 0-1,0 1 0,0-1 1,0 1-1,1-1 0,-1 0 0,0 1 1,0-1-1,0 0 0,0 1 1,0-1-1,0 0 0,0 1 0,-1-1 1,2 28 87,-1-18-36,1 37 71,-2 2 1,-15 84-1,8-78 13,-2 87-1,7-72-1013,4-69 758,-1 0 1,1 0 0,0 0-1,0 0 1,0 0 0,-1-1-1,1 1 1,0 0 0,0-1-1,0 1 1,0 0-1,0-1 1,0 0 0,0 0-1,0 0 1,0 1 0,1-1-1,-1 0 1,0 1 0,0-1-1,0 0 1,0 0 0,2 0-1,1 0-1424</inkml:trace>
  <inkml:trace contextRef="#ctx0" brushRef="#br0" timeOffset="-208405.46">6360 3117 17023,'28'-15'34,"-23"12"-18,0 0 1,1 0-1,-1 0 0,1 1 0,0-1 1,0 1-1,0 0 0,0 0 0,0 1 1,0 1-1,1-1 0,-1 0 0,0 1 1,9 0-1,-4 2 42,1-1 1,-1 2 0,0 1-1,0-1 1,0 1 0,-1 1-1,18 9 1,-22-11-65,1-1-1,0 0 1,0 0-1,-1-2 1,1 1-1,0 0 1,0 0-1,1-1 1,-1 0-1,0-1 1,8-1-1,5 2-256,-15 0-256,-1-1 0,1 1 0,-1-1-1,1 0 1,7-3 0</inkml:trace>
  <inkml:trace contextRef="#ctx0" brushRef="#br0" timeOffset="-208034.99">6375 2893 18175,'13'-3'-3,"0"0"0,0 2 0,0-1 0,0 1 0,0 1 0,21 1 0,187 6-3187,-178-7 748,-9 0-5856</inkml:trace>
  <inkml:trace contextRef="#ctx0" brushRef="#br0" timeOffset="-206901.12">7119 2550 18047,'8'-4'0,"0"0"0,0 1 0,0-1 0,14-2 0,-18 5 0,0 0 0,0 1 0,0 0 0,-1-1 0,1 1 0,0 1 0,0-1 0,0 0 0,0 1 0,0 0 0,-1 0 0,1 0 0,6 2 0,10 6 15,-10-6 23,0 2 0,16 9 0,-22-12-30,-1 0 1,0 1 0,0 0 0,0-1 0,0 1 0,-1 0 0,1 1 0,-1-2-1,0 2 1,0 0 0,2 3 0,0 3 12,-1 0 0,0 1 0,-1-1 1,0 0-1,-1 0 0,0 1 0,-1-1 0,0 0 0,-1 1 0,0-1 0,0 0 0,-2 0 0,1 1 1,-5 10-1,-8 14 65,-1 1 1,-32 49 0,22-40-24,-15 23 35,-24 47 188,61-107-274,1-1 0,0 1 0,1 1 0,0-1 0,0 0-1,1 0 1,0 0 0,0 0 0,1 0 0,1 0 0,-1 0 0,4 15 0,-2-16-5,0 0 1,0-1 0,1 1-1,0-1 1,0 0 0,0 0-1,1 0 1,0 0 0,0-1-1,1 1 1,0-1 0,0 0-1,0 0 1,1-1 0,9 7-1,-11-9-44,0 1 0,1-1-1,-1-2 1,0 2 0,1-1-1,-1 1 1,1-1 0,-1-1-1,1 1 1,-1-1 0,1 1-1,0-1 1,-1-1 0,1 1-1,-1-1 1,1 1 0,5-3-1,5 0-274,0-2 0,-1-1 0,25-11 0,-33 14-237,-1 0 0,0 0 0,0-1-1,0 1 1,0-2 0,0 1-1,3-5 1,12-11-8240</inkml:trace>
  <inkml:trace contextRef="#ctx0" brushRef="#br0" timeOffset="-206137.25">7434 2542 17919,'9'5'39,"1"2"-1,0-2 0,1 0 1,-1-1-1,1 1 0,0-1 1,1-1-1,-1 0 0,1-1 1,22 2-1,6 3 31,-36-6-62,1 0-1,-1-1 1,1 1-1,-1 1 0,0 0 1,0 0-1,0 0 1,0-1-1,0 2 1,0-1-1,0 1 1,-1 0-1,6 5 1,-4-1 1,0-1 1,-1 0-1,0 0 0,0 1 1,-1 0-1,5 13 0,-1-1 0,-3-9 11,0-1 0,-1 1 0,0 0 0,-1 0 0,1 12-1,-2-19-13,-2-1 0,1 1-1,0 0 1,0 0-1,-1-1 1,0 1-1,1 0 1,-1 0-1,0-2 1,-1 2-1,1 0 1,0 0 0,-1-2-1,1 2 1,-1-1-1,0 0 1,0 1-1,0-2 1,0 1-1,0 0 1,-1 0-1,1 0 1,-1-1 0,-3 2-1,-8 4-4,-1-2 0,0 1 0,0-2 0,-1 0 0,1 0 0,-21 1 0,36-5 0,-1 0-10,0 0 0,0 0 0,0 0-1,0 1 1,0-1 0,0 0 0,0 0 0,0 1 0,1-1-1,-1 1 1,0-1 0,0 1 0,0-1 0,1 1 0,-1-1-1,0 0 1,0 1 0,1-1 0,-1 1 0,1 0 0,-2 1-1,2-2-6,0 1-1,0 0 1,0 0 0,0 0-1,0-1 1,0 1-1,0 0 1,0-1-1,0 1 1,0 0-1,0-1 1,1 1-1,-1 0 1,0 0-1,1 0 1,-1-1-1,0 1 1,1 0 0,0 0-1,2 3-57,1 0 0,0 1 0,0-1-1,0 0 1,9 5 0,9 8-98,-1 1 0,-1 1 0,28 35-1,-38-43 120,-1 0 23,0 0 0,0 0 0,-2 1 0,1-1 0,-2 2 0,0 0 0,0 0-1,-1 0 1,4 19 0,-8-26 66,0 1 0,0 1-1,-1-1 1,0-1 0,0 2 0,-1-1 0,0 0-1,0 0 1,-1 0 0,0-1 0,0 2-1,-1-2 1,0 1 0,0-1 0,0 0-1,-1 1 1,0-1 0,-1 0 0,-7 7-1,7-9 24,1 0-1,-1-1 0,0 1 1,0-1-1,-1-1 0,1 1 1,-1 0-1,1-1 0,-1 0 1,0-1-1,0 1 0,-9 1 1,-6 0-15,0-1 0,-28-2 0,34 1-258,-47-2 262,57 0-499,0 0-1,0 0 1,0 0-1,0 0 1,0-1-1,0 1 0,0-1 1,1 0-1,-9-5 1</inkml:trace>
  <inkml:trace contextRef="#ctx0" brushRef="#br0" timeOffset="-205492.08">7991 2834 18303,'-1'-11'-2,"-3"-35"1,3 42-12,0 0 1,1 2 0,-1-2 0,-1 1 0,1 0 0,0 0 0,-1-1 0,0 2-1,0-1 1,0 0 0,-3-3 0,-29-33-457,34 39 455,-1-1 1,1 1 0,0 0-1,-1-1 1,1 1 0,0 0-1,-1 0 1,1 0 0,-1 0-1,1-1 1,-1 1 0,1 0-1,-1 0 1,1-1 0,0 1-1,-1 0 1,1 0 0,-1 0-1,1 0 1,-1 0 0,0-1-1,1 1 1,-1 0 0,1 0-1,-1 0 1,1 1 0,-1-1-1,1 0 1,-2 0 0,-9 12-393,-1 19 38,1 13 194,3 1-1,2 1 0,2 1 0,3 69 0,3-81 154,-3-18 21,2-1 0,0 1 0,1-1 0,1 1 0,7 21 0,-10-37 5,1 0 0,-1 1 0,1-1 0,-1 0 1,1-1-1,-1 1 0,1 0 0,0 0 1,0 0-1,-1 0 0,1 0 0,0 0 1,0 0-1,0 0 0,0 0 0,0-1 0,0 1 1,0-1-1,0 0 0,1 1 0,-1-1 1,0 1-1,0-1 0,0 0 0,2 1 1,0-1 20,-1 0 0,1 0 0,0-1 0,-1 1 0,1-1 0,0 1 0,-1-1 0,1 1 0,-1-1 0,1 0 0,2-2 0,5-3 89,-1 1 0,0-1 0,0-2 0,13-12 0,-14 11-5,0 0-1,0-1 0,-1 0 1,-1 0-1,7-15 0,22-59 365,-12 24-174,-3 17-22,-12 26-171,0 1-1,0-1 1,-2 0-1,-1-2 1,0 2-1,3-29 1,-7 36-25,-1 0 0,0 0 1,0-1-1,-1 1 0,-1 0 0,-3-12 1,5 21-80,0 0 0,0 1 0,0 0-1,0 0 1,-1-1 0,1 0 0,0 1 0,0-1 0,-1 1 0,1-1 0,0 1 0,-1-1 0,1 1 0,0-1 0,-1 1 0,1-1 0,-1 1 0,1-1-1,-1 1 1,1 0 0,-1-1 0,1 1 0,-1 0 0,1-1 0,-1 1 0,0 0 0,1 0 0,-1 0 0,1 0 0,-1-1 0,0 1 0,1 0-1,-1 0 1,1 0 0,-1 0 0,0 0 0,1 0 0,-1 1 0,0-1 0,1 0 0,-1 0 0,1 0 0,-1 0 0,0 1 0,1-1 0,-1 0 0,1 1-1,-1-1 1,1 0 0,-1 1 0,1-1 0,-1 1 0,1-1 0,-1 2 0,-5 2-17,1 1 1,0 0-1,-8 10 0,3-2-704,2 1 0,-1-1 0,2 1 0,0 0-1,-8 27 1,4-11-9756</inkml:trace>
  <inkml:trace contextRef="#ctx0" brushRef="#br0" timeOffset="-204643.3">8378 2600 17919,'-5'33'118,"0"46"-1,4-56-18,-9 44 0,6-44-49,-3 36 1,13 49 92,-1-12 76,-6 14 443,39-164 84,-13-1-521,-4 0 0,22-91-1,14-37-23,-47 155-191,41-97 138,-39 100-108,1 1-1,30-42 1,-43 65-44,1 0 0,0 0 0,-1-1 0,1 1 0,0 0 0,0 0 0,0 1-1,0-1 1,0 1 0,0-1 0,0 0 0,0 1 0,0-1 0,1 0 0,-1 1 0,0-1-1,2 0 1,-2 1-29,0 0 0,-1 1 0,1-1 0,0 0 0,-1 0 0,1 0-1,0 1 1,-1-1 0,1 0 0,-1 1 0,1-1 0,0 0 0,-1 1-1,1-1 1,-1 1 0,1-1 0,-1 1 0,0-1 0,1 0 0,-1 0-1,1 1 1,-1-1 0,1 2 0,1 4-249,1-1 0,-1 1 1,-1-1-1,1 1 0,0 8 0,3 15-2683,0 1-7765</inkml:trace>
  <inkml:trace contextRef="#ctx0" brushRef="#br0" timeOffset="-204127.65">9013 2857 21631,'0'0'0</inkml:trace>
  <inkml:trace contextRef="#ctx0" brushRef="#br0" timeOffset="-202759.34">9175 2657 17407,'-1'7'0,"1"1"0,0-1 0,1 1 0,0 0 0,0-1 0,4 9 0,-1 3 0,-3-15 0,0 0 0,0 0 0,0 0 0,0 0 0,1-1 0,3 7 0,5 6 0,0 0 0,-1 1 0,-1 0 0,-1 1 0,-1-1 0,0 0 0,4 30 0,2 32 21,18 106 726,-29-180-692,6 16 481,-7-20-528,0-1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 0 1,-1 0 0,1 0-1,-1-1 1,1 0-1,-1 1 1,-1-1-1,1 0 1,-1 0 0,2-9-1,-1-8 35,0-26 0,-2 15-19,-2-579 1468,0 573-1311,4-39 0,-2 75-197,1-1-1,0 0 1,0 1 0,0-1 0,1 1 0,-1 0 0,1-1 0,0 1-1,0 0 1,0 0 0,1-1 0,-1 2 0,1-1 0,0 0 0,0 0-1,0 2 1,0-2 0,0 1 0,0-1 0,1 1 0,-1 1 0,1-1-1,4-1 1,6-2 28,0 1-1,0 0 1,0 1-1,0 0 1,18-1-1,-14 3 43,31 2 0,-39 0-63,0 0-1,0-1 1,0 0-1,0-1 1,0 0-1,0 0 1,0-1-1,0 1 1,17-8-1,-1-3-17,25-10 288,-50 21-198,3-2-42,-4 3 42,-5 16-59,1-8-31,-10 38 5,7-24 0,-7 43 0,11-44 0,-2 13 0,2-1 0,2 0 0,3 39 0,-1-49-18,-1 32 0,0 18-66,1-66 67,0 2 1,0-2 0,1 0 0,0 1-1,0 0 1,7 12 0,-8-19-101,-1-1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9496 2550 18047,'11'-1'5,"1"1"0,0 1-1,-1 0 1,1 0 0,-1 1-1,1-1 1,16 8 0,-23-7-1,1-1 0,-1 2 0,1 0 0,-1 0 0,0-1 0,0 2 0,0 0 0,0-1 0,-1 1 1,1 0-1,-1 0 0,0 0 0,-1 0 0,1 1 0,-1 0 0,3 7 0,-3-6 16,-1 1 0,1 1 0,-2 0 0,1-1-1,-1 1 1,0 0 0,-1-1 0,0 1 0,0-1 0,-3 14 0,-1 4 73,-17 46 0,-9 1-93,12-32 0,11-23 0,5-13 0,1 1 0,-1-1 0,0 1 0,-1-1 0,1 0 0,-1 1 0,-5 4 0,7-7 0,0-1 0,0 1 0,0 0 0,0 0 0,0 0 0,0 0 0,0-1 0,0 1 0,1 1 0,-1-1 0,1 0 0,0-1 0,0 2 0,0-1 0,0 0 0,0 1 0,0-2 0,1 1 0,-1 0 0,1 1 0,-1-1 0,1-1 0,0 1 0,0 0 0,0 0 0,0 0 0,0 0 0,0-1 0,1 1 0,-1 0 0,3 1 0,2 4 0,1 0 0,0 0 0,1-1 0,-1 1 0,13 5 0,-2-2-715,0-1-1,32 11 0,-41-17-315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1 481 17151,'5'36'279,"-1"-1"-1,-2 73 1,0 1 272,11 266 599,-10-241-977,-10 1001 1192,2-741-1642,9-369-457,-4-25 723,0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0,10-14-614,-4-1 43,0 0 0,-2-1 0,0 1 0,-1 0 0,0-1 0,-1-22 0,4-49-9530</inkml:trace>
  <inkml:trace contextRef="#ctx0" brushRef="#br0" timeOffset="1398.83">376 0 19583,'54'2'58,"0"2"0,-1 1 0,0 4 0,-1 1 0,0 2 0,74 27 0,-114-35-32,265 88 349,10-20-158,126-12-32,5-26 32,-276-24-128,658 26 256,1-72-7,27-73-11,-194 21-57,-280 34-96,-112 16 36,-204 32-178,0 1 0,1 3 0,70 3 0,83 22 105,43 2-20,-179-21-59,0-3-1,69-8 1,-109 6-45,-1 0 0,1 0 1,0 1-1,-1 1 0,1 1 1,0 0-1,28 8 0,-43-10-11,0 1-1,-1-1 1,1 0-1,-1 1 0,1-1 1,0 1-1,-1-1 1,1 1-1,-1-1 1,1 1-1,-1-1 1,1 1-1,-1 0 0,0-1 1,1 1-1,-1 0 1,0-1-1,1 1 1,-1 0-1,0-1 1,0 0-1,1 1 0,-1 0 1,0-1-1,0 1 1,0 0-1,0 0 1,0-1-1,0 1 0,0 0 1,-1 0-1,1-1 1,0 1-1,-1 1 1,-11 25 68,8-21-63,-4 12 2,1 0 0,1 0 0,0 0 0,2 0 0,-5 33 0,3 102 62,6-119-68,9 289-3,-4-226 0,23 315 0,3 96 0,-26-40 128,-32-3 0,13-353-88,-8 76 48,23-63-88,1-7 0,-2-117 0,0 0 0,0-1 0,0 1 0,0 0 0,0 0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0,1-1 0,-12-7 0,10 5 0,-21-10 0,0 0 0,-2 2 0,0 1 0,0 2 0,-1 0 0,-1 2 0,0 2 0,-1 1 0,-63-5 0,-169 4 0,54 2 0,-229-28 0,304 21 70,0 7-1,0 5 0,-237 28 1,-147 47 143,62-7-64,-187-12 37,323-32-94,-517 21 292,678-41-293,-198 0-54,194-11 9,-181 0 14,259 12-740,-96-9 0,-100-34-4680,207 25-7119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73 174 17023,'0'0'2838,"1"7"-2625,28 128 555,-27-128-727,0-1-1,0 0 1,-1 2-1,0-2 1,-1 1-1,1-1 1,-1 2-1,-1-2 1,-2 13-1,1-10 15,0-1-1,1 0 1,0 0-1,0 1 1,1-1-1,1 0 1,-1 0-1,4 16 1,1-4 37,-1 0 1,-1 0-1,-1 1 1,0-1-1,-4 31 1,-21 212 653,17-226-640,-2-1 0,-15 42 0,16-56-61,4-10-39,1 0 0,0 0 1,1-1-1,1 1 0,0 0 1,2 18-1,1 26 121,-10-22-31,7-32-90,0-1-1,-1 0 1,1 0 0,-1 1-1,1-1 1,-1 1-1,0-1 1,0 0-1,1 1 1,-1-1-1,0-1 1,0 2-1,0-1 1,0 0 0,0 0-1,-1 0 1,1 0-1,0 0 1,-1 0-1,-1 1 1,0-2 15,-2 0-21,1-2 0,3 1 0,0 1 0,1 0 0,-1-1 0,0 1 0,1 0 0,-1-1 0,1 1 0,-1-1 0,1 1 0,-1-1 0,1 1 0,-1-1 0,1 1 0,0-1 0,-1 0 0,1 1 0,0-1 0,-1 1 0,1 0 0,0-1 0,0 0 0,-1 1 0,1-1 0,0 0 0,0 0 0,0 1 0,0-1 0,0 0 0,0 1 0,0-1 0,0 0 0,1 0 0,-1 1 0,0-1 0,0 1 0,1 0 0,-1-1 0,0 0 0,1 0 0,0 0 0,0 0 0,-1 0 0,1 0 0,0 0 0,0 0 0,0 1 0,0-1 0,0 0 0,0 1 0,1 0 0,-1-1 0,0 1 0,0-1 0,0 1 0,0 0 0,1-1 0,1 1 0,1 0 0,1 0 0,0 0 0,1 0 0,-1 0 0,0 1 0,8 1 0,-12-2 0,0 0 0,0 1 0,0-1 0,-1 1 0,1-1 0,0 1 0,0-1 0,0 1 0,0-1 0,-1 1 0,1 0 0,0-1 0,-1 1 0,1 0 0,0 0 0,-1-1 0,1 1 0,-1 0 0,1-1 0,-1 1 0,0 0 0,1 0 0,-1 0 0,0 0 0,0 0 0,1 0 0,-1 0 0,0 0 0,0 0 0,0 0 0,0-1 0,0 0 0,-1 1 0,1 0 0,0 0 0,-1 2 0,0 3 0,0 0 0,0 0 0,1 0 0,0 0 0,0 0 0,1 0 0,0 0 0,0-1 0,0 2 0,3 6 0,2 10 0,-5-16 0,0 1 0,-1 0 0,0 0 0,-1-1 0,0 1 0,-2 10 0,-3 23 0,-3 62 0,33-144-256,-14 12-684,-1 2 0,-2-2 0,-1 1-1,3-46 1,-4 33-1377,2-12-8840</inkml:trace>
  <inkml:trace contextRef="#ctx0" brushRef="#br0" timeOffset="683.83">80 95 20351,'4'-1'128,"10"-5"-21,-1 1-1,0-1 1,0 0-1,17-13 1,-13 8 57,32-14 1,-41 22-133,-1 0 0,0 1 1,1 0-1,-1 1 0,1-1 1,0 1-1,0 0 0,11 0 0,2 3 37,0 1 0,0-1 0,30 9 0,2 1 39,-10-3-8,114 24 184,-132-26-186,-1 0 0,1 3 1,-2-1-1,28 16 0,-48-24-78,1 2 0,-1-1 1,1 1-1,-1 0 0,0-2 0,0 2 1,0 1-1,-1-1 0,1-1 0,-1 2 1,0-1-1,0 0 0,0 1 0,2 5 0,-2-3 11,-1-2 0,0 1-1,-1 1 1,1-2-1,-1 2 1,0-2 0,0 2-1,-1-2 1,0 2-1,-3 9 1,0 0-20,-2 1 1,0-1-1,-1 0 1,0 0-1,-1-1 1,-1-1-1,-1 1 1,0 0-1,-1-1 1,0-1-1,-1 0 1,-25 19-1,33-28-11,-211 151 325,181-134-262,0 0 0,-1-3 0,-2 0 0,-66 20 0,102-37-108,0 0 0,-1 0-1,1 0 1,0 1-1,0-1 1,-1 0 0,1 0-1,0-1 1,0 1 0,-1 0-1,1 0 1,0 0-1,0 0 1,-2-1 0,0-4-1097,10-2 298,11 2-2228</inkml:trace>
  <inkml:trace contextRef="#ctx0" brushRef="#br0" timeOffset="1649.83">1064 1097 8832,'0'0'0</inkml:trace>
  <inkml:trace contextRef="#ctx0" brushRef="#br0" timeOffset="3257.06">1114 1147 16000,'0'0'7039,"-4"-3"-6932,-11-6-96,2 0-7,-1 1 0,0-1 0,-23-8-1,32 15-3,1 1 0,-1-1 0,0 1-1,0 1 1,0-1 0,0 0-1,0 1 1,1-1 0,-1 1-1,0 1 1,0-1 0,0 1 0,0-1-1,0 1 1,0 0 0,-9 4-1,9-2 10,-1-1-1,1 2 0,0 0 1,-1 0-1,2-1 0,-1 1 0,0 0 1,1 1-1,0 0 0,0-1 1,1 1-1,-1 0 0,1 0 1,-2 7-1,-5 8 36,2 1-1,-8 29 1,15-46-44,0 0 0,0 1 0,0-1 0,0 1 0,0 0 0,1 0 0,0 0 0,0 8 0,1-11 0,0 2 0,0-1 0,0-1 0,0 1 0,1 0 0,-1 0 0,1 0 0,-1-2 0,1 2 0,0 0 0,0-1 0,0 0 0,5 3 0,2 3 0,1 0 0,0-1 0,1-1 0,0 0 0,0 0 0,18 6 0,74 18 0,-50-16 0,-50-13 0,0-1 0,0 0 0,0 2 0,0-1 0,0 0 0,0 1 0,0-1 0,0 1 0,0 0 0,-1-1 0,5 5 0,-6-5 0,-1 1 0,1-1 0,-1-1 0,1 2 0,-1-1 0,1 1 0,-1-1 0,0 1 0,0-1 0,0 0 0,0 1 0,0-2 0,0 2 0,0-1 0,0 1 0,-1-1 0,1 1 0,0-1 0,-1 0 0,1 0 0,-1 0 0,0 0 0,1 1 0,-1-1 0,0 0 0,0 0 0,0 0 0,-1 2 0,-8 9-1,0-1-1,-1 0 0,-1 0 1,-19 13-1,-56 33 80,-2 2 2,39-27-187,50-32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1,12-1-1232,21-10-2510</inkml:trace>
  <inkml:trace contextRef="#ctx0" brushRef="#br0" timeOffset="3797.29">1495 1403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1 0,0-1 0,0 0 0,1 1 0,-1-1 0,0 0 0,0 0 0,0 0 0,0 1 0,0-1 0,0 0 0,0 0 0,0 1 0,0-1 0,0 0 0,0 0 0,0 0 0,0 1 0,0-1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4-1,-33 23-23,42-27 43,0-1 0,0 1-1,1-1 1,-1 1 0,0-1-1,1 1 1,0 0-1,-1 0 1,1 0 0,0 0-1,0-1 1,0 1 0,0 0-1,1 0 1,-1 1-1,0-1 1,1-1 0,0 2-1,-1-1 1,1 0 0,0 1-1,0-2 1,1 1-1,-1 1 1,0-1 0,2 3-1,0 1-4,0-1 0,1 1 0,0-1 0,0 1 0,0-1 0,1 0 0,0 0 0,7 8-1,-2-5-48,0 0 0,0 0 0,1 0 0,0-2 0,1 2 0,0-2 0,18 8 0,-23-12 4,1 0 0,-1 1 0,1-1 0,0-1 0,0 1 0,0-1 0,0-1 0,0 1 0,0-1 0,0 0 0,0 0 0,0-1 0,0 0 0,0-1 0,8-2 0,48-21-4385</inkml:trace>
  <inkml:trace contextRef="#ctx0" brushRef="#br0" timeOffset="4373.69">1749 1041 20607,'1'8'0,"-1"1"0,0-1 0,0 1 0,0-1 0,-1 1 0,-1-1 0,1 1 0,-6 14 0,0-6 6,2 0-1,0 0 0,1 0 1,1 2-1,-1 17 1,6 88 54,-1 8-25,-2-130-35,1 18 0,0-20 0,0 1 0,0-1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0,-1-1 0,1 1 0,-1 0 0,1 1 0,-1-2 0,0 1 0,1-3 0,2-3 0,5-13-18,2 1 0,1 1 0,1-1-1,0 1 1,1 1 0,17-17-1,-24 29 19,0-1 0,1 1 0,0-1 0,0 2 0,0-1 0,1 1 0,-1 0 0,1 0 0,0 1 0,1 0 0,-1 0 0,18-3 0,-20 6 0,0-1 0,1 0 0,-1 0 0,0 1 0,1 1 0,-1-1 0,1 1 0,-1 0 0,0-1 0,0 1 0,0 1 0,0 0 0,0 1 0,0-1 0,0 0 0,0 1 0,-1 0 0,0 1 0,6 3 0,-5-1 1,0 0 0,0-1-1,-1 2 1,1 0-1,-2 0 1,1 0 0,-1 0-1,5 13 1,-6-15-3,-1 1 0,0-1 0,-1 1-1,1-1 1,-1 1 0,0 0 0,-1 0 0,0-1 0,0 2 0,0-2 0,-1 1 0,-2 11 0,2-15-40,0 0-1,0 0 1,0 0 0,0-1-1,0 1 1,0 0 0,-1 0-1,-2 2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2162 1440 16000,'0'0'128,"4"1"0,23 4 168,1-1 1,-1-2-1,42-1 1,-58-1-172,-1-1 1,0 0-1,0 0 1,0-1-1,0-1 1,-1 0 0,1 0-1,-1 0 1,1-1-1,-1-1 1,-1 1-1,1-1 1,10-9-1,-10 7 44,-1 0-1,0-1 0,0-2 1,-1 2-1,0-1 0,-1 0 0,0-1 1,5-13-1,-11 23-157,0 0 0,1-1-1,-1 0 1,0 1 0,0-1 0,0 0 0,0 1-1,0-1 1,-1 0 0,1 0 0,0 1 0,0-1-1,0 1 1,0-1 0,-1 0 0,1 1-1,0-1 1,-1 1 0,1 0 0,0-1 0,-1 1-1,1-1 1,-1 1 0,1-1 0,-1 1 0,1-1-1,-1 1 1,1 0 0,-1-1 0,0 1-1,0-1 1,-25-9 128,20 7-111,-9-2-4,-1-1 1,1 2-1,-1-1 0,0 1 1,0 2-1,-26-2 0,37 4-31,-1 0 0,1 0-1,-1 1 1,1 0-1,-1 0 1,1 0 0,-1 0-1,1 0 1,0 2-1,0-1 1,0 0 0,0 0-1,0 1 1,1 0-1,-1 0 1,1 0-1,0 1 1,0-1 0,0 1-1,0 0 1,1 0-1,-7 9 1,6-6-5,0 1 1,0 1-1,1-1 0,0 0 0,1 0 1,-1 1-1,2 0 0,0-1 0,0 1 1,0 0-1,1 0 0,1-1 0,-1 1 1,2 0-1,-1 0 0,1-1 1,1 0-1,0 1 0,5 11 0,-6-18 12,0 1 0,0-1 0,0 1 0,1 0 0,-1-2 0,1 2 0,-1-1 0,1 0 0,0 1 0,0-2 0,0 0 0,0 1 0,0 0 0,6 1 0,3 1 0,1-1 0,20 4 0,-25-6 0,0-1-135,1 0 0,0 0 0,-1 0-1,1-2 1,-1 1 0,1-1-1,-1 0 1,0-1 0,10-3 0,14-3-561,-3 0-2375,-2 0-7681</inkml:trace>
  <inkml:trace contextRef="#ctx0" brushRef="#br0" timeOffset="5206.96">2805 1399 20479,'0'0'0,"-3"26"0,2-18 0,1 1-128,0-2 128,1-4-512,5-6-1664,-4-6 513,3-6 127,1-11 0,-1 0-7296</inkml:trace>
  <inkml:trace contextRef="#ctx0" brushRef="#br0" timeOffset="5397.17">2808 875 19199,'0'0'0,"10"28"0,-7-13 0,-1 2 0,-2-2 0,0-1-512,-2 1 128,-1-3-640,3 1 1</inkml:trace>
  <inkml:trace contextRef="#ctx0" brushRef="#br0" timeOffset="5928.19">3062 1330 20095,'0'0'896,"5"-5"-768,39-40 101,-32 32-177,2-1 1,-1 0-1,2 2 1,18-14-1,-32 25-50,1 1 0,-1 0 1,0-1-1,1 1 0,-1-1 0,0 1 0,1-1 0,-1 1 1,1 0-1,-1 0 0,1-1 0,-1 1 0,1 0 0,-1 0 1,0 1-1,1-1 0,-1 0 0,3 1 0,0 0 5,-1 0-1,1 0 0,-1 1 0,1 0 0,-1 0 0,0 0 1,3 3-1,3 3 8,0 0 1,0 0 0,10 15-1,-3-1-46,-2 1 0,-1 0 0,0 1 0,-2 1 0,-1-1 0,-1 1 0,6 34 0,-14-57-616,-3-8 249,-3-13-2372,-2-6-9282</inkml:trace>
  <inkml:trace contextRef="#ctx0" brushRef="#br0" timeOffset="6875.2">3906 651 19199,'-24'30'0,"13"-23"2,6-9-5,5 1 4,0 0 0,0 0 0,-1 1 0,1-1 0,0 0 0,0 0 0,0 0 0,0 1 1,1-1-1,-1 0 0,0 1 0,0-1 0,0 1 0,1-1 0,-1 0 0,0 1 0,1-1 0,-1 0 1,0 0-1,1 0 0,10-5 95,-2 1-1,-9 5-89,0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0,1-1 0,0 0 0,-1 0-1,1 0 1,0 1 0,0-1 0,0 1 0,0 0 0,0 0 0,1 0 0,-1-1 0,1 1-1,-1 1 1,1-1 0,0 0 0,0 0 0,0 0 0,0 1 0,-1 3 0,-3 8 83,2 0 0,-4 27 0,7-39-101,-22 118 194,-3 26-35,18-71-125,2-6-52,-4-1 0,-27 106 0,35-171-367,-3 13 216</inkml:trace>
  <inkml:trace contextRef="#ctx0" brushRef="#br0" timeOffset="7444.13">3917 1343 20863,'11'4'-38,"0"-2"0,0 1 0,1 0-1,-1-1 1,15 0 0,-19-2 20,0 0 1,0 0-1,1-1 0,-1 0 1,0 0-1,0-1 1,0 0-1,-1 0 1,14-6-1,-6 2 4,-1-2-1,0 0 1,0 0-1,0-1 1,-1-1-1,-1 1 1,18-19-1,-22 19 16,-1 1 0,1-1-1,-2 0 1,1-1 0,-1 1 0,-1-1-1,0 0 1,0 0 0,-1 0 0,-1 0 0,2-13-1,-4 18 0,0 1 0,0-1 0,0 0 0,-1 1 0,0 0 0,0-1 0,0 1 0,-1 0 0,1 0 0,-1-1 0,0 1 0,0 1 0,-1-1 0,0-1 0,-4-3 0,-4-4 0,0 0 0,-2 1 0,-13-11 0,25 22 0,0-1 0,-1 0 0,1 0 0,0 0 0,-1 1 0,1 0 0,0 0 0,-1-1 0,1 1 0,-1-1 0,1 1 0,-1 0 0,1 0 0,-1 0 0,1 0 0,-1 0 0,1 0 0,-1 0 0,1 0 0,-1 1 0,1-1 0,0 1 0,-1-1 0,1 0 0,-1 0 0,1 1 0,0 0 0,-1-1 0,1 1 0,0 0 0,0 0 0,-2 2 0,-4 2 0,0 2 0,1-1 0,-11 14 0,14-17 0,-5 8 0,0 0 0,1 1 0,1 0 0,0 0 0,1 0 0,0 1 0,1-1 0,-4 21 0,4-11 0,2-1 0,0 1 0,2-1 0,4 34 0,-2-43 0,0 0 0,1 1 0,7 16 0,-8-25 0,0 2 0,0-2 0,1 1 0,-1 0 0,1-1 0,0 1 0,1-1 0,-1 0 0,1 1 0,7 5 0,-7-8-14,-1-1 0,1 0 0,-1 0 1,1 0-1,-1 0 0,1 0 0,0 0 0,0-1 0,-1 1 0,1-1 0,0 0 0,0 0 0,0 0 0,-1-1 0,1 1 0,0-1 0,-1 0 0,8-2 0,6-3-504,-1 0 0,25-14-1,-36 17 355,63-37-3889,-35 19-5525</inkml:trace>
  <inkml:trace contextRef="#ctx0" brushRef="#br0" timeOffset="7692.96">4487 1292 21503,'0'0'0,"34"5"-6783,-13-18 5247</inkml:trace>
  <inkml:trace contextRef="#ctx0" brushRef="#br0" timeOffset="7854.9">4581 683 19327,'0'63'0,"3"40"384,-11-152 0,0 22 0,-1 4-128,0 9 0,1 7 0,-2 2 0,2 5-384,1 3 128,-1 2-384,3-1 128</inkml:trace>
  <inkml:trace contextRef="#ctx0" brushRef="#br0" timeOffset="8724">5063 1060 20607,'-32'-9'0,"23"5"21,11 2 24,2-1-4,-51 25-20,20-6-17,12-8-13,1 1 1,-26 19 0,38-25 0,-17 12-63,1 0 0,1 2 0,1 0 0,-28 36 0,44-51 61,-1-1-1,0 1 1,0-1-1,0 0 0,1 1 1,-1 0-1,1-1 1,-1 0-1,1 0 0,0 1 1,-1 0-1,1-1 1,0 1-1,0-1 0,0 0 1,0 1-1,0-1 1,1 1-1,-1 0 0,0-1 1,1 1-1,-1-1 1,1 0-1,0 0 0,0 1 1,-1-1-1,1 1 1,0-1-1,0 0 0,0 0 1,0 1-1,0-2 1,1 1-1,-1 0 0,0 0 1,1 0-1,-1 0 1,0 0-1,1 0 0,-1-1 1,1 1-1,-1-1 1,3 2-1,8 0-28,0 2 0,0-1 0,0-1-1,19 0 1,-27-1 40,44 2-48,0-2 0,-1-2 0,1-3 0,88-15 0,-136 19 41,21-3 154,-17 5 79,-10 4-62,-61 29 371,12-8-304,15-5-305,2 3-1,1 1 1,1 0 0,1 3 0,2 1 0,-38 44 0,67-69-326,-1 2 1,1-2-1,0 1 1,-3 9-1,1 3-2877</inkml:trace>
  <inkml:trace contextRef="#ctx0" brushRef="#br0" timeOffset="9253.99">5409 480 14848,'0'0'256,"0"4"85,-3 32 745,2 0-1,1 0 1,3 0 0,9 49 0,49 142-457,-1-16-522,-23-76-86,-25-96-107,-6-22-127,0 0 0,-2 1 0,0-1 0,-1 2-1,1 34 1,-4-53 185,0 1-1,0-1 1,0 0 0,0 0-1,0 0 1,0 1 0,0-1-1,0 0 1,0 0 0,0 1-1,0-1 1,0 0-1,0 0 1,0 0 0,0 1-1,0-1 1,-1 0 0,1 0-1,0 0 1,0 0 0,0 1-1,0-1 1,0 0 0,-1 0-1,1 0 1,0 0 0,0 0-1,0 1 1,0-1 0,-1 0-1,1 0 1,0 0-1,0 0 1,0 0 0,-1 0-1,1 0 1,0 0 0,0 0-1,0 0 1,-1 0 0,1 0-1,0 0 1,0 0 0,-1 0-1,1 0 1,0 0 0,0 0-1,0 0 1,-1 0-1,-10-7-1472,7 5 260</inkml:trace>
  <inkml:trace contextRef="#ctx0" brushRef="#br0" timeOffset="9502.94">5329 1032 21503,'0'0'0,"22"31"0,-14-20 0,-3-7 0,-2-8 0,3 1 0,5 0 0,6 6 0,8 1-768,10 4 0,7 3-768,-9-4 0,0 1-10367</inkml:trace>
  <inkml:trace contextRef="#ctx0" brushRef="#br0" timeOffset="10208.79">6117 1143 21119,'0'0'-128,"-3"6"-1045,-64 140-4693,64-138 6045,1 1 0,1-1 0,0 0 0,0 0 0,1 1 0,0 14 0,1-20-101,-1 1 1,0 0-1,1-1 1,0 0-1,0 1 1,0 0-1,0-2 1,1 2 0,-1 0-1,1-2 1,0 1-1,0 1 1,0-1-1,0-1 1,1 1-1,-1 0 1,7 4-1,-7-6-47,1 0 1,-1 0-1,1 0 0,-1 0 1,1-1-1,0 1 0,0-1 0,-1 0 1,1 1-1,0-1 0,0 0 1,-1-1-1,1 1 0,0 0 0,-1-1 1,1 0-1,0 0 0,-1 1 1,1-2-1,2 0 0,5-2 98,0-1 0,0 0 0,16-12 0,-14 6 24,0-1 0,-1 0-1,0 0 1,-1-1-1,0 0 1,11-21-1,9-12 60,-2 8-104,-8 12 19,23-40 1,-42 64-122,0 0-1,0 0 1,1 1-1,-1 0 1,0-1-1,1 0 1,-1 0 0,1 1-1,-1-1 1,1 1-1,0 1 1,0-2-1,-1 1 1,1 0 0,0 0-1,0 0 1,0 0-1,0 0 1,1 1-1,-1-1 1,0 1-1,4-1 1,-5 1-2,-1 0 0,1 0 0,-1 1 1,1-1-1,0 0 0,-1 1 0,1-1 0,-1 0 0,1 1 0,-1-1 1,0 0-1,1 1 0,-1-1 0,1 1 0,-1-1 0,0 1 0,1-1 1,-1 1-1,0-1 0,0 1 0,1-1 0,-1 1 0,0 0 0,0-1 1,0 0-1,0 0 0,0 1 0,0 0 0,0-1 0,0 1 0,0-1 1,0 1-1,0 0 0,0-1 0,0 1 0,-1 30 74,0-23-28,0 18 75,1 0 0,1 1 0,2-1 0,0 1 0,3-1 0,9 31 0,-7-33-37,-3-7-95,0 0-1,2 0 1,0 0-1,1-2 0,16 25 1,-24-40-58,0 1 1,1-1 0,-1 1 0,0 0-1,1-1 1,-1 0 0,1 0 0,-1 0-1,0 1 1,1-1 0,-1 0 0,1 1-1,0-1 1,-1 0 0,1 1-1,-1-1 1,1 0 0,-1 0 0,1 0-1,0 1 1,-1-1 0,1 0 0,-1 0-1,1 0 1,0 0 0,-1 0 0,1 0-1,0 0 1,0-1 0,1 1-19,-1-1 0,0 0 0,1 0 0,-1 1 1,0-1-1,0 0 0,1 0 0,-1 0 0,0 0 1,0 0-1,1-3 0,19-33-3238,-20 36 3207,11-28-9550</inkml:trace>
  <inkml:trace contextRef="#ctx0" brushRef="#br0" timeOffset="10792.95">6893 958 22783,'-24'44'26,"1"2"0,3 1-1,2 1 1,-14 55-1,25-76-28,2 0-1,0-1 1,2 2-1,1 0 1,2 37-1,2-63-89,2-8 46,3-10-10,-6 15 41,6-14-28,0 0 1,12-14 0,2-5 2,-6 10-49,0 0 1,2 2-1,1 0 0,1 0 0,1 2 1,32-26-1,-38 35 39,1 0 1,0 0-1,1 1 0,0 1 0,1 1 0,-1 1 1,2-1-1,-1 3 0,1-2 0,0 3 0,25-5 1,-39 9 49,0-1 0,-1 1 1,1 0-1,0 0 0,0 0 0,0 1 1,0-1-1,0 1 0,0 0 1,-1 0-1,1 0 0,0 1 1,-1-1-1,1 1 0,-1-1 0,1 1 1,-1 0-1,0 1 0,0-1 1,0 1-1,0-2 0,0 2 1,-1 0-1,1 0 0,-1-1 0,0 2 1,0-1-1,0 0 0,0 0 1,-1 1-1,1-1 0,0 4 0,4 11 2,-1 0-1,-2-1 1,0 2-1,1 34 0,-4-53 0,3 54-32,-2 0 0,-4-1 0,-12 78 0,23-144-2224,6-17-885,-5 7-7461</inkml:trace>
  <inkml:trace contextRef="#ctx0" brushRef="#br0" timeOffset="11506.68">8024 1014 23167,'-60'31'0,"60"-31"0,-1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0,0-1 0,0 1 0,0-1 0,1-21 0,0 10 0,-1 11 0,-1 0 0,1 0 0,0 0 0,-1 1 0,1-1 0,0 0 0,-1 0 0,1 1 0,-1-1 0,1 0 0,-1 1 0,1-1 0,-1 1 0,1 0 0,-1-1 0,0 1 0,1-1 0,-1 1 0,0 0 0,1-1 0,-1 1 0,0 0 0,0-1 0,0 1 0,1 0 0,-1 0 0,0-1 0,0 1 0,0 0 0,1 0 0,-1 0 0,0 0 0,0 0 0,-1 1 0,-29 4 0,26-4 0,-11 4-48,1 0 0,-1 1 0,1 0 0,1 2 0,-1-1 0,1 1 0,1 1 0,-1 1 0,2-1 0,0 1 0,-22 24 0,26-26 14,1 2 1,0-1-1,0 1 0,1-1 0,1 1 0,-1 1 0,2-1 0,0 1 0,0-1 0,1 1 1,0 0-1,1 1 0,1-1 0,0 0 0,0 0 0,3 21 0,1-14 27,0 1 0,2-2-1,0 0 1,1 1 0,1-1-1,1 0 1,11 17 0,-15-29 2,0 2 0,1-2 0,0 1 0,0-1 0,0 0 0,1 1 0,0-2 0,0 1 0,8 3 0,-9-5 3,0-1-1,0 0 0,0 0 0,0-1 1,1 1-1,-1-1 0,1 0 0,-1 0 1,1 0-1,-1-1 0,1 0 0,-1 0 1,1 0-1,6-2 0,1-1-4,-1-1 0,1 1 0,-1-1 0,0-1 0,0 0 0,-1-1 0,1 0 1,-1-1-1,18-14 0,-3 0-6,-2 0 1,35-40-1,-38 37 24,30-46 0,-39 45 157,-12 18-46,-13 15-28,0 4-43,1 0 1,1 1 0,0 0 0,1 1 0,1 0-1,-16 31 1,-31 99 191,27-62-102,11-34-56,-7 20 129,-64 118-1,-2-42-53,68-112-128,-1-1 0,-42 40 0,46-54-452,-1-1 0,-1-1 0,-36 19 0,6-4-460,6 1-2448,1-3-8703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3160 17151,'0'0'2155,"6"1"-1984,54 6 78,1-1 0,62-3-1,311-31 1012,-251 14-728,96 7 107,-270 7-638,28 0-978,-13 0-2910</inkml:trace>
  <inkml:trace contextRef="#ctx0" brushRef="#br0" timeOffset="674.53">0 3034 20095,'9'-5'0,"-6"3"0,0 0 0,0 1 0,0-1 0,0 0 0,1 0 0,-1 1 0,0-1 0,1 2 0,-1-1 0,1 0 0,-1 0 0,1 1 0,4-1 0,-4 2 22,1-1-1,0 0 1,-1 0-1,1 0 0,-1-1 1,1 0-1,-1 0 0,1 0 1,-1 0-1,1 0 1,-1 0-1,5-4 0,55-28 400,-54 28-373,14-8 61,-1 2-1,2-1 1,-1 2-1,1 2 1,1 0 0,0 2-1,0-1 1,1 3-1,0 0 1,46 0 0,396-5 381,-309 16-151,17 0 156,-144-8-410,-1-1 0,0-1 0,43-9 0,-71 11-188,-1 1 0,0-2 1,1 1-1,-1 0 1,0-1-1,1 1 0,-1 0 1,0-1-1,0-1 1,-1 1-1,1 0 0,0 0 1,-1 0-1,1-1 1,-1 0-1,0 2 0,0-2 1,0 0-1,0 0 1,2-4-1,-4 7-1,0-1 0,0 1 1,0-1-1,0 1 0,0 0 0,0-1 1,0 1-1,0 0 0,0 0 0,0-1 0,0 1 1,-1-1-1,1 1 0,0 0 0,0-1 1,0 1-1,0-1 0,-1 1 0,1 0 0,0-1 1,-1 1-1,1 0 0,0-2 0,-1 2 1,1 0-1,0 0 0,-1-1 0,1 1 0,0 0 1,-1 0-1,1-1 0,-1 1 0,1 0 0,0 0 1,-1 0-1,0 0 0</inkml:trace>
  <inkml:trace contextRef="#ctx0" brushRef="#br0" timeOffset="40116.83">2685 1087 17407,'0'0'384,"5"-3"-149,6-6-137,0 0-1,1 1 1,1 1-1,0 0 1,0 0 0,0 2-1,17-6 1,-8 4 6,-1 1 0,1 2 0,0-1 0,30 0 0,107 3 568,-135 4-525,-1 0 0,1 1 1,-1 2-1,37 11 0,-54-13-119,0-1 0,0 0 0,0 1 0,0 1 0,-1-2 0,1 2 0,-1 0 0,0 0 0,-1 0 0,1 0 0,-1 2 0,0-2 0,4 7 0,-3-3 1,0 0-1,-1 0 0,0 2 0,0-2 0,-1 1 0,-1-1 0,4 21 0,-5-12 18,0 2-1,-1-1 0,-1 1 0,0-1 0,-2 0 1,0 0-1,-2-1 0,-8 24 0,-4 2 50,-2 1-1,-3-2 1,-1-1-1,-2-2 1,-2-1-1,-38 43 1,48-65-29,15-14-45,-1 0 0,1 0 0,-1 0 0,1 0 0,0 0-1,0 1 1,0 0 0,-2 3 0,4-5-17,0 0 1,-1 1-1,1-2 0,0 1 0,0 1 0,0 0 0,0-1 0,1 1 1,-1-1-1,0 0 0,0 0 0,1 0 0,-1 0 0,1 0 1,-1 0-1,1 0 0,-1 1 0,1-1 0,0 0 0,0 0 1,0-1-1,-1 1 0,1 0 0,0 0 0,2 1 0,3 2 5,-1 0 0,1 1 0,0-2-1,0 0 1,0 2 0,1-3-1,0 1 1,-1 0 0,1-1 0,0-1-1,10 3 1,9 0 69,47 0 0,-53-3-61,66-3 135,5 1 51,-79 1-280,-1 0 0,1 2 0,-1 0 0,1 1 0,19 6 0,-28-7-109,0-1 1,0 1-1,1-1 1,-1 1-1,0 0 1,0 0-1,0 0 1,-1 0-1,1 0 0,-1 1 1,3 2-1,0 1-699,-1 0-1,-1 1 0,1 1 0,2 5 0</inkml:trace>
  <inkml:trace contextRef="#ctx0" brushRef="#br0" timeOffset="41183.57">3849 954 22015,'2'-5'0,"0"1"0,1-1 0,-1-1 0,1 2 0,0 0 0,0 1 0,1-2 0,0 1 0,-1 1 0,1-1 0,0 1 0,1 1 0,-1-2 0,1 1 0,-1 0 0,1 1 0,5-3 0,-4 4 0,0 0 0,0-1 0,0 1 0,0 0 0,1 1 0,-1-1 0,0 1 0,0 1 0,0-1 0,1 1 0,-1 0 0,0 0 0,0 1 0,11 3 0,309 137 0,-313-135 2,-1 0-1,0 2 1,0 1-1,-1-1 1,0 1-1,-1 0 1,0 1 0,-1 0-1,0 0 1,-1 0-1,0 2 1,-1-1-1,10 25 1,-15-30 9,0-2 1,0 1 0,-1 0 0,0 0 0,0 1-1,-1-1 1,0 0 0,0 0 0,0-1 0,-1 2-1,0 0 1,-3 7 0,1-6 15,0 0 1,-1 1-1,0-1 1,-1 0-1,0 0 1,0-1-1,-11 12 0,-2-2 18,0 1-1,-1-3 1,-1 0 0,0-1-1,-32 16 1,32-18 24,0-2 0,-1 0 1,0-2-1,-38 13 0,53-20-56,-1 1 0,1-1 0,-1 0 0,0 0 0,1-1 0,-1 0 0,0 0 0,1-1 0,-1 0 0,0 0 0,1 0 0,-1-1 0,1 1 0,0-1 0,0-1-1,-1 1 1,2-1 0,-1-1 0,0 1 0,-7-6 0,12 8-13,0 1 0,0-1 0,1 1 0,-1-1 0,0 1 0,1-1 0,-1 0 0,0 1 0,1 0 0,-1-1 0,1 1 0,-1-1 0,1 0 0,0 0 0,-1 1 0,1-1 0,0 0 0,-1 0 0,1 0 0,0 0 0,0 1 0,0-1 0,0 1 0,0-1 0,0 0 0,0 0 0,0-1 0,1 1 0,-1 0 0,1 0 0,0 0 0,0 0 0,0 1 0,0-1 0,0 0 0,0 1 0,0-2 0,0 1 0,0 0 0,0 1 0,0-1 0,0 1 0,3-2 0,4 0 0,1 0 0,0 0 0,-1 1 0,12-2 0,2 2 0,0 1 0,1 1 0,-1 1 0,0 1 0,0 0 0,34 12 0,-40-10 0,0 0 0,-1 1 0,0 1 0,0-1 0,-1 3 0,0 0 0,0 0 0,-1 0 0,17 17 0,-26-22 0,-1 0 0,1 2 0,-1-2 0,0 1 0,0 1 0,-1 0 0,1-2 0,-1 2 0,-1-1 0,1 1 0,-1-1 0,0 0 0,0 3 0,-1-3 0,0 1 0,0-1 0,0 1 0,-2 6 0,1-3 0,0-2 0,-1-1 0,0 1 0,-1 0 0,1-1 0,-1 2 0,-1-1 0,1-2 0,-1 2 0,-1-1 0,1-1 0,-1 2 0,0-2 0,-7 7 0,-4-2 6,1 0 0,-1 0 0,-1-2 0,0 0 1,0-1-1,0-1 0,-36 11 0,-135 15-156,165-29 38,11-3-783,10 0 313,0 0-1,0 0 1,0 1-1,0-1 1,0 0-1,0 1 1,1-1-1,-1 1 1,-2 0-1</inkml:trace>
  <inkml:trace contextRef="#ctx0" brushRef="#br0" timeOffset="41934.42">5233 1308 22015,'-22'9'0,"22"-9"0,0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0,10-15 0,-8 13 0,0-2 0,0-2 0,0 1 0,0 0 0,-1-1 0,1 0 0,-2 0 0,1 0 0,-1 0 0,1 1 0,-2 0 0,1-2 0,-1 1 0,0 0 0,-3-8 0,-1-4 0,-1 0 0,-1 1 0,-12-22 0,18 36 0,-1 0 0,1 1 0,-1-2 0,0 1 0,0 1 0,0 0 0,0-1 0,-1 1 0,1 0 0,-1 1 0,0-1 0,1 0 0,-1 0 0,0 0 0,-5-1 0,2 2 0,1-1 0,0 1 0,-1 0 0,1 1 0,-1-1 0,1 1 0,-1 0 0,1 1 0,-7 0 0,-3 2 1,0 0-1,0 1 0,1 1 1,-1 0-1,1 0 0,1 3 1,-1-2-1,1 1 1,0 1-1,1 1 0,0-1 1,1 2-1,0 0 0,-12 12 1,6-2-5,0 0 1,1 2 0,1-1-1,1 0 1,1 3 0,2-1-1,-11 28 1,9-12-12,3 0 0,1 0-1,2 1 1,2 0 0,2 0 0,3 68-1,2-96 16,-1 0-1,2 2 0,-1-2 1,2 0-1,0-1 0,1 2 1,11 19-1,-14-27 2,1 0 0,0 0 0,0-2 1,0 1-1,0 0 0,1 0 0,0 0 0,0-2 0,0 2 1,0-1-1,1 0 0,-1 0 0,1 0 0,0 0 0,0-2 1,0 1-1,0 0 0,0 0 0,0-1 0,1 0 0,-1 0 0,7 0 1,-4-2 11,1 1 0,0 0 0,-1-1 1,1-1-1,-1 0 0,0 0 0,1-1 1,-1 1-1,0-1 0,-1-1 0,1 0 1,-1-1-1,1 2 0,-1-2 0,-1 0 1,1 0-1,6-7 0,6-8 18,0 0 0,-2-1 0,28-43 0,-15 13-33,-2 0 0,-3-1-1,24-73 1,29-167 118,-74 270-31,0 0 1,-1-39-1,-2 60-85,-1 1 1,0 0-1,0-1 1,0 1-1,-1 0 1,1-1-1,0 1 1,0 0-1,0-1 1,0 1-1,0 0 1,0-1-1,0 1 1,0 0-1,-1-1 1,1 1-1,0 0 1,0 0-1,0-1 1,-1 1-1,1 0 0,0 0 1,-1-1-1,1 1 1,0 0-1,0 0 1,-1 0-1,1-1 1,0 1-1,-1 0 1,1 0-1,0 0 1,-1 0-1,1 0 1,-16 2-77,-15 14-228,22-11 50,0 1-1,1 0 1,0 0 0,0 2-1,0 0 1,1-1-1,-10 14 1,-1 7-1924,-18 39 0,35-65 2106,-47 86-10232</inkml:trace>
  <inkml:trace contextRef="#ctx0" brushRef="#br0" timeOffset="42548.27">5653 956 21887,'9'84'0,"15"104"0,-15-133 10,40 193 130,-32-169-65,34 115 106,-49-184-166,10 20 183,-11-30-193,-1 1 0,0-1 0,0 1 0,1-1 0,-1 0 0,1 1 0,-1-1 0,0 1 0,1-1 0,-1 0 0,1 1 0,-1-1 0,0 0 0,1 0 0,-1 1 0,1-1 0,-1 0 0,1 0 0,-1 0 0,1 2-1,0-2 1,0 0-1,0-2-1,0 2 0,-1 0 0,1 0 1,0-1-1,0 1 0,-1-1 0,1 1 0,0 0 1,-1-1-1,1 0 0,-1 1 0,1-1 1,0 1-1,-1-1 0,1 1 0,-1-1 0,1 0 1,7-11 39,-1 0 1,-1-2-1,0 2 1,-1-1 0,0-1-1,3-15 1,-1 4 13,4-14 16,7-22 116,2-2 0,53-104 0,-41 109-167,3 1-1,82-100 0,11-11-3936,-103 131 1302,19-26-8714</inkml:trace>
  <inkml:trace contextRef="#ctx0" brushRef="#br0" timeOffset="44079.37">2836 213 19711,'-17'8'0,"1"3"0,0-1 0,0 0 0,-14 16 0,-53 54 0,58-56 0,9-8 0,1 0 0,1 0 0,1 2 0,-18 29 0,26-37 0,0 1 0,0 0 0,2 0 0,-1 0 0,2 0 0,-1 1 0,2-1 0,-1 1 0,2 0 0,0 14 0,5 20-20,21 84 0,27 48-57,-27-93 45,73 218-162,-73-237-104,3-1 0,58 95 0,-49-103-651,57 63 0,77 68-2443,7 3-5056</inkml:trace>
  <inkml:trace contextRef="#ctx0" brushRef="#br0" timeOffset="44785.36">6526 196 18687,'12'32'0,"1"1"0,2 0 0,25 39 0,86 129 0,-103-157 0,-2-1 0,28 87 0,-29-58 46,-4 0 0,-3 2 0,-4 0 0,-1 134 0,-10-161-17,-3 1 0,-1-1 0,-3-1 0,-2 2 0,-3-3 0,-1 1 0,-3-2 0,-38 71 0,4-29-114,-3-1-1,-72 83 1,114-153-207,-1-1 1,0 1-1,-18 10 0,26-20-114,-1 0 0,0 0 0,-1-1 0,1-1 0,-1 1 0,0-1 0,0-1 0,0 1 1,-17 2-1,-17 1-8810</inkml:trace>
  <inkml:trace contextRef="#ctx0" brushRef="#br0" timeOffset="45430.35">6973 111 19327,'34'-6'0,"0"-3"0,59-21 0,5-2 0,-72 24 0,-5 1 0,1 2 0,0-1 0,25 0 0,-40 5 0,-1 1 0,1-1 0,0 2 0,-1-1 0,1 1 0,-1 0 0,1 0 0,-1 0 0,1 1 0,-1 0 0,0 1 0,0-1 0,0 0 0,0 2 0,6 4 0,-5-3 0,0 0 0,-1 2 0,0-2 0,0 1 0,0 2 0,-1-2 0,0 0 0,-1 2 0,1-1 0,-2 0 0,1 2 0,-1-2 0,0 1 0,-1-1 0,0 1 0,0 2 0,-1-2 0,1 13 0,-2 3 0,-2 1 0,0-1 0,-2 1 0,0-1 0,-10 26 0,-3 3 0,-49 100 0,-42 44 1,29-58 20,63-109 36,-2 2 123,1 1 0,-15 45 0,32-77-167,0 0 0,-1 0 0,1-1 1,0 2-1,0-1 0,0 0 0,0 0 0,0 0 0,0 0 0,0 0 1,0 0-1,0 0 0,1-1 0,-1 1 0,0 0 0,1 0 0,-1 0 0,1 0 1,-1 0-1,1 0 0,-1 0 0,1-1 0,0 1 0,-1 0 0,1-1 1,0 1-1,0-1 0,0 1 0,-1 0 0,1-1 0,0 1 0,0-1 0,0 1 1,0-1-1,2 1 0,3 1 20,1 0 0,-1-2 0,2 2 0,9-1 0,-16-1-31,52 4 67,0-3 0,-1-2 1,99-16-1,153-47-3333,-219 42-8831</inkml:trace>
  <inkml:trace contextRef="#ctx0" brushRef="#br0" timeOffset="47013.57">1889 2909 19327,'12'-6'-76,"-9"4"28,1-1 0,0 1 0,0 1-1,-1-1 1,1 1 0,1-2 0,-1 2-1,0 0 1,0 0 0,0 0 0,1 0 0,-1 1-1,0 0 1,1 0 0,-1 0 0,5 1-1,0 1-32,0-1-1,1 1 1,-1-2-1,0 2 1,1-4-1,14 0 1,60-12-180,-34 4 90,-23 5 121,68-12-203,182-9 1,-123 29 135,230 32-1,-159 12 118,-145-28 0,82 11 0,347 19 128,-420-46 270,124-10 0,-38-1 321,-49 5 113,224-34 0,-126-16-55,-94 18-530,182-31 286,-199 28-256,-11 5-148,183-27 272,6 0-290,-224 41-23,-16 5 39,97-17-1,-116 29-119,62 3-1,-13 1 109,116-2-94,45 0 107,-204-3-154,1-2 0,40-8 0,-72 10-2,-3 3-190,0-1 0,0 0 1,0 0-1,0-1 0,0 1 0,5-3 1,2-6-3465</inkml:trace>
  <inkml:trace contextRef="#ctx0" brushRef="#br0" timeOffset="49382.53">3242 4096 19199,'4'-5'87,"-4"4"-46,0-1-1,1 1 1,-1 0 0,1 1 0,0-1-1,-1 0 1,1-1 0,0 1 0,-1 0 0,1 0-1,0 0 1,0 1 0,0-1 0,0 0-1,0 1 1,0-1 0,0 1 0,0-1-1,1 0 1,-1 1 0,0-1 0,2 0-1,15-18 238,-3 5-169,23-27 1,-24 24-38,22-19-1,189-135 390,-22 19-175,-161 115-235,-20 17 31,1 0 1,49-31 0,-70 50-73,-1-1 0,1 2 0,0-1 0,0 0 0,0 1-1,0-1 1,0 0 0,0 1 0,0-1 0,1 1 0,-1-1 0,0 1 0,0 0 0,0 0 0,0 0 0,1 0 0,2 1 0,-4 0-5,0-1 1,0 1-1,0 0 1,0 0-1,1 0 0,-1-1 1,-1 0-1,1 1 1,0 0-1,0 1 0,0-1 1,0 0-1,-1 0 1,1 0-1,-1 0 0,1 0 1,-1 0-1,1 0 1,-1 0-1,1 1 0,-1-1 1,0 0-1,0 1 1,0-1-1,0-1 0,0 2 1,0-1-1,0 0 1,-1 3-1,-4 47 52,-2-1 0,-21 72 0,10-54 31,-17 60 37,23-85-97,3 1 0,1-1 0,-1 46 0,-8 49 9,5-72-118,-20 125-862,33-172-88,-1-18 958,0-1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4486 4460 19967,'0'0'0,"-37"-3"0,52 3 0,-4 3 0,5 2 0,-8 0 0,-3-2 0</inkml:trace>
  <inkml:trace contextRef="#ctx0" brushRef="#br0" timeOffset="50596.36">5192 3434 22143,'-44'35'0,"43"-34"-2,0-1 0,0 1 0,0 0 0,1-1-1,-1 1 1,0 1 0,0-2 0,0 1 0,0-1 0,-1 0-1,1 1 1,0-1 0,0 0 0,0 0 0,0 1-1,0-1 1,0 0 0,0 0 0,0 0 0,-1-1 0,1 1-1,0 0 1,0 0 0,0 0 0,0-1 0,0 1 0,0-1-1,0 1 1,0-2 0,0 2 0,-2-2 0,2 1-4,0 0 0,0 1 0,0 0 0,-1 0 0,1-1 0,0 1 0,-1-1 0,1 1 0,0 0 0,-1-1 0,1 1 0,0 0 0,-1 0 0,1 0 1,0 0-1,-3 0 0,-4 3-84,-1-1 1,1 3-1,-1-2 1,1 0-1,1 2 1,-1-1-1,1 1 1,-1-1-1,1 2 1,1-1 0,-11 13-1,5-6-66,1 1-1,0 3 1,1-3-1,-14 28 1,20-33 139,0 2 1,1 0-1,0-1 0,0 0 1,1 0-1,1 2 1,0-2-1,0 0 1,1 1-1,0 0 1,1-1-1,0 1 0,0-1 1,1 1-1,1-1 1,0 0-1,0 0 1,9 18-1,-4-14 0,-1-2 0,2 2 1,0-2-1,0 1 0,2-1 0,-1-1 0,1 0 0,1 0 1,0-2-1,0 2 0,1-3 0,17 10 0,22 8 17,-1 3 0,-2 0 0,90 71 0,-136-97 0,-1 0 0,0 0 0,1 0 0,-1 0 0,0 1 0,0-2 0,-1 2 0,1 0 0,0-1 0,-1 0 0,0 1 0,1 0 0,-1 0 0,1 4 0,-2-4 0,-1 0 0,1 0 0,0 1 0,-1-2 0,0 2 0,0-1 0,0 0 0,0 0 0,0 0 0,-1 0 0,-3 7 0,-7 11 124,-1 1 0,-2-1 0,0 0-1,-31 32 1,41-49-87,-1 0-1,1 0 1,0-1-1,-1 0 1,0 1-1,0-1 1,0 0 0,0-1-1,-1 0 1,1 0-1,-1-1 1,1 1-1,-1-1 1,0 0 0,1-1-1,-1 1 1,0-1-1,0-1 1,1 1-1,-1-1 1,0 0 0,1-1-1,-1 1 1,1-1-1,0 0 1,-1 0-1,1-1 1,0 0 0,0-1-1,1 1 1,-1 0-1,1-1 1,0 0-1,-9-8 1,5 3-23,1-2 0,0 2 0,0-1 0,1-1 0,1 0 0,0 0 0,1-1 1,0 0-1,1 0 0,0 1 0,1 0 0,0-2 0,1 1 0,0-1 0,2 1 0,-1 0 0,3-20 0,0 10-9,2-1 0,0 1 0,2 1 0,1-1 0,0 1 1,2 0-1,0 0 0,25-37 0,52-55 99,8-11 51,-83 108-138,-1-2 1,-1 1-1,-1-1 0,-1 1 0,9-34 0,-15 47-43,0 3-69,-1-1 0,1 1 1,-1-1-1,1 0 0,-1 0 1,0 0-1,1 0 0,-1 1 1,0-1-1,-1 0 0,1 0 1,0 0-1,0 1 0,-1 0 1,1-1-1,-1 0 0,1 0 1,-1 1-1,-1-3 0,1 4-14,1 0 0,-1 0 0,1 0-1,-1 0 1,0 0 0,1 0 0,-1 0 0,1 0-1,-1 0 1,1 0 0,-1 0 0,1 0-1,-1 0 1,1 0 0,-1 0 0,1 0-1,-1 1 1,1-1 0,-1 0 0,1 0 0,-1 1-1,1-1 1,-1 0 0,1 0 0,-1 0-1,1 0 1,0 1 0,-1-1 0,1 1 0,0-1-1,-1 1 1,1 0 0</inkml:trace>
  <inkml:trace contextRef="#ctx0" brushRef="#br0" timeOffset="51405.94">5929 3546 20607,'-91'1'128,"90"-1"-121,0 0-1,0 0 1,0 0-1,0 0 0,0 0 1,0 0-1,0-1 0,-1 1 1,1 0-1,0-1 1,1 1-1,-1 0 0,0-1 1,0 0-1,-1 0 1,1 1 0,1-1 1,0 1 0,0-1 0,-1 1 0,1 0 0,0 0 0,0 0-1,0-1 1,0 1 0,0-1 0,-1 1 0,1-1 0,0 1 0,0 0-1,0-1 1,0 1 0,0-1 0,0 1 0,1-1 0,-1 1 0,0-1-1,0 1 1,0-1 0,2-1 76,-1-1-1,1 1 0,0-1 1,-1 2-1,1-2 1,5-5-1,-51-1 194,34 8-299,-1 1 0,1-1-1,0 1 1,-1 1-1,1-1 1,0 1 0,0 1-1,0 0 1,-14 4-1,19-4 9,0 1 0,0-1-1,1 1 1,-1-2-1,1 2 1,-1 0 0,1 0-1,0 0 1,0 0-1,1 0 1,-1 1 0,1 0-1,-1-1 1,1 1-1,1 2 1,-1-3 0,0 2-1,1-1 1,-3 8-1,3-6-20,0 3 0,1-2 0,0-1 0,0 2-1,1-1 1,0 0 0,0 0 0,0 1 0,1-1 0,1-1-1,2 14 1,0-11-3,0-1-1,0 1 0,1 0 1,0 0-1,1-1 1,0 0-1,11 11 0,5 2-19,2-1-1,0 0 1,1-2-1,43 24 0,-53-33 59,-1-1 0,0 1 0,-1 1 0,0 1 0,0 1 0,-1-1 0,17 22 0,-26-27 0,1-1 0,-1 0 0,0 0 0,0 1 0,-1 1 0,0-1 0,0-1 0,-1 1 0,1 0 0,-1 0 0,-1 0 0,1 1 0,-1-1 0,0 0 0,-1 0 0,1 0 0,-1 0 0,-1 1 0,1-1 0,-1-1 0,0 1 0,-1 0 0,-3 7 0,-3 2 0,0 1 0,-19 23 0,23-33 0,-1 0 0,1 0 0,-1-1 0,-1 0 0,1 0 0,-1-1 0,0 1 0,-12 5 0,11-8 6,-4 5-9,0-2 0,0 0 0,0-2-1,-17 5 1,26-7 9,-1-1-1,1 0 0,-1 0 1,1 0-1,-1 0 0,1 0 0,0 0 1,-1 0-1,1-1 0,-1 0 1,1 0-1,0 0 0,0 0 1,0-1-1,-1 1 0,1-1 1,0 1-1,1 0 0,-1-2 0,0 1 1,-3-3-1,1-1-1,0 2 1,1-2-1,0 2 1,0-2-1,0 1 0,1-2 1,-1 2-1,2-2 0,-1 1 1,1 0-1,0-1 1,0 1-1,-1-11 0,2 7 7,1 0-1,1 0 0,-1-1 1,2 1-1,0 0 1,0 1-1,0-2 0,5-8 1,6-10 13,2 0 1,1 2-1,1 0 1,35-42-1,-4 11-24,-22 28 0,25-36 0,-39 48-12,25-42-187,-33 53 141,-1 0 0,0-1-1,0 0 1,-1 1 0,0 0 0,1-13 0,-3 11-1323</inkml:trace>
  <inkml:trace contextRef="#ctx0" brushRef="#br0" timeOffset="52196.89">6500 3419 22143,'-75'10'0,"71"-10"0,5-1 0,12-3 0,3 3 0,-15 1 0,-1 0 0,0 0 0,1 0 0,-1 1 0,0-1 0,1 0 0,-1 0 0,0 0 0,0 0 0,1 1 0,-1-1 0,0 0 0,1 0 0,-1 0 0,0 1 0,0-1 0,1 0 0,-1 0 0,0 1 0,0-1 0,0 0 0,0 1 0,1-1 0,-1 0 0,0 1 0,0-1 0,0 0 0,0 0 0,0 0 0,0 0 0,0 1 0,0-1 0,0 0 0,0 1 0,0 1 0,-8 27 0,6-22 0,0 1 0,0-1 0,-1 11 0,-2 17 0,-1 0 0,-2 0 0,-13 33 0,9-30 0,-15 79 0,25-106 2,0 10 32,-1 39 1,4-55-31,-1 3 1,1-3 0,1 1 0,-1 0 0,1 0-1,0 0 1,0-1 0,2 1 0,-2 0 0,1-1 0,5 5-1,-7-8 1,0-1-1,0 0 0,0 0 0,1 0 0,-1 1 1,1-1-1,-1-1 0,1 0 0,-1 1 0,1 0 1,-1 0-1,1-1 0,0 1 0,-1-1 0,1 0 1,0 1-1,0-1 0,-1 0 0,4 0 1,1 0 48,-1 0 1,0-1-1,0 0 1,0 0-1,7-1 1,-11 0-40,1 0 1,-1 0-1,1 1 1,-1-1 0,0 1-1,1-1 1,-1 0-1,0-1 1,0 1 0,-1 1-1,1-1 1,0 0-1,-1-1 1,1-1-1,1-2 2,15-48-5,-7 20 25,25-56-1,-30 81-31,0 0 0,1-1 0,0 1 1,0 0-1,1 1 0,0 0 0,1-1 1,0 2-1,0 0 0,11-7 0,-13 10-49,-1 1 0,1 0-1,0 0 1,-1 0 0,1 1-1,1 1 1,-1-1 0,0 0-1,10 0 1,-14 1 4,1 1 1,0 0-1,0 0 1,0 0-1,0 0 1,0 1-1,0-1 0,0 1 1,0 0-1,-1 0 1,1 0-1,0 0 0,-1 0 1,1-1-1,0 2 1,-1-1-1,0 1 1,1 0-1,-1 0 0,0 0 1,0 0-1,4 4 1,1 4-1631,0 1 0,10 21-1</inkml:trace>
  <inkml:trace contextRef="#ctx0" brushRef="#br0" timeOffset="52542.35">6587 3895 21887,'0'0'0,"13"29"0,-8-14 0,1-2 0,5 1 0,-2 3 0,12-2 0,5 3 0,2 5 0,-1 2-384,-2 1 0,0 0-1536,-5-10 128,-2-7 129,-9 3 127</inkml:trace>
  <inkml:trace contextRef="#ctx0" brushRef="#br0" timeOffset="53704.2">7145 4080 21119,'80'21'0,"-54"-13"0,1-1 0,-1-1 0,55 4 0,-61-8 0,-12-2 0,1 1 0,-1-1 0,14-2 0,-20 1 22,-15-9 84,-13-17-106,1-1 0,2 0 0,1-2 0,1 0 0,-22-45 0,39 67 24,0 1-1,1 0 0,-1 0 0,2 0 1,-1 0-1,1 0 0,1-2 1,-1 2-1,1-1 0,1 1 0,0-1 1,0 0-1,0 0 0,1 1 0,0-1 1,1 1-1,0 0 0,0-1 1,1 0-1,-1 1 0,6-8 0,-3 7 1,-1 0 0,1 1 0,1 0 0,-1 0 0,1 1-1,1 0 1,-1-1 0,1 1 0,1 1 0,-1 0 0,1 0-1,-1 1 1,2-1 0,-1 1 0,0 0 0,15-3 0,-16 3-17,1 2 0,0-1 0,0 2 0,0-1 0,0 1 0,0-1 0,0 2 1,0-1-1,1 1 0,-1 0 0,0 1 0,0 0 0,0 0 0,12 3 0,6 5 25,-1 1 0,0 0 0,27 15 0,-42-18-19,0-2 0,-1 1 0,1 2 0,-1-2-1,-1 2 1,1 0 0,-2 1 0,1-1 0,10 17-1,-15-20-12,0 0 0,-1 1 0,1-1 0,-2 1 0,1-1 0,0 0 0,-1 2 0,0-1 0,-1 0 0,0-1 0,0 1 0,0 0 0,-1 7 0,-3 3 0,0 0 0,-1 2 0,-8 15 0,-5 17 0,18-49 0,0 1 0,-1 0 0,1 0 0,0 0 0,0-1 0,0 1 0,0 0 0,0 0 0,1 0 0,-1 0 0,1-1 0,-1 1 0,1 0 0,0 0 0,0 1 0,0-2 0,0 0 0,0 1 0,0-1 0,0 1 0,0-1 0,1 1 0,-1-1 0,0 0 0,1 0 0,0 0 0,-1 0 0,1 0 0,2 2 0,7 2 0,0 0 0,1-1 0,20 7 0,-17-6 0,4 0-172,-1 1-1,1-3 1,0 1 0,0-2-1,27 1 1,-34-3 25,-1-1 1,0 1-1,1-1 1,-1-1 0,0 0-1,0-1 1,1 1-1,-1-2 1,0 0-1,14-9 1,-22 13-26,-1-1 1,0-1-1,0 1 1,0-1-1,0 0 1,0 1-1,0 0 0,0-1 1,-1 0-1,1 0 1,0 0-1,-1 0 0,0 0 1,0 0-1,1 0 1,-1-1-1,-1 2 0,1-2 1,0 1-1,-1-1 1,1 2-1,-1-7 1,5-22-10645</inkml:trace>
  <inkml:trace contextRef="#ctx0" brushRef="#br0" timeOffset="54415.23">7664 2416 17279,'5'12'0,"-3"-9"0,-1 2 0,1-1 0,-1-2 0,0 3 0,0-2 0,0 7 0,-1-10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0,0 1 0,0-1 0,0 1 0,0 1 0,0-1 0,0 1 0,-8 2 0,13-4-136,1 0-1,0 1 0,0-1 0,-1 0 0,1 0 0,0 0 1,-1 0-1,1 1 0,0-1 0,0 0 0,-1 0 0,1 1 0,0-1 1,0 0-1,0 0 0,-1 2 0,1-2 0,0 0 0,0 1 1,0-1-1,0 0 0,0 1 0,-1-1 0,1 0 0,0 1 1,0-1-1,0 0 0,0 1 0,0-1 0,0 0 0,0 0 1,0 0-1,0 0 0,1 1 0,-1-1 0,0 0 0,0 1 0,0-1 1,0 0-1,0 0 0,0 1 0,1-1 0,-1 0 0,0 1 1,0-1-1,0 0 0,1 0 0,-1 1 0,0-1 0,0 0 1,1 0-1,-1 0 0,0 1 0,1-1 0,0 0 0,0 1 26,1 0-1,-1 1 1,1-2 0,-1 1-1,1-1 1,0 1-1,0 0 1,0 0-1,2 0 1,100 17 705,-71-10-482,45 3 0,-47-8-165,0 2 1,-1-1-1,49 17 0,-45-13-846,-7-2-3459</inkml:trace>
  <inkml:trace contextRef="#ctx0" brushRef="#br0" timeOffset="55024.47">9078 2712 21503,'2'4'128,"-1"-3"-124,1 4 56,1 0 1,0-1 0,0 0-1,6 7 1,-8-10-47,0 0-1,0 0 1,0 0 0,-1 0 0,1-1-1,0 1 1,0-1 0,1 1 0,-1-1-1,0 1 1,0-1 0,0 1 0,0-1-1,0 1 1,1-1 0,-1 0 0,0 0-1,0 0 1,1 1 0,-1-1 0,0 0-1,0-1 1,1 1 0,-1 0 0,0 0-1,0 0 1,0-1 0,1 1 0,-1-1-1,0 1 1,2-1 0,10-5 1,1 1 0,0-1 0,1 2 0,-1 0 0,1-1 0,0 3 0,0-1-1,0 2 1,26-1 0,-36 3-29,-1-1 0,1 1-1,0 0 1,0 0-1,-1 0 1,6 2-1,-6 0-44,0-2 0,0 0-1,1 1 1,-1-1 0,1-1-1,-1 1 1,8-1-1,-1-1-646,0 0 1,-1-1-1,15-4 0,-2-3-2998</inkml:trace>
  <inkml:trace contextRef="#ctx0" brushRef="#br0" timeOffset="55287.68">9045 2342 21887,'0'0'0,"36"57"0,-36-52 128,-11-16-128,7 11 128,2 0-128,7 6 128,7 4-128,10 3 128,11 7-128,11-4 128,14 3-256,6-7 0,14-4-256,-6-9 0,0-3-15231</inkml:trace>
  <inkml:trace contextRef="#ctx0" brushRef="#br0" timeOffset="-212233.01">10347 1918 21119,'20'-12'0,"-6"4"0,1-2 0,-2 1 0,0-1 0,22-23 0,-32 50 79,0-1-1,-1 25 0,-2-5-33,-1 1 0,-2-1 0,-2 0 0,-1-1 0,-2 1 0,-2-1 0,-2 0 0,-29 61 0,1-24 238,-3-3 0,-3-1-1,-80 91 1,122-156-268,1 2 1,-1-1-1,1 0 1,-1 1-1,1 0 1,1 0-1,-1-1 1,1 2-1,-3 8 1,4-12-11,1 1 0,0-1 1,0 2-1,0-1 0,0 0 1,1-2-1,-1 2 0,1 0 1,0 0-1,0-2 0,0 2 1,0 0-1,0-1 0,0 0 1,1 0-1,-1 1 0,1-1 1,0 0-1,-1-1 0,1 1 1,0 1-1,4 2 0,5 3-5,1-1 0,1 0 0,-1 1 0,1-1 0,16 4 0,15 9 0,-41-19 0,62 31 11,100 37 0,-115-53 106,0 0 0,2-5 1,79 11-1,-118-21-252,22 1-119,-8-8-3688</inkml:trace>
  <inkml:trace contextRef="#ctx0" brushRef="#br0" timeOffset="-211344.93">9959 2105 22271,'0'0'256,"0"-6"-149,1-2-73,1 0 0,-1 1 0,1-2 0,1 2 0,0-2-1,0 2 1,0-1 0,1 1 0,0 0 0,1 0 0,0-1 0,0 2 0,1 0 0,-1 0 0,2 0 0,9-8-1,1 1 3,0 2-1,2-2 1,-1 3-1,2 0 1,35-14-1,-27 12 14,39-22 0,-49 23-22,2 1 1,-1 1-1,1 0 1,38-11-1,-56 20-23,0 0-1,0 0 1,0 0 0,0-1-1,0 1 1,0 0 0,0 0 0,0 1-1,0-1 1,0 0 0,0 0-1,0 0 1,0 1 0,0 0 0,0 0-1,0 0 1,0 0 0,-1 0-1,1 0 1,0 0 0,-1 0-1,1 0 1,-1 0 0,1 1 0,-1-1-1,1 1 1,-1-1 0,0 1-1,0-1 1,0 1 0,0 0 0,0-1-1,1 5 1,2 5 30,0 0 0,-1 1 0,0 1-1,2 13 1,-2-7-30,1 4 102,-4-23-113,0 1 0,0-1 0,0 0 0,0 0 0,0 0-1,0 1 1,0-1 0,1 0 0,-1 0 0,0 0 0,0 0 0,0 1 0,0-1-1,0 0 1,0 0 0,0 0 0,0 0 0,0 1 0,1-1 0,-1 0-1,0 0 1,0 0 0,0 0 0,0 0 0,1 0 0,-1 2 0,0-2 0,0 0-1,0 0 1,0 0 0,1 0 0,-1 0 0,0 0 0,0 0 0,0 0-1,1 0 1,-1 0 0,0 0 0,0 0 0,0 0 0,1 0 0,-1 0 0,0 0-1,0 0 1,0 0 0,0 0 0,1 0 0,-1 0 0,0 0 0,0-2 0,0 2-1,1 0 1,-1 0 0,0 0 0,0 0 0,0 0 0,0 0 0,0-1-1,0 1 1,1 0 0,-1 0 0,0 0 0,0 0 0,0-1 0,0 1 0,0 0-1,6-11-3610</inkml:trace>
  <inkml:trace contextRef="#ctx0" brushRef="#br0" timeOffset="-210442.26">11547 1796 22015,'-51'18'0,"51"-17"2,-1-1-1,1 0 1,-1 1-1,1-1 1,-1 0-1,1 0 1,-1 1-1,1-1 1,-1 0-1,1 0 1,-1 0-1,1 0 1,-1 0-1,1 0 1,-1 0-1,0 0 1,1 0-1,-1 0 1,1 0-1,-1 0 1,1 0-1,-1 0 1,1 0-1,-1-1 1,1 1-1,-1 0 1,1 0-1,-1-1 1,0 1-1,5-12 98,0 1-18,-4 11-79,0 0-1,0 0 0,0-1 1,0 1-1,0 0 0,0 0 0,0-1 1,0 1-1,0 0 0,0 0 0,0 0 1,0-1-1,-1 1 0,1 0 1,0 0-1,0-1 0,0 1 0,0 0 1,0 0-1,0 0 0,0 0 0,-1-1 1,1 1-1,0 0 0,0 0 1,0 0-1,0 0 0,-1 0 0,1-1 1,0 1-1,0 0 0,0 0 0,-1 0 1,1 0-1,0 0 0,0 0 1,-1 0-1,1 0 0,0 0 0,-1 0 1,-7 0 16,0 0 1,-1 1 0,1 0 0,0 0-1,0 1 1,0 0 0,0 0-1,0 1 1,0 0 0,1-1 0,0 2-1,-9 5 1,-15 10 51,-36 27 1,20-9 99,-78 80 1,122-115-157,0 2 1,0 0-1,0-2 1,0 2-1,1 0 1,0 1-1,0-1 0,0-1 1,0 1-1,1 1 1,-1-2-1,1 2 0,0-1 1,0 5-1,1-6-2,0 0 0,1 0-1,-1-2 1,1 2 0,-1-1-1,1 0 1,0 0 0,0 0-1,0 0 1,0 1 0,1-1-1,-1-1 1,0 1 0,1 0-1,-1 0 1,1 0 0,0 0-1,0-2 1,0 2 0,0-1-1,0 1 1,0 0 0,0 0-1,0-1 1,1 0 0,-1-1-1,0 1 1,3 0 0,19 6 9,0-3-1,0 0 1,1-1 0,29 1 0,-21-2 3,12 1-7,0 1 0,0 3 1,82 21-1,-114-25-15,-1 1 0,0 2 0,-1-1 0,1 0 0,-1 1 0,0 0 0,-1 1 0,1 1 0,-1 0 0,-1 0 0,0 0 0,0 1-1,-1 1 1,0 0 0,-1 0 0,0 0 0,0 0 0,6 17 0,-6-9 2,-2-2-1,0 2 0,-1 0 1,-1-1-1,-1 2 1,0-1-1,-2 1 0,0-2 1,-1 0-1,-6 30 1,0-17 7,-1 0 1,-1-1-1,-2-1 1,-2 0-1,-22 40 1,32-63 1,1 0 0,-1 0-1,-1 0 1,1-1 0,-1 1 0,0-2 0,0 2-1,0 0 1,-1-2 0,0 1 0,1-1 0,-1 0-1,-1 1 1,1-1 0,0-2 0,-1 2 0,1-1-1,-1 0 1,-11 2 0,1-1 23,0 0 0,-26-1-1,35-2-19,1-1-1,0 0 1,-1-1-1,1 1 1,0-1-1,0 1 1,0-1-1,-1 0 0,1-1 1,-6-2-1,-8-6 42,1-3-1,-1 1 0,2 0 0,-20-20 1,32 27-44,1 1 0,-1-1 0,1-2 0,1 2 0,-1-1 0,1 0 0,0 1 0,1-1 0,-1-2 0,2 2 1,-1 0-1,1 0 0,0-2 0,1 2 0,-1-12 0,3 4-2,0 0 1,1 0-1,0 1 0,2-2 1,0 3-1,0-2 0,13-24 1,-5 16-1,0 3 1,2-2 0,0 3-1,19-21 1,34-35-424,4 3-1,124-101 1,-160 150-718,-18 16-1964</inkml:trace>
  <inkml:trace contextRef="#ctx0" brushRef="#br0" timeOffset="-207957.96">12112 2884 22271,'0'0'512</inkml:trace>
  <inkml:trace contextRef="#ctx0" brushRef="#br0" timeOffset="-207162.97">12618 2331 20607,'0'0'384,"4"-3"-256,212-226 1131,-82 78-1067,29-27 21,-125 143-196,87-77 94,-118 107-111,0-1 0,1 1 0,-1-1 0,15-4 0,-21 9 1,0 1 1,-1 0-1,1 0 0,-1-1 0,1 1 0,-1 0 0,1 0 0,0 0 0,-1-1 1,1 1-1,0 0 0,-1 0 0,1 0 0,-1 0 0,1 0 0,0 0 0,-1 0 1,1 1-1,0-1 0,-1 0 0,1 0 0,-1 0 0,1 1 0,0-1 1,-1 0-1,1 1 0,-1-1 0,1 0 0,-1 0 0,1 0 0,-1 1 0,1-1 1,-1 1-1,0-1 0,1 1 0,-1-1 0,0 1 0,1-1 0,-1 1 0,0-1 1,0 1-1,1 0 0,-1-1 0,0 1 0,0-1 0,0 1 0,0 0 0,0-1 1,0 0-1,0 2 0,0-1 0,0 4 14,0-1 0,0 0 0,-1 0 0,0 1 1,-2 6-1,-88 221 346,77-201-338,-25 56 78,-47 119 54,-37 225-49,117-405-106,-10 48 0,-42 116 0,57-187 0,-7 23 0,8-25 0,-1 0 0,1-1 0,0 1 0,0 0 0,0 0 0,0 0 0,0 0 0,0 0 0,0 0 0,1 0 0,-1 0 0,0 0 0,0-1 0,1 1 0,-1 0 0,1-1 0,-1 1 0,1 0 0,-1 0 0,1 0 0,1 1 0,-2-2-2,0 0 0,0 0 0,0 0 0,0 0 0,0 0 0,1 0 0,-1 0 0,0 0 0,0 1 0,0-1 0,0 0 0,0 0 0,1 0 0,-1 0 0,0 0 0,0 0 1,0 0-1,0 0 0,0 0 0,1 0 0,-1 0 0,0 0 0,0-1 0,0 1 0,0 0 0,0 0 0,1 0 0,-1 0 0,0 0 0,0 0 0,0 0 0,0 0 0,0 0 0,0 0 0,1-1 0,-1 1 0,0 0 0,0 0 0,0 0 0,0 0 0,0 0 0,5-10-215,2-15-411,-6 22 468,23-77-3850,-8 41-8811</inkml:trace>
  <inkml:trace contextRef="#ctx0" brushRef="#br0" timeOffset="-205960.97">13870 1711 20351,'0'0'256,"-6"5"-128,-4 9-71,0-1 0,2 1 0,-1 1 0,2-1 0,0 0 0,1 2 0,1-1-1,-5 19 1,-19 213 437,20 2-92,10-141-287,1-41 9,-10 81 0,4-125-85,2-18 13,1 0 1,1 0-1,-1 1 0,1-1 1,0 0-1,1 9 0,-1-14-40,1 0-1,0 0 0,-1 0 0,1 0 0,0 0 1,-1 0-1,1 0 0,-1 0 0,1-1 1,0 1-1,-1 0 0,1-1 0,-1 1 1,1-1-1,-1 1 0,1-1 0,-1 1 1,1-1-1,-1 1 0,0-1 0,1 1 1,-1-1-1,0 1 0,1-2 0,19-22 37,-17 20-14,114-155 119,-55 72-50,190-265-60,-181 242 74,15-20 0,-79 119-117,2 1 0,-1-1 0,1 1 0,1 1 0,0 1 0,0-2 0,23-12 0,-32 21-1,0 1-1,0-1 1,0 1-1,0-1 1,0 1-1,0 0 1,0 0-1,0 0 1,0 0-1,0 0 1,0 0-1,0 0 1,0 0-1,1 0 1,-1 0-1,0 0 1,0 0-1,0 0 1,0 0-1,0 1 1,0-1-1,0 1 1,0-1-1,1 2 1,-1-2-1,-1 1 0,1 0 0,-1-1 1,1 1-1,-1-1 0,0 1 0,1 0 0,-1-1 1,0 1-1,0-1 0,0 1 0,1-1 0,-1 1 0,0 0 1,0 0-1,0-1 0,0 1 0,0 0 0,0 0 0,-1-1 1,1 1-1,0 0 0,0 0 0,0-1 0,-1 0 1,1 1-1,0-1 0,-1 1 0,1 0 0,0-1 0,-1 1 1,1-1-1,-1 1 0,1-1 0,-1 1 0,0-1 0,0 2 1,-27 20-814,-2 0-3917</inkml:trace>
  <inkml:trace contextRef="#ctx0" brushRef="#br0" timeOffset="-204892.36">14864 1825 20991,'-6'16'32,"0"-1"0,0 0 0,-1-1 0,-1 2 0,0-3 0,-1 1 0,-15 16 0,-29 34 340,-70 111-1,88-123-324,-23 30 70,22-31-5,-40 73 0,57-88-79,-4 7 25,-22 61 0,62-142-58,36-59 0,162-340 233,-170 335-210,-15 43 41,66-97 0,-93 151-45,1 1 0,-1-1-1,1 2 1,0-1 0,0-1-1,0 2 1,9-7 0,-19 45 237,6-31-220,-1-1 1,-1 2-1,1 0 1,-1-2-1,0 2 1,-3 4 0,4-7-24,0-1 0,1 1 1,-1 0-1,1 0 1,0-1-1,-1 1 0,1-1 1,0 1-1,0 0 1,0 0-1,1 1 0,-1-1 1,0-1-1,1 1 1,-1-1-1,1 1 0,0 0 1,1 2-1,20 34 150,-17-31-111,2 6-9,0 0 0,-1 0 0,0 1 0,6 20 0,7 61 109,-5-26-114,94 450-38,-103-479 0,-9-85-170,4-11-1959,0-1-4062,0 34-4518</inkml:trace>
  <inkml:trace contextRef="#ctx0" brushRef="#br0" timeOffset="-204558.25">14520 2393 20479,'0'0'662,"6"-5"-449,6-4-106,1 0 1,0 2-1,1 0 0,18-9 1,-25 13-78,1 1 0,-1-1-1,1 1 1,0 0 0,0 1 0,0 0 0,1 0 0,-1 0 0,0 1 0,0 0 0,10 2 0,2 1-1,-1 2 0,1 0 1,-1 1-1,23 12 0,70 39-879,-108-55 765,30 16-679,-17-14-2035</inkml:trace>
  <inkml:trace contextRef="#ctx0" brushRef="#br0" timeOffset="-202912.99">9748 3324 18687,'0'0'128,"7"3"-21,76 24 49,123 24 0,-89-25-41,308 65 424,-340-79-354,-1-4 1,0-2-1,100-7 0,-71-7 199,184-38 0,-101-8-25,9-4-78,-116 45-57,139-9 0,98 16 9,-109 4-61,762-15 212,-650-6-237,20 0 346,-271 24-394,64-1 101,-34-3-91,-75 3-59,0 0 1,-1-3 0,1 1 0,53-15-1,51-15-50,-32 9 0,-86 19 0,1 1 0,-1 1 0,1 2 0,22-1 0,-41 2-17,0-1 0,0 0 0,0 0 1,0 0-1,0 0 0,0 0 0,0 0 0,1-1 0,-1 1 0,0 0 0,0 0 0,0-1 0,0 1 0,0-1 0,0 1 1,0-1-1,-1 1 0,1-2 0,0 2 0,0-1 0,0 0 0,0 0 0,-1 1 0,1-1 0,0 1 0,-1-1 0,1 0 1,0-1-1,-5-1-1893,3 2 1698,1 1 0,-1 0 0,0 0 0,1 0 0,-1-1-1,1 1 1,-1 0 0,0 0 0,-1 0 0</inkml:trace>
  <inkml:trace contextRef="#ctx0" brushRef="#br0" timeOffset="-201082.92">9758 3791 18687,'0'0'1280,"4"1"-1152,42 10 30,-1-2 0,0-2 0,1-2 0,56 0 0,88 1 278,-48 1-232,107 8 199,126-2-60,103-25 63,-229-7-219,-139 10-118,-20 0 12,87-4 51,-151 12-99,497-17 190,-437 12-203,155-10 259,-32-3-23,-154 14-209,1 3 1,84 5 0,-77 0-3,97-7 1,117-39-50,-87 9 30,-99 15 78,-58 10-49,42-4-1,192-22 95,-223 28-149,-31 5 0,0 0 0,0 0 0,20 1 0,-9 2 0,-6 1 0,-1-2 0,0 0 0,21-3 0,-18 0 64,0 1 0,-1 1 0,28 2 0,-44-1-35,0 0 0,1 0 0,-1 0 0,1 1 0,-1-1 0,0-1 0,1 1 0,-1 0 0,0 0 0,1-1 0,-1 0 0,0 0 0,6-2 0,-8 2-16,0 1 1,1-1 0,-1 1 0,0-1 0,1 1-1,-1-1 1,0 1 0,1 0 0,-1 0 0,0 0-1,1 0 1,-1 0 0,1 0 0,-1 0 0,0 0-1,1 1 1,-1-1 0,0 0 0,1 1 0,-1-1-1,0 1 1,1 0 0,-1-1 0,0 1 0,0 0-1,0 0 1,0 0 0,0 0 0,0 0 0,0-1-1,0 1 1,0 0 0,1 2 0,2-2-1147,-4-7 428,-1-5-262,1 10 871,-15-49-4598,3 20-7657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1 174 16384,'4'-2'127,"78"-31"513,-80 33-608,-1 0-1,0 0 0,0 0 0,0 0 1,0 0-1,0 0 0,0 0 0,0 0 1,0 1-1,0-1 0,0 1 0,0-1 1,0 1-1,0-1 0,-1 1 0,1 0 0,0-1 1,0 1-1,0 0 0,-1 0 0,1 0 1,0 1-1,20 21 325,-20-21-300,19 27 781,25 48 0,5 4-58,34 45-214,109 155 257,-169-253-758,2 0 0,0-1 0,38 27 0,-34-29 21,0 2 1,47 55-1,3 16 128,122 112 1,-112-132 2,-61-56-121,-1 2 1,-2 2-1,25 27 0,-14 2-1,-2-1 0,-3 2 1,25 63-1,30 53 62,-60-131-111,2 0-1,40 41 1,18 25 56,4 6 32,20 30 11,-77-89-144,-3 0 0,-3 1 0,41 116 0,-3 60 0,-59-206 0,6 14 22,2-1 0,2-1 0,28 44 0,10 23 40,-22-34-9,36 114 0,-47-116-53,37 75 0,-40-104 0,6 28 114,21 89 0,3 10 64,-1-14 163,-40-134-312,1-3-1,1 3 1,1-3 0,16 22-1,-14-23-22,25 42-6,-28-40 0,1 0 0,1-1 0,25 27 0,13 7 0,-29-28 0,1 0 0,3-2 0,36 27 0,-37-31 0,-1 0 0,0 3 0,-1-1 0,-1 2 0,0-1 0,-2 3 0,-1-1 0,25 39 0,-36-50 0,1 0 0,1 1 0,0-2 0,0 0 0,0 0 0,1 0 0,22 13 0,-28-19 2,-1 1 1,0-1-1,0 0 0,0 1 1,0 0-1,0 0 0,-1 0 0,0 0 1,1 1-1,1 5 0,13 38 50,-16-40-46,1 0 1,1 1-1,0-1 1,0 1-1,0-2 0,1 2 1,9 10-1,-11-16-6,2 1 0,-3 1 0,4-2 0,0 2 0,-2 2 0,2-2 0,-1-1 0,-3 0 22,-1-2 170</inkml:trace>
  <inkml:trace contextRef="#ctx0" brushRef="#br0" timeOffset="1681.72">3818 4877 20223,'0'1'8,"-1"2"8,0-2 0,0 2-1,0 0 1,1-1 0,-1 1 0,1 0 0,0-2 0,0 2 0,0 0 0,0 0-1,0-1 1,0 1 0,1-2 0,-1 2 0,1-1 0,2 6 0,-2-7 36,-1 1 1,1 0-1,-1 0 1,1 0-1,-1 0 1,0 0-1,0 0 1,0-1-1,0 1 1,0 0-1,0 0 1,0 0-1,-1-1 1,1 1-1,-1 0 1,0-1-1,1 1 1,-1-1-1,0 1 1,0 0-1,0 0 1,0-1-1,0 1 1,-2 1-1,-4 4 61,-1 0 0,1-2 0,-16 12 0,2-2-85,-61 44 367,58-43-299,1 0 0,1 2 0,0-1-1,-19 23 1,-5 14 70,8-9 71,-66 60 0,-247 176 147,345-277-384,-1 1 0,0 0 0,1-2 0,-2 1 0,1 0 0,0 0 0,-13 2 0,34-24-132,29-34 0,-38 47 119,230-228-647,-205 204 595,116-126-33,-19 19 46,-75 83 52,-11 11 0,2 1 0,76-57 0,-117 96 19,1 0 0,-1 1-1,1-1 1,-1 1 0,1 0-1,0 1 1,0-1 0,-1 0-1,1 0 1,0 1 0,6-2-1,-9 2-10,1 0-1,0 0 1,-1 0-1,1 0 1,-1 1-1,1-1 1,0 0-1,-1 0 1,1 0-1,-1 1 1,1-1-1,-1 0 1,1 1-1,0-1 0,-1 0 1,1 1-1,-1-1 1,0 1-1,1-1 1,-1 0-1,1 0 1,-1 1-1,1 0 2,0 1 0,-1-1 0,1 1 0,-1 0 0,0-1 0,1 1 0,-1 0 0,0 0 0,0-2 0,0 2-1,0 0 1,-1 1 0,-2 19 161,1-12-136,1-1-1,0 2 1,1-3 0,0 2-1,0 0 1,3 9 0,3 11 29,27 159 258,-32-182-300,21 145 64,-16-134-69,0-1-1,1 2 0,1-3 1,13 20-1,-9-15 11,15 37-1,85 207-25,-76-186 0,-34-74 0,0 1 3,0-1 0,1 1 0,0 0 0,0-1 0,1 0 0,6 7 1,-9-11 81,3-1-42,-24-12 191,-10 4-234,1-1 0,-44-19 0,-15-7 0,22 14 7,-219-67 93,236 79-94,0 1 0,-1 2 1,-56 1-1,-11-2-10,61 1 63,0 4 0,1 1-1,-70 6 1,124-4-58,0-1 0,0 0 1,0 0-1,0 0 0,0 0 0,0 0 1,0 0-1,0 0 0,0 0 0,0 0 1,0 0-1,0 0 0,0 0 0,0-1 1,-1 0-1,2 1-1,0 0 0,0-1 0,0 1 0,0 0 1,0 0-1,0 0 0,0 0 0,0-1 0,0 1 0,0 0 0,0-1 0,0 1 0,1 0 1,-1-1-1,0 1 0,0 0 0,0 0 0,0-1 0,1 1 0,-1 0 0,0 0 0,0 0 1,1 0-1,-1 0 0,0 0 0,1 0 0,-1-1 0,30-17-2,-18 12-12,1 2 0,-1-1 0,1 1-1,0 2 1,0-1 0,22-2 0,-6 3-75,59 4 0,-73-1 24,-6-1-210,1 0 1,-1 1-1,0 0 1,0 1-1,1 0 1,-1 0-1,9 2 1,-17-3 92,0 0 0,0 0 0,0 1 1,0-1-1,0 0 0,0 0 1,0 0-1,-1 0 0,1 0 0,0 0 1,-1 1-1,1-1 0,-1 0 1,0 1-1,1-1 0,-1 1 0,0-1 1,0 1-1,0-1 0,0 2 1,1 6-1913,6 20-9041</inkml:trace>
  <inkml:trace contextRef="#ctx0" brushRef="#br0" timeOffset="4663.26">2332 0 18303,'0'0'768,"3"8"-640,10 21 171,-3 3 0,10 43-1,-16-56-154,1 0 0,1-1 0,1 0 0,10 20 0,-6-14 126,11 34-1,3 16 85,-13-42-211,8 39 0,23 93 33,-24-103-64,-4 1 0,11 110 0,-21-76 80,-15 157 0,2-148-81,6-64-64,-1 0 0,-3 0 0,-15 55 0,-10-4 244,-4-2 1,-65 118-1,92-197-291,-1 2 0,0-3 0,-1 1 0,0-1 0,-1 1 0,-22 14 0,14-10 0,-26 25 0,27-19 0,-17 28 0,22-30 0,-2 0 0,-23 24 0,-11 12 119,33-36-50,-22 20-1,24-27-113,-30 20 0,2-7-5326</inkml:trace>
  <inkml:trace contextRef="#ctx0" brushRef="#br0" timeOffset="6972.72">1635 713 11392,'0'0'8469,"-2"4"-8128,-25 43 441,14-26-494,1 3-1,0-2 0,2 1 0,-8 32 1,12-32-149,2-3-89,0-1 1,1 1-1,0 21 1,3 2-44,1 1 0,13 70 0,-10-96 7,-3-8 8,1 0 0,0 0 0,1-1 0,0 1 0,1 0 0,0-1 0,0 1 0,1-1 0,1-1 0,7 11 0,-4-10-22,0 1 0,1-3 0,1 2 0,-1-1 0,1 0 0,1-2 0,-1 1 0,1-2 0,20 9 0,-23-11 0,-3 0 0,-1-1 0,1 0 0,0 0 0,0-2 0,0 0 0,0 1 0,0 0 0,0-1 0,0 1 0,0-2 0,0 1 0,9-2 0,0 1 4,2-3 19,0 0 1,20-8-1,-32 10-18,0 0-1,-1 0 1,1 0-1,0-1 1,-1 0-1,0 0 1,0 0-1,0 0 1,0 0-1,0-1 1,5-7-1,12-18 21,54-82 185,-68 93-168,0 1 0,0-2 1,-2 1-1,-1-1 0,5-30 0,4-26 4,-10 60-16,-1 0 0,-1 1 0,-1-1 0,0 0 0,-3-22 0,-1-19 24,4 54-45,0 0-1,0-1 1,-1 0-1,1 0 1,-1 0-1,0 1 1,0-1 0,0 1-1,0 0 1,0-1-1,-1 1 1,1 0-1,-1-1 1,-1-2-1,0 1-8,3 4 0,0 0 0,0-1 0,0 1 0,0 0 0,0-1 0,0 1 0,0 0 0,0 0 0,0-1 0,0 1 0,-1 0 0,1 0 0,0 0 0,0 0 0,0 0 0,0-1 0,0 1 0,-2 0 0,2 0 0,0-1 0,0 1 0,0 0 0,-1 0 0,1 0 0,0-1 0,0 1 0,-1 0 0,1 0 0,0 0 0,-1 0 0,1 0 0,0 0 0,0 0 0,-1 0 0,1-1 0,0 1 0,-1 0 0,1 0 0,0 0 0,-1 0 0,1 0 0,0 0 0,0 1 0,-1-1 0,1 0 0,0 0 0,-1 0 0,1 0 0,0 0 0,0 0 0,-1 0 0,1 1 0,0-1 0,0 0 0,-1 0 0,1 0 0,0 1 0,0-1 0,-1 0 0,-10 14 0,11-13 0,-43 72 0,-1 1 0,39-64 0,-1 0 0,2 1 0,-1 0 0,2 0 0,0 0 0,0 0 0,-1 18 0,-9 34 0,-68 250 0,75-285 24,4-19-7,0 2 1,1-2-1,0 0 0,0 2 1,2 11-1,-1-8-17,1 2 0,-2-2 0,0 1 0,-1 0 0,-5 17 0,-2 12 0,9-42 0,0 1 0,0-1 0,0 0 0,1 0 0,-1 1 0,1 0 0,-1-1 0,1 0 0,0 0 0,2 6 0,-2-6 0,0 0 0,0-1 0,0 1 0,-1 0 0,1 0 0,-1 0 0,1-1 0,-1 2 0,0-1 0,0-1 0,0 1 0,0 0 0,0 4 0,0-4 0,0-1 0,0 0 0,0 0 0,0 0 0,0 0 0,0 1 0,1-1 0,-1 0 0,0 1 0,1-1 0,0 0 0,-1 0 0,1 1 0,0-1 0,-1-1 0,3 3 0,-2-3 0,0 2 0,0 0 0,0-1 0,0 1 0,0 0 0,0 0 0,-1-1 0,1 1 0,-1 0 0,1 0 0,-1 2 0,0 4 22,0 0-1,-1 1 0,-1-1 1,-2 10-1,4-17-11,-1 0 0,1-1-1,0 2 1,0-1 0,0 0 0,0 0 0,0 0 0,0 1 0,0-1-1,0-1 1,0 1 0,1 0 0,-1 0 0,1 1 0,-1-1 0,0 0-1,1 0 1,0 0 0,-1 0 0,1 0 0,1 2 0,20 12 168,-13-10-61,-9-3-109,0-1-1,0 1 1,0 0 0,0 0 0,0 0-1,0-2 1,0 2 0,-1 0-1,1 0 1,0-1 0,-1 1 0,0 0-1,1-1 1,-2 2 0,1-1-363,5-7-601,-3 1 224,1 0-1,0 0 1,-1 1 0,0-1-1,2-6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2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32 698 17535,'61'-8'22,"-96"7"340,16 2-155,16-1-179,0 0 1,0 0-1,1 0 1,-1 0-1,0 1 1,0-1-1,1 1 0,-5 1 1,7-2-27,-1 1-1,0-1 1,0 1 0,1 0-1,-1 0 1,1-1-1,-1 0 1,0 1 0,1 0-1,-1-1 1,1 1 0,0 0-1,-1 0 1,1 0 0,0 0-1,-1 0 1,1-1 0,0 1-1,0 0 1,0 0 0,0 0-1,0 0 1,0 0 0,0 0-1,0-1 1,0 1-1,0 0 1,1-1 0,-1 2-1,1 3 10,1-2 0,-1 2 0,1-2 0,0 2 0,0-2 0,0 1 0,0 0 0,1-1 0,-1 1-1,1-1 1,0 1 0,1-1 0,-1 0 0,1 0 0,-1 0 0,1-1 0,0 0 0,0 1 0,0-1-1,0 0 1,1 0 0,-1-1 0,0 1 0,1-1 0,4 1 0,11 2 60,0 0 0,1-2 1,-1 0-1,31-1 0,66-6 417,171-27 0,-54 4-56,-97 17-289,106-12 77,-208 17-172,-29 4-24,0 0 1,0 2-1,0-1 0,0 0 1,0 0-1,0 1 1,0 0-1,0 0 1,0 0-1,0 1 1,10 1-1,-15-2-344,-15-3-3925</inkml:trace>
  <inkml:trace contextRef="#ctx0" brushRef="#br0" timeOffset="645.41">42 330 19583,'13'6'24,"-7"-3"26,0 0 0,0 0 0,0-1 0,11 4 1,-15-6-39,0 0 1,0 1-1,1-1 1,-1 0-1,0 0 1,0 0-1,1 0 1,-1 0-1,0-1 1,0 1-1,0-1 1,0 0-1,1 1 1,-1-1-1,0 0 1,0 0-1,0 0 1,2-2-1,33-24 250,-29 20-224,1 0 1,-1 1-1,1 0 0,1 1 0,18-10 0,-5 7 8,0 2 0,0 0-1,1 1 1,46-4 0,101 5 143,-83 4-95,40-5-72,195 3-1,-300 4 6,0 2-1,-1 0 1,35 11 0,-32-8-28,-21-7-188,0 1 0,1-1-1,-1 0 1,0 0-1,0 0 1,8 0 0,6-1-4715</inkml:trace>
  <inkml:trace contextRef="#ctx0" brushRef="#br0" timeOffset="1696.16">1322 13 19327,'0'0'0,"-1"22"0,-2-11 0,3-11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0,0-1 0,0 1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15 44,-4 18 20,0-29-63,-25 261 148,20-210-98,-4 0 0,-24 77 1,-50 105 131,51-150-163,32-85-20,-7 17 4,8-19-6,0 1 0,0-1 0,-1 1 0,1 0 0,0-1 0,0 1-1,-1-1 1,1 1 0,0-1 0,-1 1 0,1-1 0,-1 1 0,1-1 0,-1 1 0,1-1 0,-1 0 0,1 0 0,-1 0 0,1 1 0,-1-1 0,1 0 0,-1 1 0,0-1 0,1 0 0,-2 1 0,-2-8-84,1-6-11,2 2 0,-1-2 1,2 1-1,1-18 0,10-53-727,21-39-686,1-6-53,-22 57 944,25-112-172,-19 125 790,13-81 0,-29 121 211,-1 13-102,1 1 0,-1-2-1,1 2 1,0-2 0,0 2 0,0-1-1,1 0 1,0 0 0,0 1 0,5-9 0,-6 13-76,-1-1 0,1 1 0,-1 0 0,1-1 0,0 1 0,-1 0 0,1-1 0,0 1 0,-1-1 0,1 1 0,0 0 0,-1 0 0,1-1 0,0 1 0,0 0 0,-1 0 0,1 0 0,0 0 0,0 0 0,-1 0 0,1 0 0,0 0 0,0 0 0,0 0 0,-1 0 0,1 1 0,1-1 0,23 11 530,-13-6-259,4 0-93,1 0-1,0-1 0,0 0 0,24 0 0,-21-1-91,1 0 0,33 9 0,91 39 155,-117-40-209,-1 2 0,-1 1 0,26 18 0,-46-29-46,0 2-1,-1-1 1,0 2 0,0-2 0,0 2 0,-1-1 0,0 0 0,5 9 0,0 3 52,10 28 0,-15-35-42,-3-8-23,-1 1 0,1 0 0,-1 0 0,1 0 0,-1 0 0,0-1 0,0 2 0,0-1 0,-1-1-1,1 2 1,-1-1 0,1-1 0,-1 1 0,0 0 0,-1-1 0,1 1 0,0 0 0,-1-1 0,-3 5 0,-3 3 19,-1 0 0,-1 0 0,-14 12 0,8-8 12,-120 97 129,-14 13 52,135-111-208,0-1-1,-1-1 1,0 0-1,0-1 1,-2 0-1,-33 13 1,6-7-1,-79 20 0,102-31-468,-30 4 0,21-9-2697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291 249 20223,'2'4'128,"0"0"-98,1-1 1,-2 1-1,0-1 0,1 1 0,-1-1 0,-1 1 0,1 0 0,-1-1 0,0 2 1,0-2-1,0 1 0,0-1 0,-1 2 0,1-2 0,-1 1 0,-3 6 0,-31 75 191,6 2-1,-20 100 1,7 47-15,-19 70 57,-8-73-114,69-231-169,0 1 0,0 0-1,-1 0 1,1 0 0,0 0 0,0 0-1,0-1 1,-1 1 0,1 0 0,-1-1-1,1 1 1,0 0 0,-1-1-1,1 1 1,-1 0 0,0 0 0,1-1-1,-2 2 1,-2-15-885,4-29-962,7-19-2058,-4 35-6272</inkml:trace>
  <inkml:trace contextRef="#ctx0" brushRef="#br0" timeOffset="514.32">330 175 18687,'9'-1'3,"6"-1"21,-1 1 1,1-2-1,-1 0 1,0-1-1,18-6 1,-29 8-3,0 1-1,0 0 1,0 1 0,0-1 0,0 0 0,1 1 0,-1-1 0,0 1 0,1 0-1,-1 0 1,0 0 0,0 1 0,1-1 0,-1 1 0,0-1 0,0 1-1,0-1 1,0 1 0,0 1 0,0-1 0,0 1 0,0-1 0,4 3 0,-2 0-4,0-1 0,0 2 0,0-2 0,0 2 1,-1-1-1,0 1 0,0 0 0,0 0 1,-1 0-1,5 9 0,10 26 36,-1 1 0,11 47 1,-23-67-2,-1-1 0,0 2 0,-2-2 0,-1 1-1,-1 1 1,-4 29 0,1-39 13,0-1 0,-1 1-1,0-1 1,-1 1 0,0-1-1,-1-1 1,-1 1-1,0-1 1,0-1 0,-17 19-1,-3-3 72,-1-1-1,-43 29 0,64-48-123,-1 0 0,1 0-1,-1-1 1,-1 0 0,1 0 0,0-1 0,-1 0-1,0 1 1,0-3 0,0 2 0,0-2 0,-1 1-1,1-1 1,0-1 0,-16 0 0,8-2-580,0-1 0,0 0 0,0-1 0,1 0 0,-1-2 0,1 1 0,-22-12 0</inkml:trace>
  <inkml:trace contextRef="#ctx0" brushRef="#br0" timeOffset="1236.99">1068 935 19711,'6'1'107,"10"2"26,0-1 1,0 0-1,31-1 0,-9-2 50,-1 2-1,1 1 0,42 8 0,-32-4-152,62 0 1,-109-6-56,71 2-1496,-24 3-3120</inkml:trace>
  <inkml:trace contextRef="#ctx0" brushRef="#br0" timeOffset="1483.76">1183 623 20095,'0'0'0,"36"26"0,-27-19 128,-1-3 128,-6-8-256,5-3 128,4-2-128,16-1 128,11-4-896,16 8 128,18 4-640,56-7-11391</inkml:trace>
  <inkml:trace contextRef="#ctx0" brushRef="#br0" timeOffset="9491.94">2523 339 17791,'0'0'640,"-10"-1"-533,-2 1-82,0-1 0,0 1 0,-1 1 0,1-1 0,0 1-1,0 1 1,0 1 0,0-1 0,0 2 0,1-1 0,-14 6 0,-18 13 35,1 0 1,1 2-1,1 2 1,1 0-1,-38 36 0,51-39-60,13-11 0,-24 25 0,34-32 0,-1-1 0,1 2 0,0-2 0,1 1 0,-1 0 0,1 0 0,0 0 0,0 1 0,1-1 0,-1 7 0,2-8 0,0 0 0,1 0 0,-1 0 0,1-1 0,0 2 0,0-2 0,0 1 0,1-1 0,0 1 0,0-1 0,3 7 0,34 39 0,-21-28 0,0 1 0,28 23 0,-32-33 0,-2 1 0,1-1 0,-2 2 0,0 0 0,-1 0 0,10 18 0,-18-27 0,5 10 0,0 0 0,7 28 0,-12-38 0,-2 1 0,1-1 0,-1 0 0,0 1 0,0-1 0,0 0 0,-1 1 0,0-1 0,0 0 0,0 1 0,-1-2 0,-4 10 0,1-5 8,-1 1 0,-1-1 0,0 0 0,0 0-1,-16 14 1,-51 35 194,21-18-67,-104 79 409,134-104-464,0-2 0,-1-1 0,0 0 0,-2-1 0,-37 11 0,42-16-234,-41 6-1,55-11-228,0 0 0,0-1 0,0 0 0,0 0 0,0-1 1,-1 1-1,1-1 0,0 0 0,-13-5 0</inkml:trace>
  <inkml:trace contextRef="#ctx0" brushRef="#br0" timeOffset="10178.27">2600 931 21631,'0'0'427</inkml:trace>
  <inkml:trace contextRef="#ctx0" brushRef="#br0" timeOffset="11543.15">3753 615 19199,'0'0'512,"-4"0"-362,-38 3-38,1 2 0,0 1 0,1 2 0,0 2 0,0 0 0,1 3 0,-58 27 0,75-29-80,0 2 0,2 0 1,-1 1-1,2 1 0,0 1 0,1 0 1,1 2-1,1 0 0,1 0 1,-19 30-1,20-25-17,1 1 0,1 0 0,1 0 0,2 0 0,0 1 0,2 1 0,2-1 0,-5 52 0,10-59-16,1-1 0,1 1-1,1-2 1,1 2-1,0-1 1,1 0-1,2 0 1,-1-1 0,2 0-1,1 0 1,0-1-1,1 0 1,1 0-1,14 14 1,-20-24-11,0-1 0,0 0 1,0 0-1,1-1 0,0 1 0,0-1 1,0 0-1,0-1 0,0 1 0,1-1 1,-1 0-1,1-1 0,0 0 0,-1 1 0,2-1 1,-1-1-1,0 0 0,0 1 0,0-2 1,-1 1-1,1-1 0,0 0 0,0-1 1,-1 1-1,1-1 0,-1 0 0,1 0 0,7-5 1,-9 5-216,1-3 0,-2 2 0,1-1 1,0 0-1,6-9 0,11-9-1314,3 1-1317,14-12-7019</inkml:trace>
  <inkml:trace contextRef="#ctx0" brushRef="#br0" timeOffset="12240.69">4155 1134 19199,'-2'-1'1,"0"1"0,1 0-1,-1-1 1,1 1-1,-1 0 1,0-1-1,1 1 1,-1-1-1,1 0 1,0 0-1,-1 0 1,1 0 0,0 0-1,-1 0 1,1 1-1,0-2 1,0 1-1,0 0 1,0-1-1,0 1 1,1 0-1,-1 0 1,0-1 0,0 1-1,1-1 1,-1 1-1,1 0 1,0-1-1,-1 1 1,1-1-1,0 0 1,0 1-1,0 0 1,0-1 0,0 1-1,1-1 1,-1 0-1,1 0 1,0-8 61,0 0 0,-1 0 0,0 1 1,-1 0-1,0-1 0,-1 0 0,0 1 1,-1 0-1,0-1 0,0 1 0,-9-16 0,-79-102 429,89 125-489,1 0-1,-1 0 1,0 0 0,0 0-1,0 1 1,0-1 0,0 0-1,0 1 1,-1-1 0,1 1-1,0 0 1,-1 0 0,1 0-1,-1 0 1,0 0 0,1 0-1,-1 1 1,-4-2 0,2 2-5,0 0 1,1 1 0,-1-1-1,0 1 1,1 0 0,-1 0-1,1 0 1,-1 0 0,1 1-1,-6 2 1,-3 2-17,1 1 0,0 0 0,1 1-1,-2 0 1,3 0 0,-15 16 0,12-9-44,1-1 0,1 2 0,0 0 0,1 0 0,1 1 0,1 0 0,-11 35 0,12-28-17,2 0 1,0 0-1,2 1 1,1 0-1,2 36 1,0-55 77,1-1 0,0 1 1,0-1-1,1 1 0,-1 0 1,1-1-1,1 0 0,-1 0 1,1 0-1,0 0 1,0 0-1,1-1 0,4 6 1,-6-8 1,0 0 0,0-1 0,1 1 0,-1 0 0,0 0 0,1-1 0,0 0 0,-1 0 0,1 0 0,0 0 0,0 0 0,-1 0 0,1 0 0,0-1 0,0 1 1,0-1-1,0 0 0,0 0 0,0 0 0,0 0 0,0 0 0,0 0 0,0-1 0,0 0 0,0 1 0,0-1 0,-1 0 0,1-1 0,3 0 0,21-11-1,1 0-1,-3-2 0,0 0 0,-1-2 0,-1 0 0,33-32 0,-17 9 57,-1-2-1,41-60 0,-76 98-33,0-2-1,0 2 1,0-1 0,2-8 0,-5 12-23,1 1 0,-1-1 0,0 1 0,0 0 0,1-1 0,-1 0-1,0 1 1,0-1 0,0 0 0,0 1 0,0-1 0,0 0 0,0 1 0,0-1 0,0 0 0,0 1 0,0 0 0,0-1 0,0 1 0,-1-1 0,1 0 0,0 1 0,0-1 0,-1 0 0,1 1 0,0-1 0,-1 1 0,1-1 0,-1 1 0,1-1 0,-1 1-1,1 0 1,-1 0 0,1-1 0,-1 1 0,1 0 0,-1-1 0,0 1 0,1 0 0,-1 0 0,1-1 0,-1 1 0,0 0 0,1 0 0,-1 0 0,0 0 0,0 0 0,1 0 0,-1 0 0,-1 0 0,-5 1-47,1 0 1,-1 0-1,0 0 1,0 1-1,1 0 0,-1 1 1,1-1-1,0 1 1,0 0-1,0 0 1,-9 8-1,-8 5-1334,-28 28 1,43-37 570,-29 27-9641</inkml:trace>
  <inkml:trace contextRef="#ctx0" brushRef="#br0" timeOffset="12909.05">4744 886 20991,'-8'3'0,"-22"2"0,29-5 0,0 0 0,0 0 0,0 0 0,0-1 0,-1 1 0,1 0 0,0-1 0,0 1 0,0 0 0,0-1 0,0 1 0,0-1 0,0 0 0,0 1 0,0-1 0,0 0 0,1 0 0,-1 1 0,0 0 0,0-1 0,1 0 0,-1 0 0,0 0 0,0-2 0,-1 2 0,0 1 0,0-1 0,0-1 0,-1 1 0,1 0 0,0 1 0,0-1 0,-1 0 0,1 1 0,-1-1 0,1 1 0,0 0 0,-1 0 0,-4 0 0,2 0 0,-4 0-26,-1 0-1,1 0 0,0 1 0,0 0 0,0 0 1,0 1-1,0 1 0,0-2 0,0 3 0,1-1 1,-1 0-1,1 1 0,0 0 0,0 1 0,1-1 1,0 1-1,-1 0 0,2 1 0,-1-1 0,1 1 1,0 1-1,0-1 0,1 1 0,0 0 0,0 0 1,0 0-1,1 0 0,0 1 0,1 0 0,0 0 0,1 0 1,0 0-1,0 0 0,1 0 0,0 0 0,1 0 1,0 0-1,2 13 0,-2-15 6,1-1 1,0 2-1,0-2 0,1 0 0,0 1 0,0 0 1,1-1-1,0 0 0,0 1 0,5 4 1,-4-5-2,-1-2 0,1 0 0,0 1 0,0-2 1,1 2-1,-1-1 0,1-1 0,-1 0 0,1 1 0,0-2 1,0 1-1,9 3 0,-7-4-27,-5-1 43,0 1-1,0-1 1,1 1 0,-1 0-1,0 0 1,0 0-1,0 0 1,0 0 0,3 2-1,-5-2 7,1-1 1,-1 1-1,0 0 0,0 0 0,1 0 0,-1-1 0,0 0 1,0 1-1,0 0 0,0 0 0,0 0 0,0 0 1,0 0-1,0-1 0,0 1 0,-1 0 0,1-1 1,0 1-1,0-1 0,-1 1 0,1 0 0,-1 0 1,1-1-1,0 1 0,-1 0 0,1 0 0,-1-1 1,0 1-1,1-1 0,-1 0 0,0 1 0,-3 4 22,-4 5 16,0-2 0,-1 1 0,0 0-1,0 0 1,-1-1 0,0-1 0,-1 0 0,-15 8 0,-12 3-109,-56 23 110,82-37-306,1-1 1,-1 1-1,0-2 0,0 0 1,0 0-1,-19 0 0,28-2-54,-1 0-1,1 0 0,0 0 0,0-1 0,0 1 0,-1-1 0,1 0 0,0 0 0,0 0 0,-4-2 0</inkml:trace>
  <inkml:trace contextRef="#ctx0" brushRef="#br0" timeOffset="15291.39">5066 290 15360,'0'0'3711,"-2"4"-3476,-17 25 94,10-17-166,-1-1-1,3 2 1,0-1-1,0 1 1,1-1-1,1 1 1,1 1-1,-5 20 1,6 25 40,2 0-1,4-1 1,13 71 0,-12-94-168,-1-1 1,-3 57-1,-1-64 8,1-1 0,1 1-1,1-1 1,2 0 0,10 33-1,-6-32-42,-5-17 0,-1 1 0,2-1 0,-1 0 0,2 0 0,-1 0 0,2 0 0,-1-1 0,1 0 0,1 1 0,12 11 0,-1-3 0,-14-13 0,1 1 0,0-1 0,0 0 0,0 0 0,1-1 0,0 0 0,0 0 0,0 0 0,1-1 0,-1 1 0,1-1 0,12 4 0,-3-5 0,1 0 0,-1 0 0,1-1 0,26-3 0,66-10 0,-49 3 0,-35 5 0,30-8 0,-9 1 0,-41 9 0,-1 1 0,2 0 0,-2-1 0,0 0 0,1 0 0,-1 1 0,0-2 0,0 0 0,-1 1 0,1-1 0,0 0 0,-1 1 0,0-2 0,5-5 0,-2 3 0,22-19 384,-27 24-277,3-2-86,0-2-21,-4 5 0,0-1 0,0 1 0,0 0 0,0-1 0,1 1 0,-1-1 0,0 1 0,0 0 0,0 0 0,0 0 0,0-1 0,0 1 0,0-1 0,0 1 0,0 0 0,-1-1 0,1 1 0,0-1 0,0 1 0,0 0 0,0-1 0,0 1 0,-1 0 0,1-1 0,0 1 0,0 0 0,-1-1 0,1 1 0,0 0 0,0-1 0,-1 1 0,0 0 0,0-4 0,0 0 0,1 0 0,-1 0 0,1-1 0,0 1 0,0 0 0,0 0 0,1-1 0,0 2 0,0-2 0,3-6 0,2-17 0,-3-24 0,-2 29 0,5-34 0,-3 35 48,-2-1 0,0 1 1,-5-37-1,0 2 37,3 43-61,0-1 0,-1 1 0,-1 0 1,-4-15-1,4 22 24,0 0-1,0-1 1,0 1-1,-1 1 1,0-1 0,-1 1-1,0 0 1,0-1-1,-8-6 1,-67-63 229,67 63-277,11 11 0,1 1 0,-1-1 0,1 0 0,-1 1 0,1-1 0,-1 1 0,0 0 0,0 0 0,0-1 0,0 1 0,0 0 0,0 0 0,-1 1 0,1-1 0,-2 0 0,0 0 0,0 0 0,-1 0 0,1 1 0,0 0 0,0-1 0,0 1 0,0 1 0,-1-1 0,1 1 0,0-1 0,0 1 0,0 1 0,0-1 0,0-1 0,1 2 0,-1 0 0,0 0 0,0 0 0,1-1 0,0 2 0,-1-1 0,1 0 0,0 1 0,0 0 0,-3 3 0,1-1 0,1 2 0,0-1 0,0 0 0,1 0 0,-1 0 0,1 1 0,1 0 0,0-1 0,0 1 0,0-1 0,1 1 0,0 12 0,-14 173 0,0 14 0,-10 180 0,16-316-250,4 0-1,3 0 0,13 111 1,-8-169-254,0 0 1,0 0-1,1 0 1,12 21-1,-16-33 466,0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5015 0 18687,'1'3'1,"1"1"20,0 0 0,-1-1 1,1 2-1,-1-2 0,0 2 0,0 6 1,-3-10 71,1-1 1,-1 1-1,0-1 1,0 0-1,0 0 1,1 0-1,-1 0 0,0 0 1,0 0-1,-3-1 1,0 1 136,-6 5-184,0 1 0,0-1 0,1 1 0,0 1 0,-11 9 0,16-12-39,0 0 1,1 2-1,0-2 0,0 1 0,0 0 1,1 0-1,0 1 0,0-1 0,1 0 1,-1 1-1,-1 7 0,-59 292 142,50-186-149,5 2 0,12 142 0,4-180 3,20 85 0,33 77-18,-45-184 3,1-9-65,1-1 0,4-1 1,2 0-1,34 49 0,-58-99 75,44 67-268,-39-61 182,0 0-1,1 0 0,0 0 1,0-1-1,0 0 0,1 1 0,13 6 1,-18-11 9,0 0 0,0 0 1,0-1-1,0 1 0,0-1 1,0 0-1,1 0 1,-1 1-1,0-1 0,0 0 1,0 0-1,1 0 0,-1 0 1,0-1-1,0 1 0,3 0 1,33-15-2885,-33 14 2207</inkml:trace>
  <inkml:trace contextRef="#ctx0" brushRef="#br0" timeOffset="16668.64">5845 81 17919,'0'0'1920,"-1"5"-1792,-3 14-68,1 0 0,0 2 0,2-2-1,0 1 1,5 29 0,23 102 197,-1-11-83,-4 95 17,-20-181-141,-3 0 0,-11 73 0,-97 294 186,29-136-323,59-200-723,-5-1-1,-41 85 0,20-67-2154,0-3-7765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443 1297 19839,'-38'5'0,"37"-5"8,1 1-1,-1-1 0,1 0 0,-1 0 0,1 0 1,-1 0-1,1 0 0,0 0 0,-1 0 1,1 0-1,-1 0 0,1 0 0,-1 0 0,1 0 1,-1 0-1,1 0 0,0-1 0,-1 1 0,1 0 1,-1 0-1,1 0 0,-1-1 0,1 1 0,0 0 1,-1-1-1,1 1 0,0 0 0,-1-1 1,1 1-1,0 0 0,0-1 0,-1 1 0,1-1 1,3-13 483,-3 14-475,0-1 0,0 1 0,1-1-1,-1 1 1,0 0 0,0-1 0,0 1-1,0-1 1,1 1 0,-1-1 0,0 1-1,0-1 1,0 1 0,0-1 0,0 1-1,0-1 1,0 1 0,0-1 0,0 1-1,0 0 1,-1-1 0,1 1 0,0-1-1,0 0 1,-3 0 38,0 0 0,0 0 0,0 0 0,0 0 0,-1 1 1,1 0-1,0-1 0,0 1 0,0 0 0,0 0 0,-1 1 0,-3 0 0,-43 11 238,38-9-242,-10 4 5,1 0-1,0 2 1,1 0-1,-1 1 1,2 1-1,0 1 1,0 1-1,-25 23 1,36-28-40,1 0-1,-1 0 1,2 1-1,-1 0 1,1 1-1,0-1 1,1 1 0,1 1-1,-1-1 1,1 1-1,1-1 1,0 0-1,1 1 1,-2 17 0,1-5 11,2 0 1,1-1 0,1 1-1,1 0 1,1 0 0,6 24-1,-2-20-26,1 0 0,19 45 0,-22-62 0,0 0 0,0 0 0,1-1 0,1 0 0,-1 0 0,2 0 0,-1-2 0,1 1 0,0-1 0,9 7 0,-8-8 19,0 0-1,0-1 0,1 0 1,0 0-1,0-1 1,0 0-1,0-1 0,20 4 1,-24-6-7,1-1 0,-1 0 1,1 0-1,-1 0 0,0-1 1,1 0-1,-1 0 0,1 0 1,-1-1-1,0 0 0,0 0 1,0-1-1,0 0 0,-1 0 1,11-8-1,6-6-359,-1-2-1,-1 0 1,-1-1-1,-1-2 1,16-23-1,14-16-4287,-4 7-6159</inkml:trace>
  <inkml:trace contextRef="#ctx0" brushRef="#br0" timeOffset="586.2">1264 1500 23167,'-48'-10'0,"47"9"0,0 1 0,0-1 0,0 1 0,0-1 0,0 0 0,0 1 0,0-1 0,0 0 0,0 0 0,0 0 0,0 1 0,0-1 0,0 0 0,1 0 0,-1 0 0,0-1 0,1 1 0,-1 0 0,1 0 0,-1 0 0,1 0 0,0-1 0,-1 1 0,1-2 0,0-3 0,0 1 0,0 0 0,0-1 0,3-8 0,-2 10 0,-1 1 0,1 0 0,-1-1 0,1 1 0,-1 1 0,0-2 0,0 1 0,-2-7 0,1 7-7,0 1-1,-1-1 1,0 0-1,1 1 1,-1 0-1,0-1 1,0 1-1,0 0 0,-1 0 1,1 0-1,0 0 1,-1 0-1,1 0 1,-1 1-1,0-1 1,0 1-1,1 0 1,-1 0-1,0 0 0,0 0 1,0 0-1,0 1 1,0 0-1,0-1 1,0 1-1,0 0 1,0 0-1,-6 1 1,0 0-28,0 0 0,0 1 0,-1 0 0,1 1 0,0 0 0,1 0 0,-1 0 0,-9 7 0,10-5 16,0 0 0,0 1 0,1 0-1,0 1 1,0-2 0,1 2 0,-1 1 0,1-1 0,1 1-1,-6 10 1,4-5-29,1 1 0,1 0-1,0-1 1,0 1-1,1 0 1,-2 17 0,4-9-3,0-1 1,1 0 0,1 1-1,1 0 1,1 0-1,1-1 1,0 0 0,14 42-1,-14-56 60,0 0-1,0-1 0,1 1 0,0 0 0,0-1 0,0 0 1,1 0-1,0 0 0,0 0 0,0-1 0,1 0 0,0 0 1,0-1-1,12 8 0,-13-9-1,0-1-1,-1 0 1,1-1 0,0 1 0,0-1-1,0 0 1,0 0 0,0 0 0,1-1-1,-1 0 1,0 0 0,0 0-1,0-1 1,0 1 0,0-1 0,0 0-1,0-1 1,0 1 0,0-1-1,0 0 1,-1 0 0,8-5 0,5-5 23,0-1 0,0 0 0,-1-2 0,-1 0 0,26-30 0,8-26-1509,-10-3-3558</inkml:trace>
  <inkml:trace contextRef="#ctx0" brushRef="#br0" timeOffset="1230.43">1851 1367 23423,'-59'16'0,"41"-11"0,15-5 0,7-2 0,10-3 0,6-4 0,-19 6 0,-13 0 0,-9 1-31,1-1-122,-1 2 0,-29 0 0,49 1 133,0 0 0,1 0 1,-1 0-1,0 1 1,0-1-1,0 0 0,0 0 1,0 1-1,0-1 1,0 0-1,1 1 0,-1-1 1,0 1-1,0-1 0,0 1 1,1 0-1,-1-1 1,0 1-1,1 0 0,-1-1 1,1 1-1,-1 0 1,1 0-1,-1 0 0,1-1 1,-1 1-1,1 0 1,0 0-1,0 0 0,-1 0 1,1 0-1,0 0 0,0 0 1,0 0-1,0-1 1,0 1-1,0 0 0,0 0 1,0 0-1,0 0 1,0 0-1,1 0 0,-1 0 1,0 0-1,1 0 1,0 1-1,1 4-61,1 1 0,0-1 0,0-1 0,0 1 0,6 6 0,7 10 23,1-2 0,1 0 0,1-1 0,0-1 0,1-1 0,39 26 0,-51-39 63,0 1 24,-1 0 0,0 0-1,0 0 1,0 0 0,8 9 0,-14-12-22,0-1-1,0 1 0,0-1 0,0 0 1,0 1-1,0 0 0,-1-1 0,1 1 1,0-1-1,-1 1 0,1 0 0,-1 0 1,0-1-1,1 1 0,-1 0 0,0 0 0,0-1 1,0 1-1,-1 0 0,1 0 0,0-1 1,-1 1-1,1 0 0,-1-1 0,1 1 1,-1 0-1,0-1 0,0 1 0,1-1 1,-1 1-1,0-1 0,-3 3 0,-4 4 55,-2 0 0,1 0 0,-1-1-1,0-1 1,0 0 0,-1 0 0,-21 9 0,-7 3-14,-42 26-410,-108 41 0,183-84-13,-6 4 219</inkml:trace>
  <inkml:trace contextRef="#ctx0" brushRef="#br0" timeOffset="1901.15">2635 434 22399,'-10'22'0,"2"-15"0,-2-1 0,-16 21 0,2 3 0,-41 59 0,55-73 0,-19 32 29,2-1-1,2 3 1,2 0-1,3 2 1,2-1-1,2 3 0,3-2 1,-11 85-1,20-87 19,3 2 0,1-2 0,3 1 0,17 91 0,-17-123-37,2 1 0,0-1 0,1 0 0,0 0 0,2-2 0,1 1 0,0 0 0,1 0 0,0-2 0,2 1-1,0-2 1,1 0 0,0 0 0,31 25 0,8-5-1007,-43-30 653,-1 0-1,1 0 1,-1 1 0,0 1-1,-1-1 1,0 1 0,0 1 0,11 14-1,-6-2-2726</inkml:trace>
  <inkml:trace contextRef="#ctx0" brushRef="#br0" timeOffset="3129.19">3213 456 20223,'-11'32'0,"-1"7"0,-32 67 0,25-70 45,2 0 0,1 2 0,2 0 1,2 0-1,1 1 0,2 0 0,2 1 0,-2 45 0,7-39 20,2-1 1,9 75 0,-6-102-49,0 0-1,1 0 1,1 0-1,1-2 1,0 1-1,2 0 1,0 0-1,0-1 1,18 23-1,-25-36-13,1-1-1,0 0 0,0 0 0,0 0 0,1 0 1,-1 0-1,0 0 0,1 0 0,-1-1 1,1 1-1,0-1 0,-1 0 0,1 1 0,0-1 1,0-1-1,0 1 0,4 1 0,-3-2 6,0-1-1,0 1 0,0 0 1,0-1-1,0 0 0,0 0 1,0 0-1,-1 0 0,1-1 1,0 1-1,5-4 0,5-5 19,0 0 0,-1 0-1,0-1 1,21-24-1,69-94-25,-66 80 0,55-80 0,-75 101 0,-1-1 0,23-54 0,-24 45 22,39-113 81,-44 119-17,-1-1 1,6-54-1,-14 71-24,0 0 0,-1-1 0,-4-27 0,3 37-40,0 0 0,-1 0 0,0 0 0,0 0 0,-1 0 1,1 1-1,-1-1 0,-1 0 0,0 1 0,-7-10 0,10 14-14,-1 0 0,-1 0-1,1 0 1,0 0 0,0 0 0,-1 0-1,1 1 1,-1-1 0,1 1 0,-1 0-1,0 0 1,0 0 0,1 0 0,-1 0-1,0 0 1,-5 0 0,3 1-5,1 0-1,-1 1 1,0-1 0,1 1-1,0 0 1,-1 0 0,1 1-1,-1-1 1,-7 5 0,1 0-5,1 1 1,0 0 0,0 0 0,0 1 0,1 1 0,1-1-1,-11 13 1,0 4 1,2 3 0,0-1 0,2 2 0,0-1 0,3 2 0,0 1 0,2-2 0,-7 38 0,0 21 0,-10 154 0,11 220 192,46 2 0,-18-408-506,-8-43 14,-1 1 0,-1 0 0,2 22 0</inkml:trace>
  <inkml:trace contextRef="#ctx0" brushRef="#br0" timeOffset="3709.55">4008 0 21887,'-2'8'4,"1"-6"3,0 1 0,0 0 0,0-1 0,0 1 0,1 0-1,-1 0 1,1 0 0,0-1 0,0 1 0,0 0 0,0 0 0,0 0 0,0 0 0,1 0 0,-1-1 0,1 0 0,0 1 0,0 0 0,0-1 0,2 5 0,52 69 99,-23-25-10,-3 2 0,-2 0 0,22 62 0,-26-56 27,-2 3 0,-2-1-1,17 115 1,-29-120-98,-3 1 0,-3 1 1,-2-2-1,-2 2 0,-3-2 0,-2 1 0,-3-1 1,-2 0-1,-3-2 0,-44 103 0,3-39-403,-5-3-1,-4-3 0,-137 175 1,-29-28-1943,129-146-905,1-1-7760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0 313 21759,'7'2'107,"32"13"-85,-26-9-5,-1-1 1,1 0 0,0-1 0,0-1-1,26 4 1,2-5-15,-1 2 0,0 2 0,0 1 0,0 3 0,-1 1 0,63 26 0,-91-32 2,0 0-1,0 1 0,-1 1 0,0-1 0,0 1 0,0 1 1,-1 0-1,0 1 0,-1-1 0,1 2 0,-2-1 1,1 1-1,8 16 0,-9-11 5,0 0 0,0 0 0,-2 0 0,0 1 0,0 0 0,-2 0 0,0 0 1,-1 0-1,0 29 0,-3-12 22,-1 0 0,-2-1 0,-2 0 0,0 0 0,-18 49 1,-72 145 130,34-88-42,-15 15 136,68-135-213,1 0-8,7-15-31,0 0 0,0 0 0,0-1-1,0 1 1,0 0 0,-1-1-1,1 1 1,-1-1 0,0 1 0,1-1-1,-1 0 1,0 0 0,0 0 0,-1 0-1,1 0 1,0 0 0,-1 0 0,-4 2-1,6-4-2,1 0 0,-1 0 0,0 0 0,1 0 0,-1 0 0,0 0-1,1 0 1,-1 0 0,1 1 0,-1-1 0,0 0 0,1 1 0,-1-1 0,1 0 0,-1 1-1,1-1 1,-1 0 0,1 1 0,-1-1 0,1 1 0,-1-1 0,1 1 0,0-1-1,-1 1 1,1-1 0,0 1 0,-1 0 0,1-1 0,0 1 0,0-1 0,-1 1 0,1 0-1,0 0 1,1 1 6,0 0 0,0 0 0,0 0-1,0 0 1,0 0 0,0-1 0,1 1-1,2 2 1,2 2 9,4 3 30,0 0 1,1-1-1,0 0 0,1-1 0,19 10 1,-17-10-26,3 2 41,1-1 0,0 0 1,0-2-1,1 0 1,0-1-1,30 4 0,35-3-1404,6-8-3854,-24-1-6131</inkml:trace>
  <inkml:trace contextRef="#ctx0" brushRef="#br0" timeOffset="861.14">1303 341 22527,'0'34'0,"0"-8"0,-4 46 0,4-71 0,0 0 0,0 0 0,0 0 0,-1 0 0,1 0 0,0 0 0,-1 0 0,1 0 0,-1 0 0,1 0 0,-1-1 0,1 1 0,-1 0 0,0 0 0,1 0 0,-2 0 0,1-1 0,1 1 0,-1-1 0,1 0 0,-1 0 0,1 0 0,-1 0 0,1 0 0,-1 1 0,1-1 0,-1 0 0,1 0 0,-1 0 0,0 0 0,1-1 0,-1 1 0,1 0 0,-1 0 0,1 0 0,-1 0 0,0-1 0,-2-1 0,-1 0 0,1 0 0,0 0 0,1 0 0,-1-1 0,-3-3 0,3 3 0,-2-1 0,-2-3 0,-1 0 0,0 1 0,-1 0 0,-16-10 0,21 15 0,0 0 0,0-1 0,0 2 0,0-1 0,1 0 0,-1 1 0,0 0 0,0-1 0,0 2 0,0-1 0,0 0 0,0 1 0,0 0 0,0 0 0,-6 2 0,-1 2-23,-1 0 0,1 1-1,0 0 1,1 0 0,-1 1-1,1 1 1,1 0 0,-1 0-1,1 1 1,1 0 0,0 1-1,0 0 1,1 0 0,0 0-1,0 1 1,2 0 0,-1 0-1,1 1 1,1 0 0,0 0-1,1 0 1,0 0 0,1 0-1,0 1 1,1-1 0,0 1-1,1-1 1,0 1 0,1-1-1,1 1 1,5 20 0,-4-24 20,0-1 0,1 0 0,1 0 0,-1 0 0,1 0 0,1-1 0,-1 0 0,9 9 0,59 49 8,-54-50-5,16 11 0,1-2 0,0-2 0,68 29 0,-54-27 0,63 40 0,-107-60 4,0 1 0,0 0 0,0 0 0,-1 1-1,0-1 1,0 1 0,0 0 0,-1 0 0,0 1-1,0 0 1,-1-1 0,1 1 0,-2 0 0,1 1-1,-1-1 1,0 0 0,0 1 0,-1-1 0,0 1 0,0-1-1,-1 1 1,0 0 0,0-1 0,-1 1 0,0 0-1,-1-1 1,-4 15 0,4-12 13,-1 0-1,0-1 1,-1 1-1,0-1 1,0 0 0,-1 0-1,0 0 1,-1 0-1,0-1 1,0 0 0,-1-1-1,0 1 1,0-1-1,-1 0 1,0-1-1,0 0 1,-12 7 0,3-4 29,-1-1 0,0-1 1,0 0-1,-1-1 0,-37 6 0,48-10-22,1-1 0,-1-1-1,1 1 1,-1-1-1,0 0 1,1-1-1,-1 0 1,0 0-1,1-1 1,0 0 0,-1 0-1,1-1 1,0 1-1,0-2 1,0 1-1,1-1 1,-1 0-1,-7-6 1,7 3-12,0 0 0,0-1 0,1 0 0,0 0-1,0 0 1,1-1 0,0 0 0,0 0 0,1 0 0,1 0 0,-1-1 0,-3-19 0,5 16 0,1 0 0,0-1 0,1 1 1,0 0-1,1-1 0,1 1 0,0 0 1,0 0-1,8-21 0,-1 5-12,2 1 0,1 1 0,0 0 0,2 1 0,2 0 0,0 1 0,1 1 0,23-25 0,231-261 256,-265 302-245,0-1-1,-1 0 0,-1 0 1,1 0-1,-1 0 0,-1-1 1,0 1-1,0-1 1,2-19-1,-4 21-224,-1 1 1,0 0-1,0-1 1,-1 1-1,0 0 1,-2-9-1,1 10-385,0 0 0,0 1 0,0 0-1,-1-1 1,1 1 0,-1 0 0,-1 0 0,-5-6-1</inkml:trace>
  <inkml:trace contextRef="#ctx0" brushRef="#br0" timeOffset="2527.75">1799 1398 22271,'0'0'0,"-3"30"0,1-17 128,-1-1-128,3-7 128,0-2-128,0-11 0,3-1-640,2-2 0,3 1-128,-2 3 0</inkml:trace>
  <inkml:trace contextRef="#ctx0" brushRef="#br0" timeOffset="3294.53">2120 1001 19967,'14'-12'49,"-1"-1"0,-1-1-1,20-27 1,-2 3 34,-19 24-9,-2 0 0,14-26 0,3-6 66,-25 44-133,102-174 498,-81 135-343,2 1 0,47-60 0,-15 23 120,-23 19-4,-39 119 78,5-50-328,0 9 19,-1 9 8,-1 1 1,-10 44-1,-73 364 242,32 4-74,32-247-210,19-166-126,3-24-459,3-16-535,11-37-1432,-4 19-468,0-3-7830</inkml:trace>
  <inkml:trace contextRef="#ctx0" brushRef="#br0" timeOffset="6259.87">3072 432 21503,'-6'24'13,"1"0"0,1 1-1,1 0 1,1-1 0,1 27-1,16 124 116,-7-107-97,12 151 97,11 101 43,-22-267-86,3 0 0,35 99 1,-45-147-61,7 18 30,-8-22-48,-1 0 1,1 0-1,-1 0 0,1 0 1,-1 0-1,1 0 1,0 0-1,-1 0 0,1-1 1,0 1-1,0 0 1,0-1-1,0 1 0,-1 0 1,1-1-1,0 1 1,2 0-1,-2-1-2,0-1 0,0 0 0,-1 1 1,1-1-1,0 1 0,0-1 0,-1 0 0,1 0 0,-1 1 0,1-1 1,0 0-1,-1 0 0,1 0 0,-1 0 0,0 1 0,1-1 0,-1 0 1,0 0-1,0 0 0,1-1 0,0-3 15,8-22 23,-1 0 0,-1 0 1,2-31-1,5-17 40,12-55-23,31-120 29,-38 183-89,60-194 0,-64 221 0,2 2 0,27-44 0,-24 46 0,-19 35-59,0-1-1,0 0 0,0 0 0,0 0 1,0 1-1,1-1 0,-1 1 0,1-1 1,-1 1-1,1 0 0,-1-1 1,1 1-1,0 0 0,-1 0 0,1 0 1,0 0-1,0 0 0,0 1 0,0-1 1,0 0-1,0 1 0,0-1 0,0 1 1,0 0-1,0 0 0,0 0 1,0 0-1,0 0 0,0 0 0,0 1 1,0-1-1,0 1 0,0-1 0,0 1 1,0 0-1,0-1 0,-1 1 1,1 0-1,0 0 0,0 1 0,-1-1 1,1 0-1,-1 0 0,3 3 0,-3-1-224,1-1-1,-1 1 0,0 0 0,0 0 1,0 0-1,0-1 0,0 1 1,-1 0-1,1 0 0,-1 0 0,0 6 1,1 0-1505</inkml:trace>
  <inkml:trace contextRef="#ctx0" brushRef="#br0" timeOffset="7269.25">3885 595 22015,'-3'33'24,"-1"1"0,-2-1 0,-1 0 0,-21 59 0,13-43 6,-35 114 130,-51 181 192,92-306-293,4-15 1,-1-2 1,0 1 0,-1-1 0,-17 33-1,24-54-60,0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0,-1-10 0,4-10-86,1-1 0,14-33-1,6-25-187,64-480-857,-87 540 1131,2-18 0,1 0 0,3 1 0,16-53 0,-12 57 9,32-74 578,-46 116-377,-6 27 8,8 6-120,2 1-1,2-1 1,13 65-1,-2-20 4,57 357 198,-29-153-43,-41-277-217,2 0 0,-1 0 0,2 0 0,0-1 0,11 23 0,-13-13-788,-2-14-11,1-13 51,3-27-3835</inkml:trace>
  <inkml:trace contextRef="#ctx0" brushRef="#br0" timeOffset="7595.71">3725 1164 23039,'0'0'0,"41"-5"-128,-16 4 128,2-3-512,2 4 0,1 0-2176,0 5 0,3 3 1409,-8 4-1,0 1-8448</inkml:trace>
  <inkml:trace contextRef="#ctx0" brushRef="#br0" timeOffset="8324.53">4588 859 23551,'0'0'256,"-28"14"-256,14-6 0,-2-4-128,7 1 128,1 1-1280,5-1 128,6 0-384,0 3 0</inkml:trace>
  <inkml:trace contextRef="#ctx0" brushRef="#br0" timeOffset="9744.14">5617 574 22015,'-16'9'0,"0"-1"0,-1 0 0,-20 6 0,-12 0 0,1 3 0,0 2 0,1 2 0,-48 31 0,62-32 0,1 2 0,0 2 0,2 1 0,1 1 0,0 1 0,-23 32 0,43-47-6,1 0 1,0 0-1,0 1 0,2 0 0,-1 0 0,2 0 0,0 1 0,0 0 1,-4 25-1,8-29 0,0 0 0,0-1 1,1 1-1,0 0 0,0 0 1,1 0-1,1 0 0,0 0 1,0 0-1,1-1 0,0 1 1,0-1-1,1 0 0,1 0 1,6 11-1,-7-15-7,0 0 0,1 0 1,-1-1-1,1 1 0,0-1 0,1 0 0,-1 0 1,1-1-1,-1 0 0,1 0 0,0 0 0,0 0 1,1-1-1,-1 0 0,0 0 0,1-1 0,-1 0 1,8 0-1,14 1-60,0-1 1,54-6 0,-61 3 41,-9 1-54,0-1 0,0 0-1,-1 0 1,1-1 0,-1-1-1,0 0 1,0 0 0,0-1-1,0-1 1,-1 0 0,18-13-1,-26 17-273,0 0-1,0-1 1,0 1-1,0-1 0,-1 1 1,1-1-1,-1 0 1,0 1-1,1-1 0,-1 0 1,0 0-1,-1 0 0,2-5 1</inkml:trace>
  <inkml:trace contextRef="#ctx0" brushRef="#br0" timeOffset="10387.63">5900 923 20479,'-2'0'0,"1"0"0,-1 0 0,0 0 0,1 0 0,-1 0 0,0-1 0,1 1 0,-1-1 0,0 1 0,1-1 0,-1 0 0,1 1 0,-1-1 0,1 0 0,0 0 0,-1 0 0,1 0 0,0 0 0,-1 0 0,1 0 0,0-1 0,0 1 0,0 0 0,0-1 0,0 1 0,0-1 0,1 1 0,-1-1 0,0 1 0,1-1 0,-1 0 0,1 1 0,-1-4 0,0 3 0,0 0 0,0 0 1,0 0-1,-1 0 0,1 0 0,-1 0 0,0 0 0,1 0 0,-1 0 0,0 1 0,0-1 0,0 1 0,0 0 0,0-1 0,0 1 0,-1 0 0,1 0 0,0 0 0,-3 0 1,-9-3-4,1 0 0,-18-1 0,16 2-11,10 3-4,0-1 0,0 1 0,1 0 0,-1 0 0,0 1 0,0-1 0,0 1 0,0 0-1,0 1 1,1-1 0,-1 1 0,1 0 0,-1 0 0,1 0 0,0 1 0,-1-1 0,1 1 0,1 0 0,-7 6 0,4-3 5,1-1 1,0 1-1,0 0 1,1 0-1,-1 1 0,1-1 1,1 1-1,-1 0 1,1 0-1,1 0 1,-4 15-1,3-3-6,1 0-1,2 1 0,0-1 1,0 1-1,2-1 1,1 0-1,0 0 1,1 0-1,1 0 1,1-1-1,12 28 0,-16-43 29,-1-1 0,0 1-1,1 0 1,-1-1-1,1 1 1,0 0-1,0-1 1,0 0-1,0 0 1,1 1 0,-1-1-1,0-1 1,1 1-1,0 0 1,-1 0-1,1-1 1,0 0-1,0 1 1,0-1 0,0 0-1,0-1 1,0 1-1,0 0 1,0-1-1,0 0 1,0 1 0,0-1-1,0-1 1,0 1-1,0 0 1,0-1-1,0 1 1,0-1-1,0 0 1,0 0 0,0 0-1,3-2 1,2-1 23,-1 0 1,1-1-1,-1 0 0,0 0 1,0 0-1,0-1 1,-1 0-1,0 0 0,0-1 1,-1 0-1,0 0 1,6-11-1,41-96 259,-47 102-283,0-1 37,-1-1-1,0 0 1,4-25 0,-7 33-156,0 0 0,-1-1 0,0 1 0,0 0 0,0 0 0,-1-1 0,0 1 0,0 0 1,0 0-1,-1 0 0,-2-6 0,2 10-97,1 1 0,0-1 0,0 1 0,-1-1 0,1 1 0,-1-1 0,1 1 0,-1 0 0,1 0 0,-1 0 0,0 0 0,0 0 0,0 0 0,1 0 0,-1 1 0,0-1 0,0 0 0,0 1 0,-4-1 0</inkml:trace>
  <inkml:trace contextRef="#ctx0" brushRef="#br0" timeOffset="11003.19">6317 914 23295,'-5'-4'-106,"-6"-3"81,-1 0 0,1 1 1,-1 1-1,0 0 0,0 0 0,0 1 1,-1 0-1,0 1 0,-13-1 1,19 3 3,0 1 0,0-1 1,0 2-1,0-1 0,1 1 0,-1 0 1,0 0-1,0 0 0,1 1 0,-1 0 1,1 1-1,-1-1 0,1 1 1,0 1-1,0-1 0,0 1 0,1 0 1,-1 0-1,-7 9 0,10-11-10,1 1-1,0-1 1,0 1-1,0 0 1,0 0 0,0 0-1,1 0 1,0 0-1,-1 0 1,1 0-1,0 0 1,0 1-1,1-1 1,-1 0-1,1 1 1,-1-1-1,1 0 1,0 1-1,0-1 1,1 1 0,-1-1-1,1 0 1,0 1-1,0-1 1,0 0-1,0 0 1,0 1-1,1-1 1,-1 0-1,1 0 1,0-1-1,0 1 1,0 0-1,0-1 1,0 1 0,1-1-1,-1 1 1,1-1-1,4 3 1,10 2-52,-1-1 0,1-1 1,1 0-1,-1-2 0,0 1 1,1-2-1,21 0 0,-36-1 97,1-1-1,-1 1 0,1-1 1,-1 1-1,1 0 0,-1 1 1,0-1-1,0 1 0,1-1 1,-1 1-1,4 3 0,-6-4-6,0 0 0,0 0 0,0 0 0,0 0-1,0 0 1,0 0 0,-1 0 0,1 0-1,0 0 1,-1 0 0,1 1 0,-1-1 0,1 0-1,-1 0 1,1 1 0,-1-1 0,0 0 0,0 1-1,0-1 1,0 0 0,0 1 0,0-1-1,0 1 1,0-1 0,0 0 0,-1 1 0,1-1-1,0 0 1,-1 0 0,1 1 0,-1-1 0,-1 2-1,-4 7 51,0 0-1,-1-1 1,0 0 0,-1 0-1,0 0 1,-1-1-1,-16 13 1,-6-1 139,-38 21 1,41-26-1993,0 2-1,-27 21 0</inkml:trace>
  <inkml:trace contextRef="#ctx0" brushRef="#br0" timeOffset="11725.48">6777 0 22143,'-20'20'52,"9"-9"31,1-1 0,0 2 0,-13 19 0,9-10 64,-1-1-1,-1 0 1,-30 28-1,33-35-92,3-2-35,1 1 0,0 0-1,1 1 1,0-1 0,1 2-1,1-1 1,0 1 0,1 0-1,0 0 1,1 0 0,-2 15-1,-2 19 36,2 1-1,1 49 0,7 38 11,33 239 0,-22-297-60,4-1-1,3 0 1,3-1-1,3-2 1,50 98 0,-67-153 22,1 0 0,1-1 0,0-1 0,2 0 0,0-1 0,0 0 0,2 0 0,31 25 0,-42-39-188,0 1 0,0-1 0,1-1 0,-1 1-1,1 0 1,-1-1 0,1 0 0,7 1 0,-7-2-605,0 1 1,0 0-1,0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1319 20479,'0'0'640,"18"-37"-6783</inkml:trace>
  <inkml:trace contextRef="#ctx0" brushRef="#br0" timeOffset="1791.75">691 426 18943,'0'0'768,"-5"-2"-640,-1 0-72,0-1 0,0 1 0,0 0 0,-1 1 0,1-1 0,-1 1-1,1 0 1,-1 1 0,0 0 0,1 0 0,-1 0 0,1 1 0,-1 0 0,1 0-1,-1 0 1,1 1 0,-1 0 0,1 1 0,0-1 0,-8 6 0,-18 6 136,28-13-166,1 0 1,0 0-1,0 0 1,0 0-1,0 1 0,0-1 1,0 1-1,0 0 1,1 0-1,-1 0 0,0 0 1,1 0-1,0 0 1,0 1-1,-1-1 0,1 1 1,1 0-1,-1 0 1,0-1-1,-1 6 0,-4 13-26,1 0 0,1 0 0,1 0 0,1 1 0,1-1 0,0 1 0,4 34 0,-1-51-20,0 0-1,1-1 0,0 1 1,0 0-1,0-1 0,0 1 1,1-1-1,-1 0 0,1 0 1,0 0-1,1 0 1,-1-1-1,1 1 0,-1-1 1,6 4-1,23 27-139,-7 8-39,-20-31 115,1 0 1,1-1-1,8 11 0,52 55-940,-57-64 925,-4-6 60,-1 0 0,1 1 0,-1-1 0,-1 1-1,1 1 1,-1-1 0,-1 1 0,1-1 0,2 11 0,-5-16 35,0 1 3,0 0 0,0 1 0,-1-1 0,1 0 0,-1 0-1,0 1 1,1-1 0,-1 0 0,-1 0 0,1 1 0,0-1 0,-1 0 0,0 0 0,0 0 0,-1 4-1,2-6 2,0 0 0,-1 1 0,1-1 0,0 0 0,0 0 0,0 0 0,1 0 0,-1 0 0,0 1 0,0-1 0,1 0 0,-1 0 0,0 0 0,1 0 0,-1 0 0,1 0 0,0 0 0,0 1 0,0-1 0,0 1 0,0-1 0,-1 0 0,1 1 0,-1-1 0,1 0 0,-1 1 0,1-1 0,-1 1 0,0-1 0,1 1 0,-1-1 0,0 4 0,-2 2 0,-1-1 0,1 1 0,-1-1 0,0 1 0,-1-1 0,-5 8 0,-10 21 0,16-28-3,0 0-1,-1 0 1,0 0-1,0 0 1,0-1-1,-1 1 1,0-1-1,-10 9 1,11-12 30,1 0 1,-1 0 0,0 0 0,-1-1-1,1 1 1,0-1 0,-1 0-1,1 0 1,-1 0 0,0-1 0,1 0-1,-1 0 1,0 0 0,-9 0-1,10-1 45,-1-1 0,1 0 0,0 0 0,0-1 0,-1 1 0,1-1 0,0 0 0,1 0 0,-1 0 0,0 0 0,0-1 0,1 1 0,0-1 0,-5-5 0,-4-4 158,1 0 1,-14-20-1,18 22-86,0-1 0,0 1 0,2-1 0,-1 0-1,-7-23 1,12 28-112,-1-1 0,1 0 0,0 0 0,0 1 1,1-1-1,0 0 0,0 0 0,1 1 0,0-1 0,0 0 0,0 0 0,4-8 0,0 0 5,1 1 0,1-1 0,0 1-1,1 0 1,0 1 0,2 0 0,-1 0 0,1 1 0,1 0-1,17-14 1,-14 11-9,-1 0 0,0 0 0,13-22 0,-17 23-4,1 0 0,1 0 0,0 1 0,1 0 0,17-14 0,-21 19 1,1 0 0,-1 0 0,-1-1 0,0-1 0,0 1 0,10-19 0,-13 19 7,1 0 0,1 0-1,0 0 1,0 1-1,1 0 1,-1 1-1,2-1 1,-1 1-1,14-9 1,-10 10 8,-7 5-15,0-1 0,-1 0 0,1 0 0,-1-1-1,6-3 1,-9 5-23,1 1 0,-1-1 0,1 1 0,-1-1 0,0 1 0,0-1 1,1 1-1,-1-1 0,0 0 0,0 1 0,1-1 0,-1 1 0,0-1 0,0 0 0,0 1 0,0-1 0,0 1 0,0-1 0,0 0 0,0 1 0,0-1 0,0 1 0,0-1 0,0 0 0,-1 1 0,1-1 0,0 1 1,0-1-1,-1 1 0,1-1 0,0 1 0,-1-1 0,1 1 0,-1-1 0,1 1 0,0-1 0,-1 1 0,1-1 0,-1 1 0,1 0 0,-1-1 0,0 1 0,-15-17-1383,6-6-3744</inkml:trace>
  <inkml:trace contextRef="#ctx0" brushRef="#br0" timeOffset="2676.66">1237 386 17151,'0'0'1024,"-4"-2"-896,-15-6 5,-23-9 247,39 16-350,0 0 0,-1 0 0,1 1 0,0-1 1,-1 1-1,1 0 0,0 0 0,0 0 0,-1 0 1,1 1-1,-6 1 0,8-2-26,-1 1 1,1 0-1,0 0 0,-1 0 0,1 0 1,0 0-1,0 0 0,0 0 0,0 0 1,0 1-1,0-1 0,0 0 0,0 1 1,0-1-1,0 0 0,1 1 0,-1-1 1,1 1-1,-1 2 0,-7 36 83,5-21-110,2-13 23,-1-1-1,2 0 0,-1 0 1,0 0-1,1 0 0,0 1 0,1-1 1,-1 0-1,1 0 0,1 5 0,-2-8 6,1 0-1,0-1 0,0 1 0,0-1 0,0 1 0,0-1 0,0 1 0,0-1 1,0 0-1,1 0 0,-1 1 0,0-1 0,1 0 0,-1 0 0,1 0 0,-1 0 0,1-1 1,-1 1-1,1 0 0,0-1 0,-1 1 0,1-1 0,0 0 0,0 1 0,-1-1 1,1 0-1,0 0 0,0 0 0,0 0 0,-1 0 0,1-1 0,2 1 0,1-1 26,-1 0 0,1 0-1,-1 0 1,0 0-1,1-1 1,-1 1-1,0-1 1,0 0-1,0 0 1,0-1-1,0 1 1,-1-1 0,1 0-1,3-3 1,1-3 167,-1-1 0,0 1 0,0-1 0,6-13 1,-12 21-159,-1 1 0,1 0 0,0 0 0,-1-1 1,1 1-1,-1 0 0,1-1 0,-1 1 0,0 0 1,0-1-1,1 1 0,-1-1 0,0 1 0,0 0 1,0-1-1,-1-2 0,1 4-44,-1-1-1,1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1-1,1-1 1,0 1-1,0-1 1,0 0-1,0 1 1,0-1-1,0 1 0,0-1 1,0 0-1,0 1 1,0-1-1,0 1 1,0-1-1,0 0 1,1 1-1,-1-1 0,0 1 1,0-1-1,0 0 1,0 1-1,1-1 1,-1 1-1,2 4-2094</inkml:trace>
  <inkml:trace contextRef="#ctx0" brushRef="#br0" timeOffset="3561.88">1433 1 16639,'0'0'2966,"0"4"-2753,26 153 726,-22-136-802,13 34 1,-12-39-26,0 0 1,-1 1-1,4 32 1,-5 5 218,-9 99-1,5-128-275,1 0-1,1 1 1,6 36-1,-3-39-20,-2 1-1,0 0 0,-2-1 0,-2 27 0,-14 40-33,-3-2 0,-4 0 0,-41 99 0,34-118 0,-2-1 0,-69 106 0,90-158 36,-1-1 0,-1 0 0,-1 0-1,0-1 1,-1-1 0,-31 22 0,32-24-31,6-6-402,1 1 0,-1 0-1,2 0 1,-1 1 0,1 0-1,0 0 1,-6 10 0,11-17 225,1 1 1,0-1-1,0 1 1,-1-1-1,1 0 1,0 1-1,0-1 1,0 1-1,0-1 1,0 1-1,0-1 1,-1 1-1,1-1 1,0 1-1,1-1 1,-1 1-1,0-1 0,0 1 1,0-1-1,0 1 1,0-1-1,0 1 1,1-1-1,-1 1 1</inkml:trace>
  <inkml:trace contextRef="#ctx0" brushRef="#br0" timeOffset="4595.95">1884 1158 19327,'0'0'2560,"4"-1"-2432,20-7 43,-1 2 0,1 1-1,0 1 1,0 1 0,25 0-1,-9-2-2275,-35 3 1272,1 1 0,-1 0 1,1 0-1,0 1 0,-1 0 0,1 0 0,7 1 1</inkml:trace>
  <inkml:trace contextRef="#ctx0" brushRef="#br0" timeOffset="5039.46">2023 847 20607,'0'0'2283,"7"5"-2176,7 6-143,7 5-1695,0-1 1,45 23 0,-23-17-10152</inkml:trace>
  <inkml:trace contextRef="#ctx0" brushRef="#br0" timeOffset="72303.17">2633 1013 16767,'2'-9'11,"-1"8"-3,-1 0 1,1-1-1,-1 1 0,1-1 1,-1 0-1,0 1 1,0-1-1,0 1 0,0-1 1,0 1-1,0-1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9 344,5-2 97,13-12 130,0-1-464,0 0 0,-1-1 0,0 0 0,-1 0-1,1-1 1,-1 0 0,-1 0 0,6-9-1,3-6 184,1 1 0,28-32 0,-21 29-49,20-32 0,-4 3 93,72-76 1,-94 110-251,-2-1 1,0 0 0,-1-1-1,16-36 1,11-19 90,-25 48-87,-10 19-23,1-1 0,0 1 0,12-15 1,-15 21-89,3-2 395,-5 13 163,-2 6-466,1 53 25,-3 0 1,-3-1-1,-16 74 0,4-52-69,4 1 0,4 0 0,2 102 0,8-173-32,0-1 0,-4 21 0,2-31 0,1 0 0,-1-1 0,0 1 0,0 0 0,0-1 0,-1 0 0,0 1 0,0-1 0,-5 7 0,-2-2 0,9-10 0,0 1 0,0 0 0,0 0 0,0-1 0,0 1 0,0 0 0,1 0 0,-1 0 0,0 0 0,1 0 0,-1 0 0,0 0 0,1 0 0,-1 0 0,1 0 0,0 0 0,-1 1 0,1-1 0,0 0 0,0 0 0,0 0 0,0 0 0,0 1 0,0 1 0,3 14-9,-2-6-14,1-1-1,1 0 1,-1 0 0,2 0-1,6 16 1,15 25-724,-24-51 477,0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985 87 2048,'39'32'-128,"-39"-32"125,0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1,-3-7-56,-7-11 14,1 8 724,0 1 0,0 1 0,-1-1 0,-1 1 0,-19-12 0,0-9 11801,1 81-11044,20-36-1215,0 1-1,0-2 0,2 2 1,-6 21-1,-5 52 348,11-47-252,-3-2-1,-25 70 1,15-57-179,3 1-1,3 0 1,-9 87-1,0-6-127,13-68 117,-2 110 0,4-20-16,5-30-110,3-26 0,-46 273 22,31-168 80,12-125-98,5 74-4,2-46 0,-5 4 0,7 177 0,-4-261 16,-2 1 0,0-1 0,-3 1 0,-1-1 0,-1 1 0,-1-1 0,-16 42 0,19-64-16,0 2 0,1-2 0,0 2 0,1-1 0,0 0 0,1 2 0,0-2 0,0-1 0,1 2 0,1-1 0,3 15 0,9 37 0,-3 2 0,3 73 0,-9-47 0,0 43 0,-2-81 0,10 58 0,-6-57 0,1 55 0,-17 98 0,8-165 0,2-3 0,7 51 0,-3-44 0,-1 60 0,-9-61 0,-1 1 0,-20 63 0,13-57 0,-8 66 0,7 92-12,7-77 259,-3-53-221,0 15-31,0 94 5,10-176 0,-1 0 0,-1 2 0,0-2 0,-1 1 0,0-2 0,-1 2 0,0-1 0,-10 19 0,12-28 1,-4 8 65,0 0 0,-6 16 0,10-23-50,1 1-1,0-1 0,0 1 1,1-2-1,-1 2 1,1 0-1,0 0 1,0-1-1,0 1 0,1 0 1,1 6-1,15 42-15,-17-52-1,0 1-1,0 0 0,1-1 0,-1 0 0,0 1 1,1 0-1,-1 0 0,0-1 0,1 1 1,-1 0-1,1-1 0,-1 1 0,1-1 1,-1 1-1,1-1 0,0 1 0,-1-1 1,1 1-1,0-1 0,-1 1 0,1-1 1,0 0-1,-1 1 0,2-1 0,26 5-129,1 1-78</inkml:trace>
  <inkml:trace contextRef="#ctx0" brushRef="#br0" timeOffset="1759.49">0 5230 19839,'10'30'189,"22"78"753,-29-99-900,1 1-1,0-1 1,2 1 0,-2-2-1,2 0 1,0 1 0,7 8-1,20 32 287,-2 22 47,-20-46-178,24 44-1,33 25-6,-44-66-118,-3 2 0,18 32 0,-35-56-56,-1 1 1,1-1 0,0 1 0,0 0-1,0-2 1,1 1 0,0 0 0,1-1-1,-1 0 1,2-1 0,-1 1 0,1 0 0,7 4-1,-14-9-15,0 0-1,1 0 1,-1 0-1,0 0 1,0 0-1,0 0 1,1 0-1,-1 0 0,0 1 1,0-1-1,0 0 1,1 0-1,-1 0 1,0 0-1,0 0 1,0 0-1,0 0 1,1 0-1,-1 0 1,0-1-1,0 1 0,0 0 1,1 0-1,-1 0 1,0 0-1,0 0 1,0 0-1,0 0 1,1 0-1,-1 0 1,0-1-1,0 1 1,0 0-1,0 0 0,0 0 1,1 0-1,-1 0 1,0-1-1,0 1 1,0 0-1,0 0 1,0-1-1,2-11 44,-4-13 20,2 25-64,-6-37-12,3 26-32,1 0-1,1-1 1,0-1-1,1-16 1,2-17-260,-2 0-1,-2 0 1,-10-56 0,-43-136-143,47 208 436,-1 1 0,-21-44 0,24 61 23,0 2 0,-1 0 0,-1 0-1,0-1 1,0 1 0,-1 1 0,0 0-1,-1 1 1,-13-11 0,29 23 14,0-1 1,0-2-1,0 2 0,0-1 0,0 0 1,0 0-1,13 1 0,55 4 400,-55-5-379,83 2 388,161-11 0,-246 6-431,54 3 103,-70-2-106,-1 0-1,0 0 1,0 0-1,1 0 1,-1 0 0,0 0-1,0 1 1,0-1-1,1 0 1,-1 0-1,0 0 1,0 0 0,1 0-1,-1 0 1,0 0-1,0 1 1,0-1 0,1 0-1,-1 0 1,0 0-1,0 0 1,0 1 0,0-1-1,0 0 1,1 0-1,-1 0 1,0 1 0,0-1-1,0 0 1,0 0-1,0 1 1,0-1-1,0 0 1,0 0 0,0 1-1,-2 10 6,-8 12-12,-3-3 6,-24 26 0,22-29 0,-1 2 0,-11 21 0,-66 137 0,-53 91 0,129-243 0,-6 11 0,-41 48 0,60-83 0,4-7 0,4-5 0,12-19 3,35-76-27,41-131-83,-68 177 125,-6 17 19,-2 0 0,16-69-1,-33 107-36,-2 7 0,-10 15 0,-12 28 0,9-6 31,12-28-15,-1 1 0,0-1 1,-1 0-1,0 0 0,-9 12 0,15-23-16,0 0 0,0 0 0,0 0 0,0 0 0,0 0 0,0-1 0,0 1 0,0 0 0,0 0 0,0 0 0,0 0 0,0-1 0,0 1 0,0 0 0,0 0 0,0 0 0,-2 0 0,2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0,0-10 0,2-6 0,1-4 0,-2 2 0,1-1 0,-2-1 0,-4-22 0,4 41 4,0 1-1,0-1 1,0 0-1,0 1 1,0-1-1,0 1 1,0-1-1,-1 0 1,1 1-1,0-1 1,0 1-1,-1-1 1,1 1 0,0-1-1,-1 1 1,1-1-1,-1 1 1,0-2-1,-7 5 160,-11 22 222,11-15-274,-5 7-46,-19 33 1,21-31 28,-25 30 1,22-34-33,11-12-49,0-1 1,0 0-1,0 1 0,1 0 0,-1 0 1,1 1-1,0-2 0,0 1 0,0 0 1,0 1-1,1-1 0,-2 5 0,3-8-11,0 0 0,1 0 0,-1 0 0,0 0 0,0 0 0,1 0-1,-1 0 1,0 0 0,0 0 0,0 0 0,1 0 0,-1 0 0,0 0 0,0 0-1,1 0 1,-1 0 0,0 0 0,0 0 0,0 0 0,1-1 0,-1 1 0,0 0 0,0 0-1,0 0 1,0 0 0,1-1 0,-1 1 0,0 0 0,0 0 0,0 0 0,0-1-1,0 1 1,0 0 0,1 0 0,-1 0 0,0-1 0,0 1 0,0 0 0,0-1 0,8-8-56,14-23 1363,1 1-3331,12-11-9792,49-48 0,-61 67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930 926 21759,'0'0'384,"-7"0"-256,-83-1 226,-152 4 594,226-1-894,0 0 0,0 2 0,1 0 0,-1 0 0,1 2 0,0 0 0,0 0 0,1 2 0,0 0 0,-21 14 0,11-3-2,0 1-1,1 2 1,1 0 0,-27 36 0,44-51-42,0 1 0,0-1 0,1 1 0,0 0-1,1 0 1,-1 0 0,2 0 0,-1 1 0,1-1 0,0 0 0,1 1 0,0 0 0,0-1 0,1 1-1,0 0 1,1 0 0,0-1 0,0 1 0,1 0 0,0-1 0,1 1 0,0-2 0,0 1 0,0 0 0,1 0-1,0 0 1,10 12 0,4 2-10,1-2 0,1-1 0,1 0 0,1-1 0,0-1 0,1 0 0,1-2 0,1-2 0,0 0 0,33 12 0,-17-11 14,-22-8 5,-1 0 0,1 1 1,-2 0-1,1 2 1,-1 0-1,22 15 1,-37-21-3,1 0 0,0 0 0,-1 1 0,1-1 0,-1 0 0,0 1 0,0 0 0,0 0 0,-1-1 0,1 1 0,-1 0 0,0 0 0,0 0 0,0 0 0,-1 1 0,1-1 0,-1 0 0,0 0 0,0 0 0,-1 0 0,1 0 0,-1 0 0,0 1 0,-3 5 0,0 3 13,0-1 1,-2 1 0,0-1 0,0 0-1,-1 0 1,-12 14 0,-29 31 114,-2-3 0,-2-1 0,-3-4 0,-82 58 0,110-87-188,-2-2 1,0-1-1,-1-1 0,-1-1 1,0-2-1,-1-3 0,0 1 1,-1-2-1,-34 4 0,57-13-962,8-5 1,12-11-1985,-4 8 670</inkml:trace>
  <inkml:trace contextRef="#ctx0" brushRef="#br0" timeOffset="466.33">1625 1544 25087,'-28'3'0,"-15"1"0,46 7 0,21 2 0,-4 17 0,5 10 0,-9-9 0,-7 0 0,-4-1 0,-6-2-128,-3-7 0,1-6-1536,10-5 0,2-7 384,3-8 128</inkml:trace>
  <inkml:trace contextRef="#ctx0" brushRef="#br0" timeOffset="1349.84">3004 1358 22399,'-37'14'22,"36"-14"-18,0 1-1,1-1 1,-1 0 0,0 0 0,0 0 0,0 0 0,1 0 0,-1 0 0,0 0 0,0 0 0,0 0-1,1 0 1,-1 0 0,0 0 0,0-1 0,1 1 0,-1 0 0,0 0 0,0-1 0,1 1 0,-1-1 0,0 1-1,1-1 1,-1 0 0,-10-16 37,10 15-31,1 0 0,-1 0 0,0 0-1,0 0 1,0 0 0,0 1 0,-1-1-1,1 0 1,0 1 0,-1-1 0,-2 0 0,-5-3 21,-2 0 1,1 1 0,0 0 0,-1 0 0,0 1 0,-18-2-1,5 1 23,-1 2 0,-26 1 0,29 3-7,0 1 0,0 1-1,0 1 1,1 0 0,0 2 0,0 1 0,0-1 0,1 3 0,-36 22 0,54-31-46,0 0 0,0 1 1,0-1-1,0 0 0,1 1 0,-1 0 1,0-1-1,1 1 0,-1 0 1,1 0-1,-1 0 0,1 0 0,0 0 1,0 0-1,0 0 0,-1 4 0,1-4 0,1 0-1,0 0 0,0 0 1,0 0-1,0 0 0,1 0 1,-1 0-1,0 0 0,1 0 1,-1-1-1,1 1 0,0 0 1,0 0-1,0-1 0,2 4 1,2 1-2,0 0 0,0 0 1,1 0-1,0 0 1,1-1-1,-1 0 0,1 0 1,7 3-1,103 49 1,-10-5 0,-90-43 0,-1 2 0,0-1 0,-1 2 0,15 13 0,-25-20 13,-1-1 0,0 1 0,0 0-1,0 0 1,-1 1 0,1-1 0,-1 1 0,-1 0-1,1-1 1,-1 1 0,0 1 0,0-1 0,-1 0-1,0 0 1,0-1 0,0 2 0,-1-1 0,0 1-1,0-1 1,-1 0 0,0 1 0,0-1 0,0 0-1,-1 0 1,0 0 0,0 0 0,0 0 0,-1 0-1,-4 8 1,-14 13 94,-1 1 0,-1-1-1,-1-2 1,-2-1 0,-53 40-1,53-45-33,0-2 1,-1-1-1,-1-1 0,-1-1 0,0-2 0,-61 18 0,86-28-173,0-1-1,0-1 1,-1 1-1,1 0 1,0-1 0,0 0-1,-1 0 1,1-1-1,0 1 1,-1-1-1,-6-2 1,9 2-87,0 0 0,0 0 0,1 0 0,-1 0 0,0 0 0,1 0 0,-1-1 0,1 1 0,0-1 0,-1 1-1,1-1 1,0 1 0,0-1 0,0 0 0,0 0 0,0 1 0,1-1 0,-1 0 0,0 0 0,1 0 0,-1 0 0,1 0 0,0 0 0,0 0 0,0 0 0,0 0 0,0-2 0</inkml:trace>
  <inkml:trace contextRef="#ctx0" brushRef="#br0" timeOffset="1711.4">3464 1749 24191,'-12'17'25,"1"2"0,0-1 0,2 2 0,0 0 0,-11 34 0,12-30 56,3-13-75,1 1 0,1 0 1,-3 17-1,5-24 16,-2 24-283,3-29 241,0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 0 0,0-1 0,-1 0 0,1 1 0,-1-1 0,0 0 0,0-1 0,-1 1 0,1-1 0,1-6 0,3-5-489,17-46-2366,17-67 0,-19 47-5333</inkml:trace>
  <inkml:trace contextRef="#ctx0" brushRef="#br0" timeOffset="1914.21">3602 1005 16128,'-2'-35'614,"0"-1"1,7-53 0,-1-6 1892,-6 80-1627,-4 21-135,-6 27-36,10-27-781,-4 11-36,1-1 0,1 2 1,-2 22-1,1 29-3941,3-13-8324</inkml:trace>
  <inkml:trace contextRef="#ctx0" brushRef="#br0" timeOffset="2486.17">3889 1584 24063,'8'29'0,"-2"-1"0,0 0 0,-2 2 0,-1-1 0,-2 0 0,0 0 0,-5 40 0,3-61 0,4-7 0,2-6 0,-4 4 0,6-9 0,-1-1 0,10-20 0,8-16 0,22-42 0,-37 68 0,2-1 0,0 1 0,1 0 0,21-25 0,38-30 0,-63 69 0,-1 0 0,2 1 0,-1 0 0,1 1 0,0 0 0,0 0 0,18-7 0,-23 11 0,0 0 0,-1 1 0,1-1 0,0 1 0,-1 0 0,1 0 0,0 1 0,-1-1 0,1 1 0,-1 0 0,1-1 0,0 2 0,-1-1 0,0 0 0,1 1 0,-1-1 0,0 1 0,0 0 0,0 0 0,0 1 0,0-1 0,0 0 0,-1 1 0,1 0 0,4 4 0,3 7 0,1 1 0,-2 1 0,15 29 0,-8-10-49,-2 2 0,-1 0 0,-2 0 0,-1 2 0,-2-2 0,-2 2 0,-1 1 0,-3-2 0,-4 76 0,1-104-961,-1-10 363,-4-15-811,3 4-483,-10-21-10688</inkml:trace>
  <inkml:trace contextRef="#ctx0" brushRef="#br0" timeOffset="3153.87">5494 454 21759,'-25'32'0,"23"-30"21,1-1-1,-1 0 0,1 1 0,-1-1 1,0 0-1,0 0 0,0 0 1,1 0-1,-1 0 0,0-1 0,0 1 1,-3 0-1,-16 7 207,-12 12-115,0 1 1,1 2-1,2 0 1,0 3-1,1 1 0,2 1 1,1 0-1,1 2 0,-30 49 1,25-29 41,4 0 0,1 3 0,3-1 0,2 2 0,-24 103 0,28-83-23,3-1 1,3 1 0,4 2-1,3-2 1,11 126-1,0-138-94,1-2-1,4-1 1,2 1 0,3-2-1,2 0 1,40 79-1,-45-113-30,0 0 1,2-1-1,0-1 0,1-1 0,2 0 0,32 27 0,4-5-273,84 52 1,-129-88-167,-1-1 1,1 0-1,1 0 1,-1-2-1,16 6 1,-22-9 157,-1 0-1,0-1 1,0 1-1,1-1 1,-1 1-1,0-2 1,0 1-1,1 0 1,-1-1-1,0 0 1,0 1-1,0-2 0,1 1 1,-1 0-1,0-1 1,-1 0-1,1 0 1,6-4-1</inkml:trace>
  <inkml:trace contextRef="#ctx0" brushRef="#br0" timeOffset="4084.71">6109 675 18175,'-1'3'-1,"-1"0"-1,1 0 1,-1 0-1,0 0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1,-5-12 168,5 13-85,0 1 0,0 0-1,-1-1 1,1 1 0,0-1-1,-1 1 1,1 0-1,-1 0 1,0-1 0,1 1-1,-1 0 1,-1-1 0,1 1-57,0 1 0,0 0 0,1 0 0,-1-1 0,0 1 0,0 0 0,0 0 0,0 0 0,0 0 0,0 0 0,0 0 0,0 0 0,1 0 0,-1 1 0,0-1-1,0 0 1,0 1 0,0-1 0,0 0 0,1 1 0,-1-1 0,0 1 0,0-1 0,-1 2 0,-8 5 81,0 0 0,0 1 0,1 1 0,-1-2-1,2 2 1,0 1 0,0 0 0,0 0 0,1 0 0,1 1-1,-6 13 1,-2 5 39,1 2 1,2 1-1,-7 32 0,1 11 64,3 1 1,-5 104-1,18-139-169,1-1 1,2 0-1,2 1 0,13 59 0,-14-90-51,0-1 0,0 1 0,1 0 0,1 0 0,0-1 0,0 1 0,1-1 0,0-1 0,0 1 0,1-1 0,13 12 0,-15-16 0,-1 0 0,1 0 0,0-1 0,0 1 0,1-1 0,-1-1 0,1 1 0,-1-1 0,1 0 0,0 0 0,0 0 0,0-1 0,0 0 0,0 0 0,0-1 0,0 1 0,0-1 0,0-1 0,0 1 0,0-1 0,10-3 0,-1 0 0,-1-2 0,0 0 0,0-1 0,-1 0 0,0 0 0,0-1 0,-1-1 0,0-1 0,-1 0 0,0 0 0,17-21 0,4-10 0,-2-3 0,26-48 0,-21 32 0,-2 5 15,-2-2 0,-3-1-1,21-65 1,-37 87-2,-1-1 0,-2-1 0,-2 2 0,-2-3 0,-1 1 0,-1-60 0,-4 88 29,0-1 1,-1 1 0,0 0-1,-4-15 1,5 25-40,1-1-1,0 1 1,0-1 0,-1 0-1,1 1 1,0-1 0,-1 1-1,1-1 1,0 1 0,-1 0 0,1-1-1,-1 1 1,1-1 0,-1 1-1,1 0 1,-1-1 0,1 1-1,-1 0 1,1 0 0,-1-1-1,1 1 1,-1 0 0,0 0 0,1 0-1,-1 0 1,1 0 0,-2-1-1,-20 6 48,-17 16-4,26-10-4,0 0 1,1-1 0,0 2 0,1 1 0,-18 26-1,9-7 22,-26 52 0,28-42-27,2 1 0,-21 86 0,-2 94 65,22-97-25,2 161 1,16-212-48,3 0 1,4 0 0,25 110-1,-29-171-191,-1-1 0,2 0 0,0-2 0,1 2 0,0-1 0,0 0 0,2 0 1,-1-1-1,1 0 0,18 17 0,-11-15-641,0 0 1,1-1-1,0-1 1,0-1-1,1 0 1,34 13-1,-22-11-11144</inkml:trace>
  <inkml:trace contextRef="#ctx0" brushRef="#br0" timeOffset="4713.89">6756 125 23167,'54'17'0,"-55"-17"3,1 1-1,-1-1 1,1 1-1,-1-1 1,1 1 0,0 0-1,-1-1 1,1 1-1,0-1 1,0 1-1,-1 0 1,1-1-1,0 1 1,0 0 0,0-1-1,0 1 1,0-1-1,0 1 1,0 0-1,0-1 1,0 1-1,0 1 1,2 20 88,2-12-61,1-1 0,0 0 0,0 1 0,1-1 1,0-1-1,14 15 0,6 8 15,39 62 13,-5 3 1,-3 1 0,43 107-1,-41-71 121,76 264 0,-121-336-95,-2 2 1,4 89 0,-14-105-58,-3-1 0,-2 0 0,-1-1 0,-13 52 0,1-34 48,-2-1 0,-3 0 1,-3-2-1,-56 103 0,56-123-308,-2 0-1,-1-2 0,-2-1 0,-2 0 1,-1-3-1,-2-1 0,-48 38 1,76-68-200,-16 11-642,22-13 893,-1-1 0,0 0 0,0 1 0,0-1 0,0 0 0,0 0 0,0 0 0,1 0 0,-1 0 0,0 0 0,0 0 0,0 0 0,0 0 0,0 0 0,0-1 0,1 1-1,-1 0 1,0-1 0,0 1 0,0 0 0,1-1 0,-1 1 0,0-1 0,-1 0 0</inkml:trace>
  <inkml:trace contextRef="#ctx0" brushRef="#br0" timeOffset="5262.71">7833 1649 24319,'44'6'1,"1"2"-1,-1 2 0,0 2 1,46 19-1,65 16-23,-134-41-10,1 0-530,30 3 1,-45-8-67,-1 0 0,0-1 1,0 0-1,0-1 0,1 1 1,-1-1-1,0 0 0,0-1 1,11-3-1</inkml:trace>
  <inkml:trace contextRef="#ctx0" brushRef="#br0" timeOffset="5510.81">7826 1174 24831,'0'0'0,"49"36"0,-11-17 128,10 0-128,5 1 128,4 1-128,4-1 0,0 1-512,1-6 128,3-7-640,-12-8 0,-1 0-14847</inkml:trace>
  <inkml:trace contextRef="#ctx0" brushRef="#br0" timeOffset="7165.25">8766 720 23679,'13'-8'0,"1"1"0,0 0 0,0 1 0,0 1 0,1 1 0,0 0 0,0 0 0,0 1 0,1 1 0,-1 1 0,29 0 0,-4 4 0,-1 1 0,1 2 0,54 15 0,-67-14 0,-1 2 0,0 1 0,0 1 0,31 18 0,-46-22 0,1 0 0,-1 1 0,-1 0 0,1 0 0,-1 1 0,-1 0 0,1 1 0,-2 1 0,0-1 0,0 1 0,7 13 0,-11-14 0,0 0 0,-1 1 0,0 0 0,-1 0 0,0 0 0,0 0 0,-1 1 0,-1-1 0,0 0 0,0 1 0,-1-2 0,-1 1 0,0 0 0,-5 17 0,-4 5 0,-1-1 0,-1 0 0,-25 41 0,1-12 0,-85 105 0,60-87 0,-28 38 0,-111 154 0,195-262 5,0 1-1,1-1 1,1 0 0,-1 1-1,2 0 1,-1 0-1,1 1 1,1-1-1,0 1 1,1 0 0,-1 0-1,2-1 1,0 12-1,1-14 0,0 1 0,1-1 0,0 1-1,0-1 1,1 0 0,0 0 0,0 0-1,1 0 1,0-1 0,0 1 0,1-2-1,0 1 1,0 0 0,1-1 0,-1 1 0,10 7-1,0-2-25,1-1 0,0-1 0,0 0 1,1-1-1,1 0 0,-1-3 0,1 1 0,33 8 0,-26-10-91,1-1 0,0-1 0,0-1 0,0-1 1,50-5-1,-63 2-735,1-1 1,-1 0 0,1-1 0,-1 0 0,0-1-1,17-10 1,30-10-10395</inkml:trace>
  <inkml:trace contextRef="#ctx0" brushRef="#br0" timeOffset="7929.02">10094 713 23423,'-8'4'0,"1"0"0,0 0 0,0 0 0,-1-1 0,1 0 0,-1 0 0,0-1 0,0 0 0,0 0 0,-9 0 0,1-1-17,0 1 0,1 1 0,-1 1 0,1 0-1,0 1 1,0 0 0,1 1 0,-25 14 0,13-5-41,1 2 1,0 1 0,-33 32-1,48-42 20,2 0 1,0 1-1,0 1 0,0 0 0,1 0 0,1 1 0,0-1 1,0 1-1,1 1 0,1-1 0,0 0 0,-4 19 0,7-23 26,0 1-1,0-1 1,1 1-1,0-1 1,0 0-1,1 1 1,0-1-1,1 0 1,-1-1-1,1 2 0,1-1 1,-1 0-1,1-1 1,0 1-1,1 0 1,0-1-1,0 0 1,0 0-1,1 0 0,-1 0 1,12 9-1,-1-3 13,1-1 0,0 0 0,1-1 0,0 0 0,0-2 0,1 0 0,0-1 0,22 6 0,158 28 0,-165-35 0,4 0 0,1-1 0,-1 2 0,59 20 0,-92-26 7,0 1 1,1 0-1,-1 0 0,0 0 0,0 0 0,0 1 0,-1-1 0,1 1 0,-1 0 0,1 0 1,-1 0-1,0 1 0,0-1 0,0 1 0,-1 0 0,1 0 0,-1-1 0,0 1 0,0 0 1,0 0-1,-1 0 0,1 1 0,-1-1 0,0 1 0,0-1 0,-1 1 0,0-1 0,1 1 1,-1-1-1,-1 1 0,1 0 0,-2 6 0,-1 4 12,-1 0-1,-1-2 1,0 1 0,-1 0-1,-10 18 1,-46 62 95,47-73-84,-7 8 29,-1 0 0,-2-1 1,0-2-1,-2-1 0,-1-1 1,-1 0-1,-1-3 0,-36 20 0,62-39-46,-1 1 0,1-1-1,-1 0 1,1 0 0,-1-1-1,0 1 1,0-1-1,0 0 1,0 0 0,0-1-1,0 0 1,0 1 0,0-2-1,0 1 1,0 0 0,0-1-1,1 0 1,-1 0 0,0-1-1,0 1 1,0-1 0,1 0-1,-1 0 1,1-1 0,-5-3-1,3 2-2,0 0 0,1-1 1,-1 0-1,1-1 0,0 1 0,0-1 0,1 0 0,0-1 0,0 1 0,0-1 0,1 0 1,0 1-1,0-1 0,1-1 0,-3-12 0,2 1 9,1-1-1,1 0 1,1 0-1,1 0 1,1 1-1,0 0 1,2-1 0,0 0-1,11-28 1,8-12 49,51-91 0,-34 75-6,182-414-39,-177 384-25,-34 83 152,6-18-1054,-7 9-2523</inkml:trace>
  <inkml:trace contextRef="#ctx0" brushRef="#br0" timeOffset="8325.34">10463 2049 25343,'0'0'0</inkml:trace>
  <inkml:trace contextRef="#ctx0" brushRef="#br0" timeOffset="9032.17">10690 1259 23551,'5'-7'107,"50"-81"-60,-33 50 58,36-48-1,188-250 278,-117 154-231,-117 166-151,2 0 0,18-16 0,-16 16 0,-15 16 0,-1-1 0,1 0 0,-1 0 0,1 1 0,0-1 0,-1 0 0,1 1 0,0-1 0,0 1 0,0-1 0,-1 1 0,1-1 0,0 1 0,0-1 0,0 1 0,0 0 0,0 0 0,0-1 0,1 1 0,-1 1 0,0-1 0,0 1 0,-1 0 0,1 0 0,-1-1 0,1 1 0,-1 0 0,1 0 0,-1 0 0,1 0 0,-1 0 0,0-1 0,1 1 0,-1 0 0,0 0 0,0 0 0,1 0 0,-1 0 0,0 2 0,1 10 0,0 0 0,-1-1 0,0 1 0,-1 0 0,-3 16 0,-17 65 0,7-39 0,-60 444 86,34-185-44,31-257-44,-39 227-422,43-318-3754,5 19 1849,-3-19-9681</inkml:trace>
  <inkml:trace contextRef="#ctx0" brushRef="#br0" timeOffset="9739.54">11623 565 24831,'8'49'-35,"3"0"0,24 72 0,10 37 12,-29-55 27,4 156-1,-18-204 12,4 77 73,14 173 336,-15-285-313,-4-20-108,-1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0-1,14-39 124,13-56-79,49-151 55,91-251-102,-97 330 43,-10 26 21,-53 120-53,18-45 78,2 1-1,54-92 1,-76 151-121,-3 10-80,-4 9-448,-23 70-5200,9-25-7359</inkml:trace>
  <inkml:trace contextRef="#ctx0" brushRef="#br0" timeOffset="10978.12">12549 373 23551,'-6'21'13,"0"0"-1,-1-1 0,-1 1 1,-14 24-1,-5 15 33,-9 32 147,-40 155 0,21-1-9,-48 181 61,50-220-10,107-420-2154,-26 120 990,37-118-380,52-218 744,-7 17 706,-107 405-111,28-79 376,-27 77-290,1 1 0,0-1-1,0 1 1,0 0 0,1 0-1,13-12 1,-18 19-102,-1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2 55,-1 0 1,-1 1-1,1 0 1,-1 0-1,1 8 0,9 94 429,-3 110 0,-1 9-104,54 675 268,-59-750-438,-3-96-190,3-39-33,-24-82-1621,1-9-3840,7 14-6400</inkml:trace>
  <inkml:trace contextRef="#ctx0" brushRef="#br0" timeOffset="11253.68">12182 1108 23551,'0'0'128,"19"27"0,0-18 128,3 0-128,3-1 0,4 0-128,4 0 128,2 1-128,4-1 0,3 0-256,-1-3 128,-2-1-1792,2-1 0,-4-6 896,40 3-12159</inkml:trace>
  <inkml:trace contextRef="#ctx0" brushRef="#br0" timeOffset="11742.76">13128 1160 26495,'0'0'0</inkml:trace>
  <inkml:trace contextRef="#ctx0" brushRef="#br0" timeOffset="12643.79">13990 713 22271,'-8'2'0,"0"1"0,1 0 0,-1 0 0,0 1 0,1-1 0,-1 2 0,-7 5 0,-44 40 0,19-15 0,12-13 3,3-2-13,0 1 0,-30 33-1,50-48-13,0 0 1,-1 1-1,2 0 0,-1 0 1,1 0-1,0 0 0,1 1 0,0 0 1,0-2-1,0 2 0,1 0 0,1 1 1,-1-1-1,0 12 0,2-17 6,1 0 0,-1 0 0,1 1 0,-1-1 0,1 0 0,0 0 0,0 0 0,1 0 0,-1 0 0,0 0 0,1-1 0,0 1 0,0 0 0,0-1-1,0 1 1,0-2 0,4 5 0,4 2-49,0 0 0,1-1-1,13 7 1,-16-10 43,15 8 18,0-2 0,1 0 1,44 10-1,-36-12 7,40 18-1,-70-25 16,0 0 0,0 0 0,1 0 0,-1 0 0,0 0-1,0 1 1,-1-1 0,1 0 0,0 1 0,0 0 0,-1-1-1,1 1 1,-1 0 0,1 0 0,-1 0 0,0 0 0,0 0-1,0 0 1,0 1 0,0-1 0,0 0 0,0 0 0,-1 1-1,1 4 1,-1-5 20,-1 1 0,1 0 0,-1 0 0,1 0 0,-1-1 0,0 1 0,0 0 0,0-1 0,-1 1 0,1-1 0,-1 0 0,1 0 0,-1 0 0,0 0 0,0 1 0,0-1 0,0 0 0,0-1 0,0 1 0,-5 3 0,-27 13 201,0 0 0,-1-3-1,-41 14 1,10-5-138,-81 36-355,124-47-285</inkml:trace>
  <inkml:trace contextRef="#ctx0" brushRef="#br0" timeOffset="12903.67">14297 965 24191,'0'0'0,"-12"31"0,-4-5 0,-4 10 0,3-7 0,-4-1 0,7-7 0,2-5 0,-4-4 0,2-7-640,1 0 0,1-2-512,15-14 0</inkml:trace>
  <inkml:trace contextRef="#ctx0" brushRef="#br0" timeOffset="13121.48">14319 105 24831,'0'0'0</inkml:trace>
  <inkml:trace contextRef="#ctx0" brushRef="#br0" timeOffset="13722.65">14506 869 25087,'3'14'0,"-1"1"0,0-1 0,-1 0 0,-1 1 0,0 0 0,-3 19 0,2-11 0,1 29 0,4 30 0,-4-82 0,0 0 0,0 0 0,0 1 0,0-1 0,0 0 0,0 0 0,0 0 0,0 0 0,0 0 0,0 1 0,0-1 0,0 0 0,0 0 0,0 0 0,0 0 0,0 0 0,0 1 0,0-1 0,0 0 0,0 0 0,0 0 0,0 0 0,0 0 0,0 1 0,0-1 0,0 0 0,1 0 0,-1 0 0,0 0 0,0 0 0,0 0 0,0 0 0,0 0 0,0 1 0,1-1 0,-1 0 0,0 0 0,0 0 0,0 0 0,0 0 0,0 0 0,1 0 0,-1 0 0,0 0 0,0 0 0,0 0 0,1 0 0,5-8 0,10-21 0,-12 21 0,30-60-20,-14 28-7,1-1 0,2 2 0,31-39 0,-48 70 27,2 0 0,-1 1 0,1 0 0,0 0 0,1 1 0,-1 0 0,14-6 0,-19 10 0,0 0 0,0 1 0,0 0 0,0-1 0,0 1 0,1 0 0,-1 1 0,0-1 0,1 1 0,-1-1 0,0 1 0,1 0 0,-1 0 0,0 0 0,1 1 0,-1-1 0,1 1 0,-1 0 0,0 0 0,0 0 0,0 0 0,1 0 0,-1 1 0,-1 0 0,1-1 0,4 4 0,2 5 7,0-1-1,0 1 1,-1 1-1,-1 0 1,0 0-1,0 1 1,-1 0-1,5 16 1,4 10 38,11 52 1,-20-61 33,-1-1 1,-1 2 0,1 53 0,-6-65-112,0-1 0,-1 1 0,0 0 0,-2-1 0,0 1 0,-1-1 0,-10 22 1,15-37-35,-1-1 1,0 0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24831,'-12'5'6,"0"1"-1,1 0 0,0 0 1,0 1-1,0 1 0,1 0 1,0-1-1,1 2 0,0 0 1,-14 19-1,4-2 18,2 1-1,0 0 1,-13 35 0,17-33 5,3 1 1,0 0 0,2 1 0,1-1 0,2 2-1,1 0 1,1-2 0,2 2 0,4 45 0,8 27 3,37 152 1,-39-212-24,73 270 9,-70-281 9,2 1 0,1-1 0,1-2 1,2 1-1,1-1 0,2-1 0,26 28 0,1-8 186,3-2 1,110 81-1,-158-127-248,43 26 273,-43-26-300,-1-1 0,1 0-1,0 0 1,-1 0 0,1 0 0,0 0 0,0-1 0,-1 1 0,1-1-1,0 0 1,0 0 0,0 0 0,-1 0 0,1 0 0,0 0 0,4-2 0,-6 1-90,1 0 0,-1 0 0,0 0 1,1 0-1,-1 0 0,0 0 1,0 0-1,0-1 0,0 1 1,0 0-1,0-1 0,0 1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5583 26 19071,'-20'-14'8,"20"14"-7,1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21 66,10 6 95,-7-25-143,0 1-1,-1-1 1,1 1 0,-1 0 0,0-1-1,1 7 1,-2 27 39,0-1 1,-7 37-1,-1 21 20,-30 341 231,-34-9 32,19-205-241,7-35-84,4 30 112,-33 141 94,56-295-189,11-41-9,2 2 0,-8 41-1,-11 80-29,15-99 0,2 0 0,-4 78 0,12-118 0,5 138-38,-3-120 24,1-1 1,1 1-1,2-2 0,9 27 1,-12-38-179,1 3-602</inkml:trace>
  <inkml:trace contextRef="#ctx0" brushRef="#br0" timeOffset="2916.52">1 1296 18943,'36'1'0,"-36"-1"0,0 0 0,1 1 0,-1-1 0,0 0 0,0 0 0,1 0 0,-1 0 0,0 0 0,0 0 0,1 0 0,-1 0 0,0 1 0,0-1 0,1 0 0,-1 0 0,0 0 0,0 0 0,1 1 0,-1-1 0,0 0 0,0 0 0,0 1 0,0-1 0,0 0 0,1 0 0,-1 1 0,0-1 0,0 0 0,0 0 0,0 1 0,0-1 0,0 0 0,0 1 0,0-1 0,0 0 0,0 0 0,0 1 0,0-1 0,0 0 0,0 1 0,0-1 0,0 0 0,0 0 0,0 1 0,0-1 0,-1 0 0,-7 15 0,5-9 0,1-2 0,0 0 0,1 0 0,-1-1 0,1 0 0,0 1 0,0 0 0,0 6 0,1-9 0,0 0 0,1 2 0,-1-2 0,0 0 0,1 0 0,-1 1 0,1-1 0,-1 0 0,1-1 0,-1 1 0,1 0 0,0 0 0,0 0 0,0 0 0,-1 0 0,1 0 0,0 0 0,0 0 0,0 0 0,0-1 0,1 1 0,-1 0 0,0-1 0,0 1 0,0-1 0,0 1 0,2 0 0,82 35 529,23 9 329,-25-16-581,156 31 1,-110-51-98,-56-5-104,54 0 35,58 6-9,-74 5-91,144 2-1,-173-18-11,125 4 130,450 0 511,-512-19-515,-10 0-122,-82 13 6,414-43 110,-287 20-76,3 10 0,229 5-1,-200 14-4,164 9 52,177 82 45,-492-81-120,132 17 71,-89-14-66,-56-8-20,0-4 0,57 1 0,-61-6 0,111 2 0,-40 12 43,154 5 149,17-32-4,-90 1-77,-87 8-38,415 2 238,-389 19-256,70 1-4,-93-16-51,230 7 0,-291-5 0,1-3 0,93-12 0,-104 7 0,24-6 0,69-3 0,419 17 0,-383 6 0,249 18 0,-242-6 28,235 17 72,-278-42-100,-4 0 0,-64 6 0,0-4 0,131-18 0,-141 13 0,0 3 0,57 2 0,21 1 0,-15-13 0,29 0 0,-76 10 0,-40 1 0,1 1 0,38 3 0,15 1 0,-58-3 0,43 5 0,-31-1 0,2-1 0,-1-1 0,0-3 0,47-6 0,-69 7 0,1 1 0,-1 0 0,0 2 0,32 5 0,-27-3 0,-2-2 0,39 2 0,-58-5 0,13 0 12,-1 0 0,1 1 0,-1 1 0,1 0 0,-1 1-1,0 0 1,0 1 0,23 9 0,5 6 51,-28-11-20,2 1-1,-1-2 1,1 0 0,0-1 0,0-1 0,0 0-1,29 1 1,-18-6 77,43-7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13020 1535 19455,'0'0'128,"-1"3"0,0 1-112,-48 188 485,40-150-332,3 1 0,-3 72 0,8 3 215,3-147-384,8-38 0,0 1 0,-5 7 0,24-293 0,-29 339 0,4-29 0,-4 42 0,0 0 0,0 0 0,0 0 0,0 0 0,0 0 0,1 0 0,-1 0 0,0 0 0,0 0 0,0 0 0,0 0 0,0 0 0,1 0 0,-1 0 0,0 0 0,0 0 0,0 0 0,0 0 0,1 0 0,-1 0 0,0 0 0,0 0 0,0 0 0,0 0 0,0 0 0,0 0 0,1 0 0,-1 0 0,0 0 0,0 1 0,0-1 0,0 0 0,0 0 0,0 0 0,0 0 0,1 0 0,-1 0 0,0 1 0,0-1 0,0 0 0,0 0 0,0 0 0,0 0 0,0 0 0,0 1 0,0-1 0,0 0 0,0 0 0,0 0 0,0 0 0,0 1 0,7 10 0,-7-10 0,8 13 8,-3-4 17,0-1 0,0 0 0,1 1-1,1-1 1,0-1 0,0 1 0,0 0 0,1-1 0,17 11-1,114 60 232,-98-61-108,-30-14-105,0 1 0,17 8 1,0 6 59,-9-9-10,0 3 1,30 25 0,-33-27-4,-14-10-88,0 0 1,0 0-1,-1 0 0,1 0 0,0 0 0,-1 1 0,1-1 0,-1 0 0,2 3 0,-2-3 2,-1 0-1,0-1 0,0 1 0,0 0 0,0 0 0,0-1 1,0 1-1,0 0 0,0 0 0,0-1 0,0 1 1,-1 0-1,1 0 0,0-1 0,0 1 0,-1 0 0,1-1 1,0 1-1,-1 0 0,1-1 0,-1 1 0,1-1 0,-1 1 1,1 0-1,-1-1 0,1 1 0,-1-1 0,0 0 0,1 0 1,-1 0-1,-1 1 0,-18 15 54,-1-2 0,-30 15 1,-4 1 26,-400 285-194,422-292-143,-11 5-1202,26-18-1122,-31 20-9774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1370 14592,'0'0'3839,"1"-5"-3732,3-24 0,2 0-1,11-35 0,-13 53-74,0 0 0,1 0 1,0 0-1,0 1 0,1 0 0,0 0 0,1 1 0,0 0 0,11-11 0,13-5 25,-20 15-39,0 1 1,0 0-1,-1-2 1,18-21-1,-14 13 30,1 0 0,2 1 0,-1 1 0,2 1 0,0 0 0,37-23 0,43-38 235,-76 56-183,0-1-1,32-43 1,-41 48-43,1 2 1,16-16 0,-17 18-11,0 0 1,-1 0-1,19-27 0,-21 23-30,0 2 0,1-2-1,1 3 1,1-1-1,0 2 1,1-1 0,0 2-1,21-14 1,42-39 93,-63 52-81,0 0 0,0 2 0,1-1 0,1 2 0,0-1-1,0 2 1,25-10 0,24-2-7,-29 10-22,-1-1 0,40-20-1,-29 6 16,-25 14 4,1 0 0,0 1 0,0 2 0,1 0-1,46-11 1,-44 15-19,0-2-1,33-14 1,-38 13 6,0 1-1,0 1 1,42-6 0,-1 4 58,-34 4-22,-1 1 1,0 1 0,50 4-1,127 20-42,-192-20 0,-1 1 0,0 1 0,20 9 0,-7-3 0,-19-9 0,18 9 0,40 10 0,-35-12 32,0 1 0,48 24 0,-16-6 0,-23-9-32,64 40 0,-56-32 0,10 8 0,99 55 0,52 7 107,-192-90-82,0 1 0,0 1 1,-1 0-1,0 2 0,-1-1 0,0 0 0,0 1 1,-1 1-1,0 0 0,13 20 0,42 67-25,-49-76 0,0 0 0,2 0 0,0-2 0,24 19 0,-15-14 0,32 41 0,-51-56 2,14 16 23,-2 1 0,-2 1 1,0 0-1,14 32 0,-26-47 2,1-1 0,0 0 0,2 0 0,0-1 0,0 0 0,17 16 0,16 20 40,-13-6-67,-19-27 0,-1 0 0,20 21 0,-14-20 3,9 7 18,-1 1 0,-1 2-1,-1 1 1,-1 1 0,20 35 0,-27-38-21,2-2 0,28 34 0,-7-9 0,-14-19 53,40 37-1,-36-39 13,28 37 0,-15-10-44,-4-4-21,53 57 0,-64-82 0,-1 1 0,-1 3 0,27 41 0,-31-38 0,1-3 0,1 0 0,2-2 0,1 0 0,1 0 0,51 40 0,-71-63 0,89 68 64,145 82 0,-184-119-64,-34-21 0,1-1 0,1-1 0,0-1 0,25 9 0,41 5 29,109 38 70,-91-11-99,-86-38 0,2-2 0,0 0 0,0-1 0,0-2 0,1 0 0,27 4 0,-17-7 32,61 1 0,-83-6-25,0-1-1,0 0 0,0 0 1,0-1-1,0 0 1,0-1-1,-1-1 0,0 1 1,14-8-1,58-46 160,-28 18-76,74-54-26,-111 78-51,-1 0 0,0-1 0,-1-1-1,25-37 1,-12 10 19,1 0 0,3 2 0,59-61 0,-29 44-32,-3-4 0,65-87 0,-89 104 0,-18 26 0,-1-2 0,-1 1 0,18-38 0,54-164 178,10-22 28,-86 222-206,1 1 0,1 1 0,23-31 0,-35 51-49,-1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1661 13696,'0'0'1664,"-4"2"-1536,-6 5 45,1-1 0,0 1 1,0 1-1,0 0 0,1 0 0,0 0 1,-10 15-1,-27 38 723,21-30-652,18-24-177,0 1 0,0 0 0,-8 15 0,8-11-46,0 3 30,-1 0 1,-1-1-1,0-1 0,-19 23 0,15-23-41,5-4 10,-1 0 0,0-1-1,-1 1 1,0-2 0,-10 7-1,10-7-19,1 0 0,-1 0 0,1 1 0,-13 16 0,12-14 0,-1 1 0,-13 12 0,-64 39 0,61-46 0,2 1 0,0 1 0,1 2 0,-25 27 0,27-25 0,0 0 0,-1 0 0,-43 29 0,35-28 0,-53 53 0,14-11 0,44-44 0,0 0 0,-2-2 0,0-1 0,-1-1 0,-46 19 0,-40 16 0,77-31 134,-20 9 138,13-12-152,-17 10 96,-2-4 0,-100 24 0,110-39-112,36-7-100,0 1 0,0 0 0,1 1 0,-1 1 0,-25 11 0,28-8 64,-8 4 7,0 0 1,-1-2 0,-1-1-1,0-1 1,0-1-1,-38 7 1,40-11 18,0 2 0,-38 13 0,38-11-46,-1 0 0,-32 6 1,-85 10 358,38-5 444,73-14-757,-2 0 0,1-2 0,0-1 0,-53-5 0,51 0-66,12 2 29,0-1 0,1 0 0,0-1 0,-1-1 0,1-1-1,-26-12 1,27 10-57,1 0 0,-1 2 0,-1 0 0,-21-3 0,-18-6 0,49 12 49,0-1 0,0-1 0,0 1 0,-15-13-1,-14-7 114,20 16-59,14 7-60,-1-1 0,1 0 0,-1-1-1,1 1 1,0-1 0,0 1 0,0-2 0,0 1 0,1-1 0,-1 1 0,-3-5 0,-2-3-43,-1 0 0,0 1 0,-1 1 0,-16-13 0,-18-16 0,-13-18 0,-98-100 0,145 143 0,1-1 0,-13-23 0,16 24 0,-1 1 0,0 0 0,-1 0 0,-13-14 0,-12-5-81,18 17-5,0 0 0,1-1 0,0-1 0,-17-25-1,-1-8 23,17 28 0,2-2 0,-19-35 0,12 2 82,-9-18-111,26 67 83,-1-1-1,1 1 0,-1 0 1,0 0-1,-1 0 1,-11-11-1,-11-6-10,2-2-1,1 0 1,1-1 0,-27-43-1,40 56 21,-1 0 0,0 0-1,-23-18 1,23 21 5,0 0 1,1 0-1,1-2 1,-1 1-1,-13-24 1,-15-25 8,27 42-20,0 1 0,1-1 0,1 0 0,-10-27 0,-10-37 7,18 52 0,0-1 0,3 0 0,-10-49 0,19 70 0,-2 0 0,1 0 0,-2 0 0,1 1 0,-1-1 0,-1 1 0,0 0 0,-8-14 0,-5-2 0,-40-41 0,38 45 0,-35-48 0,45 58-25,-1 0 0,0 1 0,-1 0 0,0 0 0,-20-15 0,14 13-17,1 0-1,-16-20 1,9 10 63,0-1 1,-2 2-1,0 1 0,-1 2 1,-1 0-1,-31-14 0,50 26-12,-1 1 0,1 0-1,0-1 1,1 0 0,0 0-1,0-1 1,-6-9 0,6 9-4,0 0 0,0 0 1,0 0-1,-1 1 0,-1 0 1,-15-12-1,-50-17-3,-1 3 0,-83-25 0,-1 1 13,142 49-15,0-1 0,1 0 0,0-2 0,-16-14 0,16 13 0,0 0 0,-1 1 0,-23-11 0,-50-15-53,-183-53 0,179 70 46,-1 3-1,-123-7 1,152 22 57,9 0 117,-80-11 0,-52-10 198,157 20-111,-23-3-230,-58-3-27,-25 7 27,-188 7 102,126-4 307,100-3-1194,-1 5-3669,74-3-314,-19 3-9839,40 0 14583</inkml:trace>
  <inkml:trace contextRef="#ctx0" brushRef="#br0" timeOffset="1398.23">4093 1356 16256,'0'0'2709,"-5"-1"-2453,-20-3 195,-29-5 220,-93-5-1,133 14-652,-56 0 485,-88 11 0,-31 0 68,123-10-502,-91 2-13,-142 9 136,240-6-163,1 2-1,0 3 1,-62 21-1,-90 21 67,102-28-62,4 8-33,67-21 0,0-1 0,-47 8 0,-162 2 154,58-6-52,-51-10-100,3 0-25,-550 104-852,706-91-1445,40-6-5757,-42 19 0,24-6 4600,-21 12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4995 1 17535,'-26'15'22,"23"-11"116,11-5-6,10-3 216,-17 4-301,-1-1 0,1 1 0,0 0 0,0-1 0,-1 1 0,1 0 0,0 0 0,0-1 0,-1 1 0,1 0 0,0 0 0,0 0 0,-1 0 0,1 0 0,0 0 0,0 0 0,0 0 0,1 1 0,-2 0-27,0 0 0,1-1 1,-1 1-1,1 0 1,-1 0-1,0 0 0,0 0 1,1 0-1,-1-1 1,0 1-1,0 0 0,0 0 1,0 0-1,0 0 1,0 0-1,0 0 1,-1 0-1,1 1 0,-6 129 497,1-8-287,0 102 42,18 4 96,-7-150-240,15 173 197,5 94 148,-22-235-286,-12 120 1,-4-107-45,-7 156 226,23-164-257,0-46-21,-3 0 0,-10 81-1,9-124-351,0-27 190,0 1 0,0-1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0 977 17663,'57'6'79,"-19"-3"-8,116 26 803,48 1-340,-98-19-52,70 5 145,19-3-244,115 6 258,-6 18-148,-99-8-218,334 44 109,292 28 149,115-27-29,-406-30-261,-91-20 77,-1-35-107,-391 6-213,54-3 0,154-32 0,37-25 0,51-12 0,-250 54 64,108-9 0,-144 27-21,0 2 0,123 11-1,9 22-42,-108-14 0,49-1 0,41 10 0,392 74 0,-526-92 0,276 57 0,-175-17 44,-26-8 19,-27-16-54,2-3 0,160 11 0,194-30-15,2-44 6,-274 24 0,34-18 0,19-1 0,134 24 0,-202 10 0,146 16 309,-188-4-234,-23-6-75,103-13 0,-41 2 0,-114 2 154,-39 5-116,1 0-1,0 1 0,-1 0 1,1 0-1,0 1 1,0 0-1,-1 0 0,10 2 1,14 5 410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88 10368,'0'0'-128,"-26"-8"-3144,17 4 3824,-1 1 1,1 1 0,-1-1 0,1 1-1,-1 1 1,-16-1 0,12 6 2269,24-7 1332,9 6-3664,34-1 161,-35-1-546,-1 0 0,1-1 1,0 0-1,0-2 0,-1 0 0,22-6 0,-36 7-91,-1 0 1,1-1-1,-1 1 0,1 0 0,-1-1 0,1 0 1,-1 1-1,0-2 0,0 1 0,0 1 1,-1-1-1,1-1 0,0 1 0,-1-1 0,1 1 1,-1-1-1,0 1 0,0-1 0,0 0 1,1-3-1,-2 5 5,1 1-1,-1-1 1,1 1 0,-1-1 0,1 1 0,-1-1 0,1 1 0,-1 0-1,1-1 1,0 1 0,-1 0 0,1-1 0,-1 1 0,1 0 0,0 0 0,-1-1-1,1 1 1,0 0 0,0 0 0,-1 0 0,1 0 0,0 0 0,-1 0-1,1 0 1,0 0 0,-1 0 0,2 1 0,18-4 306,-18 2-315,-1 0 0,1 1 0,-1-1 0,1 1 1,-1 0-1,1-1 0,0 1 0,-1 0 0,1 0 0,-1 0 0,1 0 0,3 1 0,3-1 8,-7 1-18,-2 1 0,0 1 0,0-1 0,0 0 0,1 1 0,-1-2 0,1 2 0,-1-1 0,1 1 0,0-1 0,0 1 0,0-1 0,1 1 0,-1-1 0,0 1 0,1-1 0,0 0 0,-1 0 0,1 0 0,2 4 0,-2-5 0,0 0 0,0 1 0,0-1 0,0 0 0,0 0 0,1 0 0,-1 0 0,1 0 0,-1 0 0,1 0 0,-1 0 0,1 0 0,-1-1 0,1 1 0,0 0 0,0-1 0,-1 0 0,1 1 0,0-1 0,2 0 0,43 0 0,-30 0 0,38 2 0,-28-1 0,31-2 0,-19 1 0,0 0 0,45 8 0,40 1 0,-105-10 0,-1 2 0,0 0 0,1 1 0,-1 0 0,0 2 0,24 6 0,7 8 0,1-3 0,1-1 0,1-4 0,71 8 0,-112-17 0,-1 0 0,0 0 0,0 1 0,0 0 0,0 1 0,-1 0 0,1 1 0,-1 0 0,0 1 0,0 0 0,14 9 0,-8-4 0,0-2 0,19 8 0,-23-12 0,0 1 0,0 1 0,0 0 0,-1 1 0,0 0 0,11 9 0,-4 4 0,-15-16 0,0-1 0,1 0 0,-1 1 0,1-1 0,-1 0 0,1-1 0,0 0 0,0 1 0,0-1 0,1 0 0,-1 0 0,1 0 0,-1 0 0,7 1 0,34 9 0,-43-11 0,1 0 0,0 0 0,0-1 0,0 1 0,-1 1 0,1-1 0,0 0 0,-1 0 0,1 1 0,-1-1 0,3 3 0,-2-2 0,0 0 0,0 0 0,0 0 0,0 0 0,0-1 0,0 0 0,0 0 0,5 3 0,6 0 0,-8-2 0,1 0 0,-1 0 0,0 0 0,0 0 0,0 1 0,0 0 0,0 0 0,-1-1 0,1 1 0,5 7 0,-6-7 0,-1 0 0,1 1 0,0-1 0,0-2 0,7 5 0,-8-5 0,1 1 0,-1 0 0,1 1 0,-1-1 0,0 1 0,0-1 0,0 1 0,4 4 0,1 11 0,-8-16 0,1 0 0,-1 0 0,1-1 0,-1 0 0,1 1 0,0-1 0,0 1 0,0-1 0,0 1 0,0-1 0,0 1 0,1-1 0,0 1 0,23 23 0,-22-21 0,0 0 0,-1 0 0,1 0 0,-1-2 0,0 3 0,0-1 0,0 1 0,0-1 0,0 7 0,-1-7 0,0 0 0,0-1 0,0 1 0,0 0 0,1-1 0,-1 1 0,1-2 0,0 2 0,0-1 0,0 0 0,0 0 0,1 0 0,-1 0 0,1 0 0,4 2 0,1-1 0,-6-3 0,1 0 0,-1 0 0,1 0 0,-1 0 0,0 1 0,1-1 0,-1 1 0,0-1 0,0 1 0,0 0 0,0-1 0,0 1 0,1 3 0,-3-5 0,0 1 0,0-1 0,0 0 0,0 0 0,-1 0 0,1 1 0,0-1 0,0 1 0,-1-1 0,1 0 0,0 1 0,-1-1 0,1 0 0,0 1 0,-1-1 0,1 0 0,-1 0 0,1 1 0,0-1 0,-1 0 0,1 0 0,-1 0 0,1 0 0,-1 1 0,1-1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0,1-1 0,-1 0 0,0 0 0,1 0 0,-1 0 0,1-2 0,-1 2 0,1-1 0,5 2 0,-3-1 0,-1 0 0,0 1 0,0-1 0,0 1 0,6 5 0,-9-7 0,1 0 0,-1 0 0,1 1 0,-1-1 0,0 1 0,0 0 0,1-1 0,-1 1 0,0 0 0,-1 0 0,1 0 0,0 0 0,-1 0 0,1 0 0,-1 0 0,1 0 0,-1-1 0,0 1 0,0 0 0,0 0 0,0 0 0,0 0 0,0 0 0,-1-1 0,1 1 0,-1 0 0,1 0 0,-1 0 0,0 0 0,-1 2 0,0 3 0,0 0 0,0 0 0,1 1 0,0-2 0,1 2 0,-1-1 0,1 1 0,1-2 0,1 12 0,1-6 0,1 1 0,0 0 0,1 0 0,7 12 0,-8-13 0,0-1 0,0 1 0,-1-2 0,-1 3 0,0-1 0,0 12 0,-1-8 0,2 1 0,4 17 0,-5-29 0,0 0 0,0-1 0,1 1 0,-1-1 0,1 0 0,0 0 0,7 8 0,-6-8 0,0 1 0,-1-1 0,1 1 0,-1 1 0,5 9 0,2 7 0,-5-11 0,0 1 0,-1-1 0,-1 1 0,0 0 0,0 0 0,1 21 0,-2 5 0,2-1 0,10 42 0,-2-7 0,2 5 0,4 45 0,-16-101 0,0 1 0,2-2 0,0 1 0,2-2 0,0 2 0,2-1 0,0-1 0,1 1 0,1-3 0,0 1 0,14 19 0,30 35-4,-40-51 10,1 0 1,2-1-1,29 29 1,-17-24 14,1-2 0,1 0 1,1-4-1,51 28 0,-69-39-21,0 0 0,-1 1 0,0 1 0,18 17 0,-16-15 0,0 1 0,26 17 0,-25-20 0,25 21 0,-31-22 0,0-1 0,0-1 0,1 1 0,0-1 0,20 8 0,5 0 32,2-3 0,0-1 0,70 10 0,-54-13-34,-6 0 78,49 0 0,-44-3 25,-40-2-68,1-2 1,0 0-1,23-1 0,19-8 44,-1-1 0,-2-4 0,1-1 0,54-22-1,-74 22 1,-2-1-1,40-24 1,57-44 184,-86 52-237,-27 19-25,2 0 0,34-19 0,-13 15 23,-23 9 6,-1 0 1,19-10-1,191-119 121,-31-1-21,-183 128-128,-1-1 0,0 0 0,9-13 0,-9 11 0,0 1 0,18-18 0,2 4 0,0 1 0,2 2 0,1 0 0,40-19 0,-36 20 0,-30 17 0,0-1 0,1 1 0,-1 0 0,9-3 0,-4 4 0,-2-2 0,1 1 0,0-2 0,-1 0 0,0 0 0,0 0 0,-1-1 0,0 0 0,0-1 0,13-14 0,-20 19 0,-2 3 0,1-1 0,-1 1 0,0-1 0,1 1 0,-1-1 0,1 1 0,-1 0 0,1 0 0,-1-1 0,1 1 0,0-1 0,-1 1 0,1 0 0,-1 0 0,1-1 0,0 1 0,-1 0 0,1 0 0,0-1 0,-1 1 0,1 0 0,0 0 0,-1 0 0,1 0 0,0 0 0,0 0 0,-1 0 0,2 1 0,6-18 0,-3 5 0,23-46-5,-22 44 12,1 0 0,0-1-1,17-23 1,-19 34 43,1-3 4,-8-13-73,2 18-38,-1 0-75,1 1 1,0 0-1,-1-1 1,1 0 0,0 0-1,0 1 1,0-1-1,0 0 1,0 1-1,1-4 1,8-8-3721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43 14208,'0'0'-128,"-3"6"234,-44 80 300,46-85-294,0 0 1,0 0 0,0 0-1,-1 0 1,1-1 0,0 1-1,-1 0 1,1 0 0,0-1-1,-1 1 1,-2 0 0,-2 2 736,8-1-469,0-1 4,-32-6 1130,21 5-1451,1-1-1,-1 1 0,0 1 0,1-1 1,-1 1-1,1 1 0,0 0 0,-17 5 0,14-3 6,0-1-1,0 0 0,0-1 0,-17 1 0,12-3 7,10 0-13,1 0-1,0 0 1,0 0-1,0 0 1,0-1-1,0 0 1,0 0 0,-7-3-1,-1 0 72,0 0 0,-22-2 1,26 5-90,0 0 1,0-1-1,0 0 1,0-1 0,0 0-1,1 0 1,-1-1 0,-11-6-1,12 3-28,-2 2 0,1-1 0,-1 1 0,1 0 0,-1 1 0,-1 0 0,1 1 0,-1 0 0,-21-3 0,-165-19 710,39 9-64,149 16-648,1 0 0,-1 1-1,1 0 1,0 0 0,0 1-1,-1 1 1,-11 4 0,-13 3 13,3 0-26,-50 22 0,52-19 0,0-2 0,-42 12 0,29-14 0,-1 3 0,-66 28 0,62-25 0,37-13 0,0 0 0,0 1 0,1 0 0,-1 1 0,-13 7 0,9 0 0,0 0 0,-11 13 0,-8 8 0,13-13 0,1 0 0,-28 43 0,9-12 0,20-30 0,0-2 0,-39 34 0,48-46 0,-1 2 0,1-1 0,0 1 0,1 0 0,0 1 0,0 0 0,1 0 0,0 0 0,1 1 0,0-1 0,-7 19 0,7-13 2,-2 0-1,0 0 0,-17 26 1,15-26-9,1-1 0,0 1 1,-10 28-1,-57 189-100,72-222 107,-1 1 0,0-1 0,0 0 0,-1 0 0,-1 0 0,0-1 0,0 0 0,-11 12 0,6-8 0,1 0 0,0 0 0,1 0 0,0 2 0,-11 24 0,-26 84 0,30-76 0,-81 203 0,91-236 0,-1 0 0,-1 0 0,0-1 0,-1 0 0,0 0 0,-1-1 0,0 0 0,-1-1 0,-1 0 0,-18 14 0,-5 1 0,2 3 0,0 0 0,-35 44 0,-9 25 0,70-90 0,0-1 0,0 1 0,-1-1 0,0 0 0,-12 7 0,9-6 0,0 0 0,-15 16 0,15-10 0,0 0 0,-14 26 0,15-23 0,-19 24 0,25-36 0,-1 1 0,1-1 0,-2-1 0,1 1 0,0-1 0,-1 0 0,0 0 0,-7 3 0,-19 6 0,-1-2 0,0-1 0,-1-2 0,0-2 0,-40 4 0,-67 0 0,50-5 0,48-2 0,0-1 0,-1-2 0,-48-8 0,38-3 0,0-2 0,1-2 0,-95-43 0,113 40 44,1-2 1,0-1-1,-54-46 0,24 17 14,36 32 6,0 2 0,-1 1 0,0 1 0,-61-18 1,50 18-2,16 5-133,-2 1 0,1 1 0,-1 2 0,0 0-1,0 2 1,-46 0 0,63 4-419,0 0 1,0 1-1,0 0 0,1 0 0,-17 8 0,18-7-1015</inkml:trace>
  <inkml:trace contextRef="#ctx0" brushRef="#br0" timeOffset="2777.2">4103 13 12544,'0'0'5013,"-1"9"-4800,-10 77 120,-16 152 401,-17 31-24,27-185-546,-37 126 89,2-11 134,15 45 275,29-180-300,6-77 10,2-18-253,18-72 67,-10 68-141,6-65 1,-17-189 232,1 260-265,-2-36 34,-23-119-1,21 160-46,3 14 0,0-1 0,0 0 0,1 0 0,1 0 0,0 0 0,0 0 0,2-19 0,1 27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1-1,0-1 1,0 1 0,-1-1 0,1 0 0,0 1-1,0-1 1,0 0 0,0 1 0,-1-1 0,1 1-10,0 37-103,-1-2-520,2-1 0,1 1 0,11 55 0,7-14-2311,2 4-8597</inkml:trace>
  <inkml:trace contextRef="#ctx0" brushRef="#br0" timeOffset="4663.22">5681 255 15104,'0'0'4245,"2"9"-4032,3 13-64,-1 0 0,-1 0-1,-1 0 1,-1 27 0,-11 98 387,6-66-380,10 135 1,-2-155-86,2 28 5,-1-38 6,-2-1 1,-3 1-1,-9 82 0,-3-25 116,7-60-118,5-48-77,0 1 1,0-1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1,-10-12 125,1-5-43,0-1 1,2-1-1,0 1 0,1-1 0,-4-21 0,-11-100 144,16 100-213,1 6 11,0 1-1,3-1 1,4-66 0,4 53-3,20-230 227,-9 30-191,1-18 6,-22 233-67,2 25 0,0 0 0,1-1 0,0-12 0,0 20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0 0,0 1 0,11 144 0,-4-68 0,-2-23 0,-1-5 0,-1 0 0,-4 50 0,-14 16 0,-1 20 0,13-83 0,-14 153 0,12-167 0,-3 0 0,-1 0 0,-16 43 0,-8 4-512,33-86 417,-2 7-230</inkml:trace>
  <inkml:trace contextRef="#ctx0" brushRef="#br0" timeOffset="6179.41">3866 188 18431,'0'0'640,"7"-7"-533,6-5-88,0 0-1,-1-2 1,-1 1 0,0-2-1,-1 1 1,0-2 0,7-16-1,-17 31-18,2-7 0,-1 7 0,-1 1 0,1 0 0,0 0 0,0-1 0,-1 1 0,1 0 0,0 0 0,0 0 0,-1 0 0,1 0 0,0 0 0,0 0 0,-1 0 0,1 0 0,0 1 0,-1-1 0,1 0 0,0 0 0,0 1 0,-1-1 0,1 0 0,0 1 0,-1-1 0,1 1 0,0 0 0,0-1 0,1 2 2,-1-1-1,1 1 1,0-1-1,0 1 1,-1 0-1,1 0 1,-1 0 0,0 0-1,0 0 1,1 0-1,-1 0 1,-1 0-1,1 0 1,0 0-1,0 0 1,0 4-1,5 43 106,-5-37-90,9 134 530,-6 0 1,-17 166-1,8-189-261,4-76 19,-11 89 0,12-136-292,0 1-1,0-1 0,0 1 1,0 0-1,0-1 0,-1 1 1,1-1-1,0 1 0,0-1 1,0 1-1,0-1 0,-1 1 0,1-1 1,0 1-1,-1-1 0,1 1 1,0-1-1,-1 1 0,1-1 1,-1 1-1,1-1 0,-1 0 1,0 1-1,-7-8 203,-5-22-64,10 18-128,1 0-1,0 0 1,0 0 0,1-1 0,0-13 0,6-61 157,-1 38-135,10-387 83,-13 424-128,-4 32 0,-24 94-54,-13 69-190,-23 294-2064,57-388 927,4 1 1,5 0 0,17 121 0,3-71-8796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844 777 18815,'0'0'256,"-6"1"-128,-78 18 418,-54 13-1,116-26-477,1 2-1,0-1 1,0 2 0,-24 15 0,24-8-13,0 0 1,-37 37-1,-7 6 141,-68 35 17,24-19-20,100-69-183,0 1-1,1 1 1,0 0 0,1 0 0,-1 0 0,-10 16 0,17-21-9,-1-1 0,1 1 0,0-1 1,-1 1-1,1-1 0,1 1 0,-1 0 0,0-1 0,1 1 0,-1 0 0,1 0 1,0 0-1,0-1 0,0 1 0,0 0 0,0 0 0,1 0 0,-1-1 1,1 1-1,0 0 0,0-1 0,0 1 0,0-1 0,0 0 0,0 1 0,1-1 1,-1 0-1,1 1 0,0-1 0,0 0 0,0 0 0,2 2 0,1 0-1,0 0 0,0-1 0,0 0 0,0 0 0,1 0 0,-1 0 0,1-1 0,0 0 0,0 0 0,0 0 0,0-1 0,0 0 0,0 0 0,0-1 0,0 1 0,1-1 0,11-2 0,6-2 0,0-1 0,0-1 0,28-11 0,-27 9 0,98-41 353,-32 11-66,-90 38-263,0-1-2,0 1 1,0 0 0,0-1-1,0 1 1,0-1-1,0 1 1,0-1 0,0 1-1,0-1 1,0 0 0,-1 0-1,1 1 1,0-1-1,0-1 1,-16-3-1280,3 1-2777</inkml:trace>
  <inkml:trace contextRef="#ctx0" brushRef="#br0" timeOffset="748.77">1157 961 21247,'0'0'128,"-4"-4"-21,-6-6-96,3 3-8,-1 0 0,-1 0 0,1 1 0,-13-8 1,17 12-5,0 0 1,1 1 0,-1-1-1,0 1 1,0 0 0,0 0-1,0 0 1,0 0 0,0 1-1,0 0 1,0 0 0,-1 0 0,1 0-1,0 1 1,0-1 0,-5 3-1,-5 2 1,0 1 0,1 1 0,0 0 0,0 0 0,0 1 0,1 1 0,1 1 0,0 0 0,0 0 0,0 1 0,2 0 0,-1 0 0,2 1 0,-1 0 0,2 1 0,-1 0 0,-7 20 0,14-30 0,0-1 0,0 1 0,1 0 0,-1-1 0,1 1 0,0 0 0,-1-1 0,1 1 0,1 0 0,-1-1 0,0 1 0,0 0 0,1-1 0,0 1 0,-1 0 0,1-1 0,0 1 0,0-1 0,1 1 0,-1-1 0,0 0 0,1 1 0,-1-1 0,1 0 0,0 0 0,0 0 0,0 0 0,0-1 0,0 1 0,0-1 0,0 0 0,1 1 0,-1-1 0,1 0 0,-1 0 0,1 0 0,3 1 0,3 1 0,1 0 0,-1-1 0,1 0 0,-1-1 0,1 0 0,-1-1 0,1 1 0,-1-2 0,15-2 0,-13 1 11,0 0 0,0-1-1,-1-1 1,0 0 0,17-8-1,-22 10-5,-1-1-1,1 0 1,-1 0 0,0-1-1,0 1 1,0-1-1,0 0 1,0 0-1,-1 0 1,0-1 0,0 1-1,0-1 1,3-7-1,2-9-9,1 2-47,-2-1-1,8-33 0,-13 47 22,-1 1-1,-1-1 0,1 0 0,-1 0 0,0 0 1,-1 0-1,1 1 0,-1-1 0,0 0 0,0 1 1,-1 0-1,0-1 0,0 1 0,-4-8 0,6 12-128,-1 0 0,1 1 0,-1-1-1,0 0 1,1 1 0,-1-1 0,1 1-1,-1-1 1,0 1 0,1-1 0,-1 1-1,0-1 1,0 1 0,1 0 0,-1-1-1,0 1 1,0 0 0,0 0 0,1 0-1,-1-1 1,0 1 0,0 0 0,0 0 0,0 0-1,0 0 1,-1 1 0</inkml:trace>
  <inkml:trace contextRef="#ctx0" brushRef="#br0" timeOffset="1410.16">1613 765 20991,'0'0'640,"-4"0"-533,-17 4-105,1 1 1,0 0-1,0 2 0,1 0 1,-1 1-1,1 1 1,1 1-1,-34 22 0,46-26-15,0 0-1,0 0 0,1 1 0,0-1 0,0 1 1,0 1-1,1-1 0,0 1 0,0-1 1,1 0-1,-4 16 0,5-19 5,1 1 1,0-1-1,1 1 1,-1 0-1,1 0 1,0 0-1,0-1 0,0 1 1,1 0-1,-1 0 1,1-1-1,0 0 0,1 1 1,-1-1-1,1 1 1,0-1-1,0 0 1,0 0-1,1 0 0,0 0 1,-1 0-1,6 5 1,0-2-25,0-1 0,1 0 1,0 0-1,0-2 1,0 1-1,1 0 0,16 5 1,29 15 15,-53-24 18,-1 0 0,1 0-1,-1 0 1,1 0 0,-1 0-1,0 0 1,1 0 0,-1 1-1,0-1 1,0 0 0,0 1-1,0-1 1,0 1 0,0-1-1,-1 1 1,1 0 0,0-1-1,-1 1 1,1 0 0,-1-1-1,0 1 1,1 0 0,-1-1-1,0 1 1,0-1 0,0 1-1,0-1 1,0 1 0,-1 0 0,1 0-1,-1-1 1,1 1 0,-2 2-1,-2 5 14,0 0 0,-1 0-1,-1-1 1,-11 16 0,4-7 22,-11 17 111,-43 46 0,53-65-149,0-1-1,-1-2 0,0 1 0,-2-1 0,-23 14 1,34-23-118,1 0 0,-1 0 0,0-1 0,1 0 0,-1 0 0,0-1 0,0 0 0,-8 1 0,10-2-188,1 0-1,-1 0 1,1-1-1,-1 1 1,1-1-1,0 0 1,-1 0-1,1 0 1,0 0-1,0 0 1,0-1-1,0 0 0,0 0 1,0 1-1,-5-6 1</inkml:trace>
  <inkml:trace contextRef="#ctx0" brushRef="#br0" timeOffset="3061.39">2198 233 20223,'1'8'24,"-2"-1"-1,1 0 0,-1 0 0,0 0 0,0 0 0,-4 9 0,3-11 19,0-1 0,0 0-1,-1 1 1,0-1-1,0 0 1,0-1 0,0 1-1,0-1 1,-1 1-1,1-1 1,-5 3 0,-74 52 427,40-29-341,0 0 0,-63 63 0,96-81-122,0 1 1,0 0-1,1 1 1,1-1-1,0 1 1,0 1-1,2-1 0,-1 1 1,2 1-1,0-2 1,-2 18-1,0 14 54,1 2-1,3 55 1,3-65-23,2 1 1,2-1-1,18 69 0,45 104-42,-31-105 10,15 58-2159,-47-150 1333,0-1 0,0 0 1,10 13-1,-5-7-1656,3 5-7016</inkml:trace>
  <inkml:trace contextRef="#ctx0" brushRef="#br0" timeOffset="3898.71">2800 363 21503,'-19'35'-5,"23"-38"10,-4 2 4,-1 2 4,1-2-7,1 0 1,0 0 0,-1 0-1,1 0 1,-1-1 0,0 1-1,1 0 1,-1 0 0,0 0-1,1 0 1,-1-1 0,0 1-1,0 0 1,0 0 0,0-2-1,2 127 42,-1 76 132,-3-152-135,-2 0 0,-13 56 0,5-56 8,-2 1 1,-3-1-1,-1-2 0,-3 1 1,-1-2-1,-3 0 0,-45 61 1,60-92-16,0-1 0,-1 0-1,-1 0 1,0-1 0,0-2 0,-1 1 0,-1-1 0,-28 17 0,39-25-37,-1-1 0,0 1 0,1-1 1,-1 0-1,0 0 0,1 0 0,-1 0 0,0-1 0,0 0 1,0 0-1,0 0 0,0 0 0,1 0 0,-1-1 0,0 1 1,0-1-1,-4-2 0,3 1-1,0-1 0,0 1 0,0-1 0,1-1 0,-1 1 0,1-1 0,-1 1 1,1-1-1,0 0 0,-5-8 0,-1-2-22,0-2 1,1 0 0,1 0-1,1-1 1,0 1-1,-5-21 1,10 27-19,0 0 0,1 0 0,0 0 0,1 0-1,0-1 1,1 1 0,0 0 0,0-1 0,1 1 0,0 0 0,1 1 0,0-1 0,1 0-1,0 1 1,1-1 0,0 1 0,0 0 0,1 0 0,0 1 0,0 1 0,1-1 0,0 0 0,0 1-1,12-9 1,-15 14 31,0-1 0,0 0 0,1 1 0,-1 0 0,1 0 0,-1 0 0,1 1 0,0 0 0,-1 0 0,1 0 0,0 0 0,0 1-1,0-1 1,7 2 0,-4 0-15,-1 0 0,1 1 0,0 0 0,-1 0 0,1 1 0,-1 0 0,0 0 0,8 6 0,6 5-33,0 1-1,-2 0 1,0 2-1,25 28 0,-23-24 64,-1 3-1,-1 0 0,24 38 1,-32-43 82,0-1 0,2-1 1,1 1-1,0-2 1,1 0-1,18 15 0,-24-22 131,-7-7-283,1 0-1,-1 0 0,0 0 0,1 0 0,-1 0 1,1 0-1,0 0 0,4 1 0,-5-2 0,-1-1 1,0 0-1,1 0 0,-1 0 0,0-1 1,1 1-1,-1 0 0,0 0 0,1-1 1,-1 1-1,0 0 0,1-1 0,-1 0 1,0 1-1,0-1 0,0 0 0,0 1 0,0-1 1,0 0-1,0 0 0,0 0 0,0 0 1,0 0-1,0 0 0,1-1 0,13-21-2985</inkml:trace>
  <inkml:trace contextRef="#ctx0" brushRef="#br0" timeOffset="4729.26">3045 63 18815,'0'0'2304,"2"5"-2069,17 50 247,28 55-1,-23-58-322,27 86-1,-33-61-44,-2 0-1,-4 1 1,3 136 0,-16-101-81,-5-2 0,-22 115 1,15-160 5,-3 0 0,-3 0 0,-3-2 0,-3 0 0,-35 65 0,43-101-441,-1-1 0,-1-1-1,-2 0 1,0-2 0,-2 0 0,-37 30-1,57-51 105,0 0-1,0-1 0,0 0 1,0 0-1,0 1 0,-1-2 1,1 1-1,-1 0 0,1-1 1,-1 0-1,0 1 0,0-1 1,1-1-1,-9 2 1,-17-1-10582</inkml:trace>
  <inkml:trace contextRef="#ctx0" brushRef="#br0" timeOffset="5539.42">3723 1073 18175,'0'0'1430,"6"0"-961,19 4-144,0-2 1,0 0-1,29-3 0,-47 1-295,0 1-1,1-1 1,-1 1-1,0 1 0,0-1 1,0 0-1,0 1 1,-1 1-1,1 0 1,10 5-1,16 7 31,71 19-1414,4-7-3393</inkml:trace>
  <inkml:trace contextRef="#ctx0" brushRef="#br0" timeOffset="5893.53">3960 622 22271,'0'0'512,"28"-4"-512,-6-4 128,8-4-128,7 3 0,5-3-896,1 1 128,-1 1-256,-1 2 128,-2 1-12927</inkml:trace>
  <inkml:trace contextRef="#ctx0" brushRef="#br0" timeOffset="7041.11">4874 827 23423,'-75'31'-1,"13"-6"-9,-106 60 0,160-80-4,-1 1-1,1 0 1,0 0-1,0 1 1,1 0 0,0 0-1,-9 12 1,14-15 14,-1 0 1,1 0-1,0 0 1,0 0-1,0 0 1,1 0-1,0 1 0,0-1 1,0 1-1,0-1 1,0 1-1,1-1 0,0 0 1,0 0-1,0 1 1,1-1-1,-1 1 0,1-1 1,2 5-1,-1-2 0,1 1 0,0-1 0,1 0 0,-1-1 0,2 1 0,-1-2 0,0 2 0,1-1 0,0-1 0,1 1 0,-1-1 0,1 0 0,0 0 0,1 0 0,-1-1 0,1 0 0,0-1 0,0 1 0,0-1 0,11 3 0,2 0 0,1-1 0,0-2 0,-1 1 0,1-2 0,0-1 0,27-1 0,-44 0-27,-1 0-1,1-1 0,0 1 1,-1-1-1,1 0 0,-1 0 1,0 0-1,1 0 0,-1-1 1,0 1-1,1 0 0,-1-1 1,0 0-1,0 0 0,-1 0 1,1-1-1,0 1 1,4-6-1,-3 1-805,1 0 0,-1-1 0,0 1-1,-1-1 1,0 0 0,4-14 0</inkml:trace>
  <inkml:trace contextRef="#ctx0" brushRef="#br0" timeOffset="7602.34">5316 970 23679,'-49'6'0,"47"-6"-12,0 0 1,0 0-1,0-1 0,0 1 0,0-1 0,0 1 1,0-1-1,0 0 0,0 1 0,0-1 0,0 0 1,0 0-1,0-1 0,1 1 0,-1 0 0,0-1 1,1 1-1,-1-1 0,1 1 0,0-1 0,-1 1 1,1-1-1,0 0 0,0 0 0,0 0 0,-1-4 1,1 4-11,0 0 1,0-1-1,-1 1 1,1 0-1,-1 0 1,1 0 0,-1 1-1,0-1 1,0 0-1,0 0 1,0 1 0,0-1-1,0 1 1,-4-3-1,3 3-192,-1 0 0,0 0 0,0 0 0,1 0 0,-1 1 0,0-1 0,0 1 0,0 0-1,0 0 1,0 0 0,0 1 0,1 0 0,-1-1 0,0 1 0,-7 3 0,5-1 14,1 0 0,-1 0 0,1 1 1,0-2-1,0 2 0,1 0 0,-1 1 0,1-1 0,-5 7 1,0 2 79,0 0 1,1 1 0,0-2-1,2 3 1,-1-1 0,2 1-1,-5 18 1,7-23 124,1 1 0,0 1 0,1-1 0,1 0 0,-1 1 0,2-1 0,0 0-1,3 19 1,-3-26 27,0-1-1,0 0 0,0 1 1,0-1-1,0 0 0,1 0 1,-1 0-1,1 0 0,0 0 1,0 0-1,0-1 0,0 1 1,0 0-1,1-2 0,-1 1 0,1 0 1,0 0-1,-1 0 0,1 0 1,0 0-1,0-1 0,0 1 1,1-1-1,-1 0 0,0 0 1,0 0-1,1 0 0,-1-1 1,0 1-1,1-1 0,-1 0 1,1 0-1,3 0 0,-1-1 39,1 0 1,-1-1-1,1 0 0,-1 0 0,1 0 0,-1-1 1,0 0-1,0 0 0,0 0 0,-1 0 1,1-1-1,-1 0 0,7-7 0,7-8-174,33-41 1,-36 40-246,-1 0-910,-1 0 1,-1 1-1,13-28 0,-9 13-7423</inkml:trace>
  <inkml:trace contextRef="#ctx0" brushRef="#br0" timeOffset="8259.07">5801 697 20607,'-7'-1'0,"1"0"-8,0 0 0,0 1 1,0 0-1,0 0 1,-1 0-1,1 1 1,0 0-1,0 0 1,0 1-1,0-1 0,1 1 1,-1 1-1,-6 2 1,-28 24-843,0 1 0,-66 67 1,101-92 838,-9 9-96,0 0 1,2 0-1,-12 17 1,20-26 98,1 0 0,0 1 1,0 0-1,0-1 0,1 1 1,0 0-1,0 0 0,1 0 1,-1 1-1,1-2 0,1 1 1,-1 0-1,1 9 0,1-6 8,0-1 0,0 1 0,1-1 0,3 11 0,-4-16 0,1 0 0,-1-1 0,0 1 0,1-1 0,-1 1 0,1-1 0,0 0 0,0 1 0,0-1 0,0 0 0,0 0 0,0 0 0,1-1 0,-1 1 0,1 0 0,3 1 0,5 2-44,-2-1 108,0 0-1,-1 0 1,1 1 0,10 8 0,-17-11-15,0-1-1,-1 0 1,1 1-1,-1-1 1,1 0-1,-1 1 1,0 0-1,0 0 1,0 0-1,0-1 1,0 1-1,0 0 1,0 0-1,-1 1 1,1-1-1,-1 0 1,1 0-1,-1 0 1,0 0-1,0 0 1,0 1-1,0-1 1,0 0-1,0 0 1,-1 3-1,-4 10 158,-1-1-1,0 0 0,0 0 1,-2 0-1,0-1 0,0 0 1,-13 14-1,16-21-163,-1 1-1,-1-1 0,1 0 1,-1 0-1,0-1 1,-1 1-1,1-2 1,-12 7-1,-10 2-48,-32 9 0,19-7-181,5 1-12,-8 3-3440</inkml:trace>
  <inkml:trace contextRef="#ctx0" brushRef="#br0" timeOffset="8957.19">6214 0 19071,'0'0'128,"-1"5"0,-1 1-52,-1 0-1,0 0 1,0 0-1,0-1 0,-1 0 1,1 0-1,-1 0 0,-1-1 1,1 1-1,-1-1 1,0 1-1,0-1 0,0-1 1,-7 5-1,-5 4 126,9-7-105,-1 0 0,1 1 1,1 1-1,-1-2 0,1 2 0,0 0 0,0 1 0,-9 15 1,-7 12-19,2 3 0,2 1 0,2-1 1,1 2-1,-13 49 0,6 22 45,-9 122 0,7 115 58,18-61 37,9-223-199,3 0 1,20 94 0,-25-157-95,0 0 1,0 1 0,1-1-1,-1 0 1,0 0-1,0 0 1,1 1-1,-1-1 1,1 0-1,-1 0 1,1 0-1,0 0 1,0 0-1,-1 0 1,1 0-1,0 0 1,0-1-1,0 1 1,0 0-1,0 0 1,0-1 0,0 1-1,0 0 1,0-1-1,0 1 1,0-1-1,1 1 1,-1-1-1,0 0 1,0 1-1,0-1 1,2 0-1,8 3-2544</inkml:trace>
  <inkml:trace contextRef="#ctx0" brushRef="#br0" timeOffset="9328.94">6297 876 22399</inkml:trace>
  <inkml:trace contextRef="#ctx0" brushRef="#br0" timeOffset="9457.11">6297 876 22399,'0'0'0,"52"-16"0,-22 10 0,-1-4 0,0 2 0,-4-1-128,-3 4 128,-2 0-768,-3-1 0,0 5-1408,4 1 1,-1 1 767,-6 2 0</inkml:trace>
  <inkml:trace contextRef="#ctx0" brushRef="#br0" timeOffset="10359.91">6845 282 21503,'2'17'42,"-1"0"0,-1 27 0,-1-27 9,1 1-1,3 22 1,5 7 22,-3 0 0,-2 2 0,-1-2 0,-3 1 0,-2 0 1,-17 86-1,3-66 5,-4-2 0,-2-1 0,-3-1 1,-3-1-1,-50 82 0,62-120-39,-2 1-1,0-2 1,-25 25 0,31-36-22,-1-1 1,0 0-1,0-2 1,-1 0-1,0 0 1,-30 13-1,43-22-24,0-1 0,-1 1 0,1-1 0,0 1 0,-1-1 0,1 0 0,0 0 0,-1 0 0,1 0 0,-1-1 0,1 1 0,0 0 0,0-1 0,-1 0 0,1 0-1,0 1 1,0-1 0,0 0 0,-1-1 0,1 1 0,1 0 0,-1-1 0,0 1 0,0-1 0,0 1 0,1-1 0,-1 0 0,1 0 0,-1 0 0,-1-2 0,-1-2-25,1 0 1,-1 0-1,1 0 1,0 0-1,1 0 1,-1-1-1,1 1 1,0-1-1,-1-9 1,3 7-32,0 1 1,1 0-1,-1 0 1,2 1-1,-1-1 0,1 0 1,0 0-1,1 1 1,0-1-1,0 0 0,0 1 1,1 0-1,0 0 1,1 0-1,0 1 0,0 0 1,0 0-1,8-7 0,-2 2-108,0 2 0,1 0 0,0 0 0,0 1 0,1 1-1,0 0 1,0 0 0,0 1 0,21-5 0,-28 9 150,0 1 0,0 0 0,0 1 0,0-1 0,0 1 0,0 1 0,0-1 0,0 1 0,0 0 0,0 0 0,0 1 0,0-1 0,-1 1 0,1 1 0,-1-1 0,1 1 0,-1 0 0,0 0 0,0 0 0,6 6 0,-3-3 48,0 1-1,-1 1 1,0 0-1,0 0 1,0 1-1,-1 0 1,-1 0-1,1 0 0,-2 1 1,7 14-1,6 23 190,-7-21 125,0 1-1,7 36 1,-17-59-326,0-1 0,0 1 0,0-1 0,0 1 0,-1-1 0,1 1 0,-2 3 0,0 4-71,2-11 45,0 0 0,0 0 0,0 1 1,0-1-1,0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6 731,4-4-601,1 1 0,-1-1 0,0 1 0,0-1 0,6-9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115 0 20479,'-3'31'-8,"2"-15"138,-1 0 0,0-1 0,-7 24 0,7-32-57,0 0 0,0 1 0,1-1 0,0 1 0,0-1 0,1 1 0,0-1 0,2 12 0,2 7 30,9 29-1,2 14 82,-7-22-119,2 0 0,2 0 1,23 54-1,73 126 164,-84-178-203,-3 0 0,-1 1-1,-3 1 1,14 72-1,-24-76 1,-1 0 0,-3 0-1,-2 0 1,-5 54-1,0-63 8,-2 0-1,-17 56 0,4-15-1,-61 185 57,28-106-48,-68 215 216,78-276-1417,5-28-3011,-1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149 176 17791,'0'0'662,"1"5"-449,3 22 123,-1 0 0,-1 0 0,-2 0 0,-5 53 0,-30 113 815,-3 33-526,29-151-401,-23 94-1,16-95-137,7-22-59,-4 94-1,12-63-3897,16-126-11425,-5 13 13163</inkml:trace>
  <inkml:trace contextRef="#ctx0" brushRef="#br0" timeOffset="656.61">237 18 18431,'-3'50'150,"4"-43"-1,4-14 141,1-16 913,-5 22-1200,-1-1-1,0 1 0,0 0 0,1 0 0,-1 0 1,1 0-1,-1-1 0,1 1 0,0 0 1,-1 0-1,1 0 0,0 0 0,0 0 0,0 1 1,0-1-1,-1 0 0,1 0 0,0 0 1,0 1-1,1-1 0,-1 1 0,0-1 0,0 1 1,2-1-1,31-10 79,-30 11-90,13-4 21,0 1-1,1 1 0,0 1 1,-1 1-1,1 0 0,0 1 1,0 1-1,20 5 0,-24-4 22,-1 1-1,0 0 0,-1 1 1,1 0-1,-1 1 1,0 1-1,0 0 0,0 0 1,-1 1-1,-1 1 1,13 11-1,-9-5 3,0 0 0,-2 1-1,22 34 1,-29-39-17,1-1 0,-2 1-1,1 1 1,-2-1 0,1 1 0,-2-1-1,1 1 1,0 16 0,-1 0 72,-2 1 1,-1-1 0,-1 0-1,-10 49 1,8-63-53,0 1 1,-1-1-1,0 0 0,-1 0 1,0-1-1,-1 0 0,-1 0 0,0 0 1,-1-1-1,-18 19 0,7-11-31,-2 0 1,0-2-1,-2-1 0,0 0 0,0-2 0,-2-1 0,0-1 0,0-1 0,-1-1 0,0-2 1,-43 10-1,54-18 888,-9-3-8876,-9-36-5882</inkml:trace>
  <inkml:trace contextRef="#ctx0" brushRef="#br0" timeOffset="1558.87">1042 931 22271,'-4'7'-2,"1"0"1,-1-1-1,0 0 0,-1 0 0,-5 7 0,7-11 11,1 0-1,-1 0 1,1 0 0,-1 0 0,0 0-1,0-1 1,1 1 0,-1-1-1,-1 0 1,1 0 0,0 0 0,0 0-1,0-1 1,0 1 0,-4-1-1,1 1-41,0 0-1,0 0 0,0 0 0,0 1 0,0 0 1,1 0-1,-1 0 0,1 1 0,-1 0 0,1 0 1,0 0-1,0 0 0,0 1 0,1 0 0,-8 9 1,-3 4-468,2 0 1,0 2-1,-10 21 1,-8 10 248,26-43 236,-7 12 5,12-18 12,0-1-1,0 1 0,0-1 0,0 1 0,0 0 0,0-1 0,0 1 1,0-1-1,0 1 0,0-1 0,0 1 0,0 0 0,0-1 0,0 1 1,1-1-1,-1 1 0,0-1 0,0 1 0,1-1 0,-1 1 0,0-1 1,1 1-1,-1-1 0,1 1 0,-1-1 0,1 0 0,-1 1 1,0-1-1,1 0 0,-1 1 0,1-1 0,0 0 0,0 1 0,8 3 0,1 0 0,0-1 0,0 0 0,0 0 0,0-1 0,12 1 0,68 2 0,-68-4 0,58-3 123,-47 1 93,53 4 0,-84-3-163,-1 0 1,1 0-1,-1 0 1,1 1-1,-1-1 0,1 0 1,-1 1-1,0-1 0,1 1 1,-1-1-1,0 1 0,1 0 1,-1 0-1,0 0 1,0 0-1,0 0 0,1 0 1,-1 0-1,1 1 0,-2-1-14,1 0-1,-1 1 1,0-1 0,1 0-1,-1 0 1,0 0-1,0 1 1,0-1-1,0 0 1,0 0-1,0 0 1,0 1-1,0-1 1,0 0-1,-1 0 1,1 0-1,0 1 1,-1 0-1,-3 6 57,0 0 0,-1-1 0,0 0-1,0 0 1,-7 7 0,-9 10-50,-1-2 1,-1 0-1,-1-2 1,-1 0-1,-1-2 0,-36 20 1,12-14-4015,-1-4-4113,24-11-983,11-1 7485,1 0 1580</inkml:trace>
  <inkml:trace contextRef="#ctx0" brushRef="#br0" timeOffset="1968.94">1466 1236 18943,'-96'24'-106,"92"-23"114,-1 0 0,1 0 0,0 1 0,0 0 0,0 0 1,-5 3-1,-9 5 41,14-8-44,1-1 0,0 1 0,0 0 0,0 0-1,1 1 1,-1-1 0,0 0 0,1 1 0,0 0-1,0-1 1,-1 1 0,1 0 0,1 0 0,-1 0-1,0 1 1,1-1 0,0 0 0,0 0 0,-1 6-1,0-4 8,1 0-1,0 0 1,1 0-1,-1 0 1,1 0-1,0 0 0,0 0 1,1 0-1,-1 0 1,1 0-1,0 0 1,1 0-1,2 7 0,-1-5-11,1 1 0,0-1 0,1 0 0,0 0 0,0 0 0,0 0 0,1-1 0,-1 0 0,2 0 0,-1-1 0,1 0 0,0 0 0,0 0 0,0-1 0,0 0 0,1 0 0,0-1 0,0 0 0,0 0 0,0-1 0,10 2 0,-3-2-474,1 0-1,-1 0 0,19-1 0,-21-2-1328,0 0 0,-1-1-1,1 0 1,0-1-1,0 0 1,-1-1 0,21-9-1,14-15-941,-6-5 2745</inkml:trace>
  <inkml:trace contextRef="#ctx0" brushRef="#br0" timeOffset="2859.84">2069 487 19967,'-13'137'488,"9"-75"79,-16 78 0,-90 280 243,104-400-810,3-9 0,-1 0 0,1 1 0,-2 21 0,5-31 0,0 1 0,0-1 0,0 1 0,0-1 0,0 1 0,1-1 0,-1 1 0,1-1 0,0 1 0,-1-1 0,1 0 0,0 1 0,1-1 0,-1 0 0,0 0 0,1 0 0,-1 0 0,1 0 0,-1 0 0,1 0 0,0 0 0,4 2 0,-6-3 0,1-1 0,0 1 0,0-1 0,0 1 0,0-1 0,-1 1 0,1-1 0,0 0 0,0 1 0,0-1 0,0 0 0,0 0 0,0 0 0,0 0 0,0 0 0,0 0 0,0 0 0,0 0 0,0 0 0,0 0 0,0-1 0,0 1 0,0 0 0,0 0 0,0-1 0,0 1 0,-1-1 0,1 1 0,0-1 0,0 1 0,0-1 0,-1 0 0,1 1 0,1-2 0,1-3 0,0 1 0,0 0 0,0-1 0,0 0 0,1-5 0,0 3 0,17-38-41,-9 17 73,29-46 0,-36 67-109,0 0-1,1 0 0,0 1 0,0-1 1,0 1-1,0 1 0,1-1 1,0 1-1,1 0 0,12-7 0,-17 11 75,-1 1 0,0-1-1,0 1 1,0-1 0,1 1 0,-1-1-1,0 1 1,0 0 0,1 0-1,-1 0 1,0 1 0,0-1-1,1 0 1,-1 1 0,0-1-1,0 1 1,0 0 0,1 0 0,-1 0-1,0 0 1,0 0 0,-1 0-1,4 3 1,4 3 6,-1 1 1,0-1-1,11 17 0,-10-13-1,1 1 1,-1 0 0,0 1 0,-1 1 0,-1-1 0,0 1 0,6 19 0,20 90 46,-27-95-36,1 0 0,1-1 1,1 1-1,1-1 0,16 27 1,-25-52-6,0-1 0,0 1 0,0 0 1,0-1-1,0 1 0,0-1 0,1 1 1,-1-1-1,0 0 0,1 1 0,-1-1 1,1 0-1,0 0 0,-1 0 0,1 0 0,0 0 1,-1-1-1,1 1 0,3 0 0,-2-1-2,-1 0 0,1 0-1,-1 0 1,0-1 0,1 1 0,-1-1-1,0 0 1,1 0 0,-1 0-1,0 0 1,0 0 0,0 0 0,0-1-1,0 1 1,3-3 0,5-4 12,-1-1 0,0-1 0,0 0 1,13-18-1,2-4-3,14-17 58,-2-2 1,-1-1-1,-4-2 0,-1-1 0,-3-1 0,36-113 0,-59 156-30,-1 0 0,2-19-1,-4 29-35,-1 1 0,1-1 0,-1 0-1,0 0 1,0 0 0,0 1-1,-1-1 1,1 0 0,-1 0 0,1 1-1,-1-1 1,0 0 0,0 1 0,0-1-1,-1 1 1,1-1 0,0 1 0,-3-3-1,3 4-6,-1 1 0,1-1 0,0 0 0,-1 1 0,1-1 0,-1 1 0,0 0 0,1-1 0,-1 1 0,1 0 0,-1 0 0,0 0 0,1 0 0,-1 0 0,1 1 0,-1-1 0,1 0 0,-1 1 0,-2 0 0,-31 14 0,29-13 0,-10 6-2,1 1 1,0 1-1,1 0 0,-1 0 0,2 2 0,0 0 0,0 0 0,1 1 1,1 1-1,0-1 0,1 2 0,0 1 0,2-1 0,-1 1 0,2 0 0,0 0 1,1 0-1,0 1 0,-4 29 0,7-29-2,0 1 0,2 0 0,0 0 1,1 0-1,0-1 0,2 1 0,0 0 0,8 28 0,-6-32 1,1-1 1,0 1-1,1-1 0,0 0 0,1 0 0,1-1 0,0 1 0,1-2 0,0 1 0,0-1 1,14 10-1,-17-15-74,0-1 0,1 0 0,-1 0 0,1 0 1,0-1-1,1 0 0,-1-1 0,1 0 0,0 0 1,0 0-1,0-1 0,0 0 0,0-1 0,0 0 1,0 0-1,1-1 0,-1 0 0,0 0 0,0-1 1,1 0-1,-1 0 0,0-1 0,0 0 0,12-6 1,10-3-1688,0-3 1,31-18-1,-22 10-8582</inkml:trace>
  <inkml:trace contextRef="#ctx0" brushRef="#br0" timeOffset="3106.58">3292 1367 21503,'0'0'0,"7"38"0,-2-17 128,0 3-128,-2-7 0,-3-3 0,0-8 0,0-12-384,5-16 128,2-12-1664,3-11 128,4-13 513,2-13-1,-1 1-8960</inkml:trace>
  <inkml:trace contextRef="#ctx0" brushRef="#br0" timeOffset="3255.32">3422 342 19839,'0'0'0,"0"57"128,0-50 0,0-14 384,-7 7-384,1 18 0,-7 11-128,3-5 128,0-2-768,2-2 128,4-4-768,-9 18-11775</inkml:trace>
  <inkml:trace contextRef="#ctx0" brushRef="#br0" timeOffset="3819.51">3683 1178 21631,'-24'-42'0,"25"44"6,1 1 7,0-1 0,0 0 0,-1 1-1,1 0 1,-1-1 0,1 1-1,-1 0 1,0 0 0,0 0-1,-1 0 1,1-1 0,-1 1-1,1 0 1,-1 0 0,0 0 0,0 0-1,-1 5 1,-4 9 4,0 0-1,1 0 1,0 0-1,2 0 1,0 1 0,0-1-1,2 1 1,3 34-1,-3-51-16,0 0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 0 0,4-7-1,-8 11 0,127-196 102,-122 189-106,0-1 0,1 1 0,1 0 0,-1 1 0,1 0 0,1 0 0,12-11 0,-19 18 0,0-1 0,0 0 0,0 1 0,0 0 0,1-1 0,-1 1 0,0-1 0,0 1 0,0 0 0,1 0 0,-1 0 0,0 0 0,0 0 0,0 0 0,1 0 0,-1 0 0,0 0 0,0 0 0,0 1 0,1-1 0,-1 1 0,0-1 0,0 1 0,0-1 0,0 1 0,0-1 0,0 1 0,0 1 0,0-1 0,0 0 0,0-1 0,0 1 0,-1 0 0,1 0 0,0 0 0,0 0 0,-1 0 0,1 0 0,-1 1 0,1 1 0,4 5 0,-2 1 0,1 0 0,-1 0 0,2 11 0,5 37 37,-2-1-1,-2 1 1,-3 0 0,-3 0-1,-2-1 1,-17 101-1,18-151-33,-2 13-255,0 1-1,1-1 1,1 0 0,2 27 0,2-34-596,1-20-2464</inkml:trace>
  <inkml:trace contextRef="#ctx0" brushRef="#br0" timeOffset="4238.96">4605 412 22143,'-14'9'0,"11"-7"0,0-1 0,0 1 0,0 0 0,0 0 0,0 0 0,0 1 0,1-1 0,-1 1 0,1-1 0,-1 1 0,1 0 0,0 0 0,0 0 0,1 0 0,-1 0 0,0 0 0,1 1 0,-2 4 0,3 4 8,-1-1 0,1 0 0,1 1 1,3 14-1,-2-13 8,-1 0 1,0 0-1,-1 14 1,-30 166 133,8-64-151,-43 405-233,45-435 123,7-39-2786</inkml:trace>
  <inkml:trace contextRef="#ctx0" brushRef="#br0" timeOffset="4704.59">4617 1559 17919,'-15'11'8,"15"-11"-7,0 0 0,-1 0-1,1 0 1,0 0 0,0 1-1,0-1 1,0 0 0,0 0-1,-1 0 1,1 1 0,0-1-1,0 0 1,0 0 0,0 0-1,0 1 1,0-1 0,0 0-1,0 0 1,0 1 0,0-1-1,0 0 1,0 0 0,0 1-1,0-1 1,0 0 0,0 0-1,0 0 1,0 1 0,0-1-1,1 0 1,-1 0 0,0 1-1,0-1 1,0 0 0,0 0-1,2 1 7,0 0 0,0 0 0,1 0 0,-1-1 0,0 1 0,0-1-1,0 1 1,0-1 0,1 0 0,-1 0 0,0 0 0,0 0 0,4-1-1,0 1 26,0 0 0,-1-1 0,1 1 0,0-1 0,-1-1 0,1 1 0,-1-1 0,0 0 0,0 0 0,1-1 0,-1 1 0,-1-1 0,1 0 0,0-1 0,-1 1 0,1-1 0,-1 0 0,0 0 0,6-8 0,3-8 54,-1-1-1,-1-1 0,0 0 1,-2 0-1,-1-1 0,0 0 1,-2-1-1,5-31 0,-9 28 90,-1-1 0,0 0 0,-2 1 0,-9-53 0,9 77-165,1 1 0,-1-1-1,1 0 1,-1 1 0,0 0-1,0 0 1,0-1 0,0 1 0,-2-3-1,3 5-5,-1-1-1,1 1 1,-1-1-1,1 1 1,0 0-1,-1-1 0,1 1 1,-1 0-1,1-1 1,-1 1-1,1 0 1,-1 0-1,1 0 0,-1-1 1,0 1-1,1 0 1,-1 0-1,1 0 1,-1 0-1,1 0 1,-1 0-1,0 0 0,1 0 1,-1 0-1,0 1 1,-3 0 5,0 1 0,1 1 0,-1-1 0,1 1 0,0-1 0,0 1 0,0 0 0,0 0 0,-4 6 0,-3 5-9,0 0 0,1 0 0,0 0 0,1 1 0,-12 32 0,-18 85 0,32-104 40,1-1 0,1 1 0,0 33 0,4-46-15,1-1 0,0 0 0,0 0 0,2 0 0,0 0 0,0 0 0,2 0-1,6 16 1,-9-27-10,-1 0-1,1 0 1,0 0-1,0 0 1,0 0-1,0 0 1,1-1-1,-1 1 1,1-1-1,-1 1 1,1-1-1,0 0 0,0 0 1,0-1-1,0 1 1,4 1-1,-2-1-12,0-1 0,0 0 0,0 0 0,0-1 0,0 1 0,0-1 0,0 0 0,0-1 0,0 1-1,6-2 1,9-4-360,0 0 0,0-1 0,-1-1 0,26-15 0,-32 16-167,22-11-2717,1 0-7339</inkml:trace>
  <inkml:trace contextRef="#ctx0" brushRef="#br0" timeOffset="4935.99">5330 1430 21375,'0'0'0,"-35"14"0,35-7 0,13 4 0,-4-6 0,2 0 0,-6-2 0,-1-6-256,1 0-1280,3-15 256,1-8 256,2-13 1,-1 1-10497</inkml:trace>
  <inkml:trace contextRef="#ctx0" brushRef="#br0" timeOffset="5140.86">5422 579 21631,'0'0'0,"5"50"0,-2-17 0,0 8 0,-6-7 128,-2-1-128,0 0 0,-2-3-640,-1-2 0,3-3-512,2 3 0</inkml:trace>
  <inkml:trace contextRef="#ctx0" brushRef="#br0" timeOffset="5840.14">6050 952 22783,'-14'9'0,"9"-5"0,1-1 0,-1 0 0,1 0 0,-1-1 0,0 0 0,-10 4 0,-9-13-277,19 7 177,0 0 0,-1 1-1,1 0 1,0 0 0,0 0 0,0 1-1,0 0 1,0 0 0,0 0 0,0 1-1,1-1 1,-1 1 0,1 0 0,0 0 0,0 1-1,0-1 1,-4 5 0,2 0-81,0-1 0,1 1-1,-1 0 1,1 0 0,1 0 0,0 1 0,0 0 0,-4 16-1,7-22 148,0 1 0,1 0 0,-1 0 0,1 0 0,0-1 0,1 1 0,-1 0 0,1 0 0,-1 0 0,1-1 0,0 1 0,0 0 0,1-1 0,-1 1 0,1-1 0,3 5 0,4 7-170,1-1-1,17 19 1,-6-9 115,-13-14 180,0 1 0,-1 0-1,0 0 1,-1 0 0,7 15-1,-12-21-46,1 0-1,-1-1 0,0 1 1,0 0-1,0 0 0,-1 0 0,1 0 1,-1 0-1,0 0 0,-1 0 1,1 0-1,-1 0 0,0 0 1,0 0-1,-1 0 0,-2 6 0,3-8-7,-6 12 250,0 0 0,-14 21 0,18-32-254,0 0 1,-1 0-1,0 0 0,1 0 0,-1-1 0,0 1 0,-1-1 1,1 0-1,0 0 0,-1-1 0,-8 5 0,6-5-257,-25 9 420,32-10-300,-1-1 0,0 0 1,1 0-1,-1 1 0,0-1 1,1 0-1,-1 0 0,0 0 1,1 0-1,-1 0 0,0 0 1,1 0-1,-1 0 0,0 0 0,1-1 1,-1 1-1,0 0 0,1 0 1,-1 0-1,0-1 0,1 1 1,-1 0-1,1-1 0,-1 1 1,1-1-1,-1 1 0,1 0 1,-1-1-1,1 1 0,-1-1 1,1 0-1,-1 1 0,1-1 1,0 1-1,-1-1 0,1 0 1</inkml:trace>
  <inkml:trace contextRef="#ctx0" brushRef="#br0" timeOffset="6356.92">6602 292 22015,'-89'64'0,"80"-57"0,3-2-5,12-3 10,-6-1-4,1 0 0,-1-1 0,0 1 0,0 0 0,0-1 1,0 1-1,0 0 0,0 0 0,0-1 0,0 1 0,0 0 1,0 0-1,0-1 0,0 1 0,0 0 0,-1-1 0,1 1 0,-1 1 1,-26 73 141,-16 46-30,1 55-63,-21 189-1,37-193-42,21-156 1,4-13-54,0 1 0,0-1-1,1 0 1,-1 1 0,1-1-1,-1 1 1,1 3 0,-7-253-1661,6 243 1699,1 0-1,0 0 1,0 0 0,0 0-1,0-1 1,1 1 0,-1 0-1,1 0 1,0 0 0,0 0-1,0 0 1,0 1 0,0-1-1,1 0 1,3-5 0,-3 7 3,0-1 0,0 1 0,0 0 0,0 0 1,0 0-1,0 0 0,1 0 0,-1 0 0,0 0 0,1 1 1,-1-1-1,1 1 0,-1 0 0,0 0 0,1 0 1,-1 0-1,1 0 0,-1 0 0,1 1 0,2 0 0,13 2-196,32 12 0,-32-9-248,35 7-1,-34-11-481,0 0-1,0-2 1,-1 0-1,1-1 0,25-4 1,-13-1-7922</inkml:trace>
  <inkml:trace contextRef="#ctx0" brushRef="#br0" timeOffset="7451.76">6656 1206 19583,'-1'10'128,"-1"14"-21,1 0 0,1 0-1,2 1 1,5 30 0,-7-53-104,0-1 0,1 1 0,-1 0 0,1-1 0,0 1 0,-1-1 0,1 0 0,0 1-1,0-1 1,0 1 0,0-1 0,0 0 0,0 0 0,0 0 0,1 0 0,-1 0 0,0 0 0,1 0 0,-1 0 0,0 0 0,1 0 0,-1-1 0,1 1 0,0-1 0,-1 1 0,1-1 0,-1 0 0,1 1 0,0-1 0,-1 0 0,1 0 0,-1 0 0,1 0 0,0-1 0,-1 1 0,1 0 0,-1-1 0,3 0 0,6-1-5,0-1 0,-1-1 0,1 0 0,13-8 0,8-6 2,-1-2 0,0-1 0,-2-1 0,-1-1 0,34-37 0,75-74 0,-125 126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16 0,2-8 0,-2 11 0,-45 177 0,48-188-1,2 1-1,-1-1 1,1 1-1,1 16 1,-1-23 6,1 1 1,-1-1-1,1 1 1,-1-1-1,1 1 1,0-1-1,0 0 0,0 1 1,0-1-1,0 0 1,0 0-1,1 1 1,-1-1-1,1 0 0,0 0 1,-1-1-1,1 1 1,0 0-1,0-1 1,4 3-1,-4-3-4,1 0 1,-1-1-1,1 0 0,-1 1 1,1-1-1,-1 0 0,1 0 1,-1 0-1,1 0 0,-1-1 1,1 1-1,-1-1 1,1 0-1,-1 1 0,0-1 1,1 0-1,-1 0 0,0-1 1,0 1-1,3-2 0,6-4 28,0-2 0,14-11-1,-22 17-14,28-27-1,49-63 0,1-2-18,-66 81 5,73-72 0,-74 74 0,1 0 0,0 2 0,0-1 0,26-10 0,-38 19 9,1 0-1,0 0 1,0 1-1,-1 0 0,1 0 1,0 0-1,0 0 0,0 1 1,0-1-1,1 1 1,-1 0-1,0 0 0,0 1 1,0-1-1,0 1 0,0 0 1,0 0-1,0 0 1,-1 0-1,1 1 0,0 0 1,0 0-1,-1 0 1,0 0-1,1 0 0,-1 1 1,4 3-1,23 22 127,-2 2 0,34 46 0,-51-65-37,-4-10 53,-6-3-127,1 0-1,-1 0 1,0 0 0,0 0 0,0 0 0,0 0-1,0 0 1,-1 0 0,2-3 0,-2 3-20,5-11 34,-2-1-1,0 0 1,0 1 0,-1-1-1,-1 0 1,0 0 0,-1-14 0,0 23-24,-1 0 1,1 0 0,-1 0-1,0 0 1,-1 0 0,1 0 0,-1 0-1,0 1 1,0-1 0,0 1-1,-1-1 1,0 1 0,0 0 0,0 0-1,0 0 1,0 0 0,-1 1-1,0-1 1,0 1 0,0 0 0,0 0-1,-8-4 1,8 5-14,0 1 0,-1 0 0,1 0 0,0 0 1,-1 1-1,1 0 0,-1-1 0,1 1 0,0 1 0,-1-1 0,1 1 0,0-1 0,-1 1 0,1 1 1,0-1-1,0 0 0,0 1 0,0 0 0,0 0 0,-5 4 0,-4 2-1,0 1-1,1 0 1,0 1 0,-17 18-1,15-12 1,1 1 0,0 0 0,1 0 0,1 1 0,1 1 0,0 0 0,2 1 0,-8 24 0,11-29 0,1 0 0,1 0 0,0 1 0,1-1 0,1 1 0,0-1 0,1 1 0,1 0 0,0-1 0,1 1 0,8 27 0,-8-36 0,0-1 0,1 0 0,0 0 0,0 0 0,0 0 0,1-1 0,0 1 0,0-1 0,0 0 0,0 0 0,9 7 0,-9-9 0,0-1 0,0 1 0,0-1 0,0 0 0,0 0 0,1 0 0,-1-1 0,1 0 0,-1 1 0,1-2 0,-1 1 0,1 0 0,-1-1 0,1 0 0,0 0 0,-1 0 0,8-2 0,8-2 7,-1-1 0,0-1 0,1 0 0,-2-2 0,30-15-1,82-61 62,-48 29-49,-68 50 12,-14 5-29,0 0 0,1 0 1,-1 0-1,0 0 0,0 1 0,0-1 0,0 0 1,1 0-1,-1 0 0,0 0 0,0 1 0,0-1 1,0 0-1,0 0 0,1 1 0,-1-1 1,0 0-1,0 0 0,0 0 0,0 1 0,0-1 1,0 0-1,0 0 0,0 1 0,0-1 0,0 0 1,0 0-1,0 1 0,0-1 0,0 0 0,0 1 1,-11 26 130,-152 228 150,-21-9-82,-14 19-280,107-135-2331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1719 23423,'5'-5'-149,"4"-4"84,0 2 0,0-1 0,1 1 0,0 1 0,0 1 0,0-1 0,1 1 0,-1 0 0,1 1 0,1 0 0,-1 1 0,0 0 0,1 1 0,0 0 0,-1 1 0,1 0 0,0 1 0,0 0 0,-1 1 0,19 4 0,124 36-2367,-143-38-470</inkml:trace>
  <inkml:trace contextRef="#ctx0" brushRef="#br0" timeOffset="262.64">55 1437 23295,'0'0'0,"49"24"0,-18-7 0,10 2 0,-2-5 0,3-1 0,-1-10 0,-2-8-640,8-10 128,6-7-896,47-15-13183</inkml:trace>
  <inkml:trace contextRef="#ctx0" brushRef="#br0" timeOffset="1614.21">1449 428 20479,'-61'19'0,"-65"12"0,106-26-64,0 0 0,1 1 0,0 0 0,0 2 0,0 1 0,1 0 0,0 0 0,1 2 0,-23 18 0,38-27 33,-1 0 0,1 1-1,-1-1 1,1 1-1,0-1 1,0 1 0,0 0-1,1 0 1,-1 0-1,1 0 1,-1 0-1,1 0 1,0 0 0,0 0-1,1 1 1,-2 3-1,2-2 2,0 1-1,0-1 1,1 1-1,0-1 1,0 1-1,0-1 1,1 1-1,-1-1 1,4 6-1,3 5-17,0-1-1,1-1 1,1 1-1,1-1 0,16 17 1,19 13 5,2 0 0,86 57 0,-44-35 22,-72-52 91,0 1 0,-1 1 0,0 0 0,-2 1 0,0 1-1,-1 1 1,0 0 0,-2 0 0,0 1 0,11 28-1,-20-36 28,0-1-1,0 0 1,-2 1-1,1 0 0,-1 0 1,-1 0-1,0 0 1,-1 1-1,-1-1 0,1-2 1,-2 2-1,0 0 1,0 0-1,-1-1 0,0 0 1,-10 17-1,3-9 23,0 0 0,-1-1 0,0 0 0,-2-1 0,0-2 0,-1 1 0,-1-1 0,-23 18 0,20-20-1,-1-1 1,0 0 0,-1-2-1,0 0 1,-35 11 0,13-9-657,-85 13 1,112-24-3516</inkml:trace>
  <inkml:trace contextRef="#ctx0" brushRef="#br0" timeOffset="2350.87">2410 334 22015,'-17'28'17,"1"-1"43,1 1 0,1-1-1,-18 56 1,19-26-66,2 0 0,-6 105 0,15 120-101,3-167 104,-7 341 3,5-429 0,0 9 0,0 0 0,10 70 0,-9-104 6,0-1-1,0 2 0,1-1 1,0 0-1,-1 1 0,1-1 1,0 0-1,0 0 0,0 0 1,0 0-1,0 0 0,1 0 1,-1 0-1,0 0 0,1-1 1,0 1-1,-1 0 0,1-1 1,0 0-1,0 1 0,0-1 1,3 2-1,-2-2 5,1 0-1,-1-1 1,0 0 0,0 1-1,0-1 1,0 0 0,0-1-1,1 1 1,-1-1 0,0 1-1,0-1 1,0 0 0,0 0-1,0 0 1,5-3 0,11-6 53,30-20 1,2-3 22,33-14-11,121-48-1,-149 75-262,14-8-1022,1 3 0,98-21 0,-147 42-1883</inkml:trace>
  <inkml:trace contextRef="#ctx0" brushRef="#br0" timeOffset="2693.88">2410 284 24319,'0'0'0,"45"25"0,-18-9 0,3 0 0,3-4 0,1-4 0,7 0 0,1-3 0,5-2 0,3-3-128,0 0 128,-1-3-384,5 1 0,8-1-1024,-8 3 128,-2 3-640,-5 2 0,1 0-9855</inkml:trace>
  <inkml:trace contextRef="#ctx0" brushRef="#br0" timeOffset="3282.86">3396 295 23295,'-1'2'0,"-4"12"0,0 0 0,0-1 0,2 1 0,-5 26 0,6 19 69,7 99 1,21 58-81,25 297 11,-50-490 0,0-9 0,-1-1 0,2 0 0,5 21 0,-7-31 0,1 1 0,1-1 0,-1 0 0,0 0 0,1 0 0,0 0 0,-1 0 0,1 0 0,0-1 0,0 1 0,1 0 0,-1-1 0,1 0 0,-1 0 0,1 0 0,0 0 0,0-1 0,0 1 0,2 1 0,-4-3 0,0 1 0,0-1 0,-1 0 0,1 0 0,0 0 0,0 0 0,0 0 0,0 0 0,0 0 0,0-1 0,-1 1 0,1 0 0,0 0 0,0-1 0,0 1 0,-1 0 0,1-1 0,0 1 0,0-1 0,-1 1 0,1-1 0,0 0 0,-1 1 0,1 0 0,0 0 0,-1-1 0,1 0 0,-1 0 0,1 1 0,-1-1 0,0 0 0,1 0 0,-1 0 0,1-1 0,12-36 0,-11 29 0,48-169 0,28-88 0,102-209 0,-119 346 0,-53 114 0,1 1 0,1 0 0,0 1 0,0 0 0,1 1 0,16-15 0,-25 25 1,1 0 0,-1 0 0,1 1 0,-1-1 0,1 0 0,0 1 0,-1 0 0,1 0 0,0-1 0,0 2 0,0-1 0,0 0 0,0 1 0,4-1 0,-6 1-9,1 0 0,-1 1 1,1-1-1,-1 1 0,0-1 0,0 1 1,1-1-1,-1 1 0,0 0 0,0-1 0,0 1 1,0 0-1,1 0 0,-1 0 0,-1 0 0,1 0 1,0 0-1,0 0 0,0 1 0,0-1 0,-1 0 1,1 0-1,-1 1 0,1-1 0,-1 0 0,1 1 1,-1-1-1,0 0 0,1 1 0,-1-1 0,0 2 1,6 46-3705,-1 80 0,-5-86-6933</inkml:trace>
  <inkml:trace contextRef="#ctx0" brushRef="#br0" timeOffset="4144.19">4516 275 22783,'-3'4'0,"-4"5"3,1 0 0,0 0-1,0 1 1,1-1 0,1 1-1,-1-1 1,-4 20 0,6-18 31,-1-1 1,0 0 0,-1 0 0,0 0-1,-10 14 1,-8 18 13,-6 26-15,4 1 1,-23 104 0,3-13 78,19-76-54,-62 187 161,81-254-219,3-12 0,2-7 0,0-9 0,2 11 0,-1-26-40,2 2 0,0-1 0,7-36 0,23-77-237,-10 52 181,33-224-137,-15 76 103,-26 143 166,-10 58 2,2 0 0,15-53 0,-13 72 89,-5 27-20,0 0-85,4 13 77,16 44 0,-13-43-27,10 44-1,151 634 699,-57-275-473,-107-405-266,0-4 13,-1 0 0,-1 0 1,-1 1-1,-1 0 0,0 0 1,-3 26-1,-1-50-180,0 0 0,0 0 1,1 0-1,-1 0 0,0 0 0,1 0 1,-1-1-1,1 1 0,0-1 0,-2-3 1,-44-126-5817,27 79-5781</inkml:trace>
  <inkml:trace contextRef="#ctx0" brushRef="#br0" timeOffset="4429.21">4145 1034 19199,'17'8'8,"-13"-5"39,1-1 0,-1 1 0,1-1 0,0-1 0,-1 1 0,1-1 0,10 2 0,-14-3-2,0-1-1,-1 1 1,1-1-1,0 0 1,0 1 0,0-1-1,-1 0 1,1 1-1,0-1 1,-1 0-1,1 0 1,-1 0-1,1 1 1,-1-1-1,1 0 1,-1 0-1,0 0 1,1 0-1,-1-1 1,1 0-4,-1 1 1,1-1-1,0 0 0,0 1 1,0-1-1,0 0 0,0 1 1,0 0-1,0-1 0,1 1 1,1-2-1,3 0 29,-1 1 0,1 1 0,0-1-1,-1 1 1,1 0 0,0 0 0,0 1 0,9 0-1,52 6 261,-43-3-243,73 12 263,-3 0-1755,-31-11-3342</inkml:trace>
  <inkml:trace contextRef="#ctx0" brushRef="#br0" timeOffset="5464.82">4795 1 22015,'0'0'384,"5"2"-277,24 12 2,2-1 0,56 13 0,-6-1-9,-6 3-7,-39-13-10,1-1 1,0-4 0,1 0 0,61 9 0,-62-18-67,-1-1 1,1-2 0,-1-2 0,0-1 0,58-16-1,-91 21-10,0-1 1,0 0-1,0 1 0,0 0 0,0 0 0,1 0 0,-1 0 0,5 1 0,-7-1-5,0 0-1,-1 0 1,1 1-1,-1-1 1,1 0-1,0 1 0,-1-1 1,1 0-1,-1 1 1,1-1-1,-1 0 1,1 1-1,-1-1 1,1 1-1,-1-1 1,0 1-1,1-1 0,-1 1 1,0 0-1,1-1 1,-1 1-1,0-1 1,0 1-1,1 0 1,-1-1-1,0 1 1,0 0-1,0-1 0,0 1 1,0 0-1,0-1 1,0 1-1,0-1 1,0 1-1,0 0 1,0-1-1,0 1 1,-1 0-1,1-1 0,0 1 1,0 0-1,-1-1 1,0 1-1,-50 115 234,36-68-162,1 0-1,3 2 1,-8 80 0,5 158 56,13-220-144,-4 588 15,5-624 0,4 158 0,-9 200 0,5-378 5,0-8 5,0 0-1,-1 0 0,1 0 0,-1 0 0,0 0 0,0-1 0,-1 6 0,1-8-2,0 0-1,1-1 0,-1 1 0,0 0 0,1 0 0,-1 0 0,0-1 0,0 1 0,0 0 0,0-1 0,0 1 0,0 0 0,0-1 0,0 1 0,0-1 0,0 0 0,0 1 0,0-1 0,0 0 0,0 0 0,0 0 0,0 0 0,0 1 0,0-1 0,0-1 0,0 1 0,0 0 0,-1 0 0,1 0 0,0-1 1,0 1-1,-1-1 0,-35-6 175,-42-3 0,9 2-74,35 3-58,-1 2 0,-64 1-1,86 3-278,0 0-1,0 1 1,0 1-1,0 0 1,0 1-1,0 0 1,1 1-1,0 1 1,0 0-1,-13 8 1,18-7-385,-1 0 1,2 1-1,-1 0 1,1 0 0,1 1-1,-1 0 1,2 0 0,-1 1-1,-4 10 1,-9 18-10543</inkml:trace>
  <inkml:trace contextRef="#ctx0" brushRef="#br0" timeOffset="6477.58">6375 1429 21887,'84'15'174,"-51"-8"6,42 3 0,-55-7-90,-1 1 0,1 0 0,-1 1 1,0 0-1,34 17 0,-36-14-45,0 0-1,1-2 1,-1 0-1,2-1 1,-1-1-1,35 3 1,-33-6-286,44-1 62,-58 0-686,-1-1-1,1 0 1,-1-1 0,0 1 0,8-4 0</inkml:trace>
  <inkml:trace contextRef="#ctx0" brushRef="#br0" timeOffset="6741.87">6395 1201 23423,'0'0'0,"30"13"0,-8-5 128,7-4-128,4 1 0,2 0 0,6-2 0,2-6-1280,3 3 128,4-2 128,-16-13 128,1-1-12799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4052 1627 13184,'9'-1'3,"19"-5"126,-27 6-50,0 0 1,1-1-1,-1 1 0,0-1 0,0 1 0,0 0 0,0-1 0,0 0 1,0 1-1,0-1 0,0 0 0,0 1 0,0-1 0,0 0 0,0 0 1,-1 0-1,2-2 0,-12 9 2481,8-5-2506,1 1 1,-1 0 0,0 0-1,1 1 1,0-1 0,-1 0-1,1 0 1,0 1-1,0-1 1,1 1 0,-1-1-1,0 0 1,1 1-1,-1 0 1,1-1 0,0 1-1,0-1 1,0 1 0,0-1-1,1 4 1,-1 8 120,-1-3 47,0 0-1,-1 1 0,0-1 1,-1 0-1,-5 15 0,3-14-105,1 1 0,1 0 0,-3 18 0,0 28-55,2-30-34,1 0 1,2 0-1,3 47 1,4-17-597,-2 1 0,-8 113 0,2-152-1205,1 1-1,1-1 1,2 0 0,3 22-1,8 10 856,0-13-148,0-2-4266</inkml:trace>
  <inkml:trace contextRef="#ctx0" brushRef="#br0" timeOffset="381.18">3598 2224 21375,'0'0'0,"25"13"0,-4-4 0,5 1 0,9-3 128,7-2-128,0-5 0,7-5 0,12 1 0,14-1-128,0-8 128,7-2-2432,8 5 128,4 0-4991,27 10 127,15 7 7040,121 1 896</inkml:trace>
  <inkml:trace contextRef="#ctx0" brushRef="#br0" timeOffset="-5631.95">0 1752 17023,'2'0'20,"0"0"0,0-1-1,0 1 1,-1 0 0,1 1-1,0-1 1,0 0 0,-1 0-1,1 1 1,0-1 0,0 1-1,-1-1 1,1 1 0,0 0-1,-1 0 1,1 0-1,-1 0 1,1 0 0,-1 0-1,0 0 1,1 0 0,-1 1-1,0-1 1,0 0 0,0 1-1,0-1 1,0 1 0,0 0-1,0-1 1,0 1 0,-1-1-1,1 1 1,-1 0 0,1 0-1,-1-1 1,0 1-1,1 2 1,128 565 2199,-117-502-2096,3 88 0,-10-87 53,17 83-1,-8-93-64,-6-30 224,-2 2 0,-1-1 0,3 51 0,-22-736-2,11 539-304,41-1069 227,-21 1006-219,19-161 145,-25 268-134,4 1 0,38-112 0,-49 172-44,1 1 1,1 0-1,0 0 1,0 1-1,11-14 1,-13 19-6,0 0 1,1 1-1,-1-1 1,1 1-1,0 0 1,0 0 0,0 0-1,1 1 1,-1 0-1,1 0 1,9-4-1,-10 7 1,1-1 0,0 1 0,0 0 0,-1 0 0,1 1 0,0 0 0,-1 0 0,1 0 0,10 4 0,8 2 0,29 2-3,-32-6 8,0 2 0,0-1 0,0 2 0,21 9 0,-8-2 177,0-2 0,1-1 1,36 5-1,15 5 70,-19-4-202,2-3-1,116 7 1,191-14 31,-116-4-34,597-31 310,-586 13-436,-123 14 4,157 19 0,198 13 182,-189 2-86,-196-20 15,75 10 78,98 17 220,-216-34-181,138-8 0,-194 1-80,0-1 0,-1-1 0,1-1 0,18-7 0,70-33-67,-73 29 34,0 1-1,65-17 1,-51 22-26,-25 6-49,0-1-1,-1-1 1,34-13-1,98-41-92,-133 54 147,-1 0-1,0 2 0,2 0 1,31 0-1,-28 2 18,128-2 114,143-26 212,-265 29-362,0 0 0,0 2 0,0 2 0,31 5 0,-50-6 0,133 12 0,-57-7 0,-47-5 0,1-1 0,-1-2 0,1-2 0,-1-2 0,41-10 0,18-14 0,-68 18 0,53-11 0,-77 21 0,23-5 0,1 2 0,36-1 0,-43 4 32,26 1 106,-47 0-131,0 1 1,-1-1 0,1 1 0,-1 0 0,1 0 0,0 0 0,-1 0 0,0 1-1,1-1 1,4 4 0,0 2-111,-5-5 65,-1 1 0,1-1 0,0 0 1,0 0-1,-1-1 0,1 1 0,5 2 1,-8-4-35,1 0 0,-1 0 0,1 0 0,-1 0 0,0 0 0,1 0 0,-1 0 0,1 0 1,-1 0-1,1 0 0,-1 0 0,0 0 0,1 0 0,-1-1 0,1 1 0,-1 0 0,0 0 0,1 0 1,-1-1-1,1 1 0,-1 0 0,0 0 0,1-1 0,-1 1 0,1-1 0,-1 0-280,1 0-1,0-1 0,-1 1 1,1-1-1,-1 1 0,1-1 1,-1 1-1,0-1 1,1 1-1,-1-1 0,0-2 1</inkml:trace>
  <inkml:trace contextRef="#ctx0" brushRef="#br0" timeOffset="-4380.88">2961 551 19839,'5'-5'128,"0"-1"-94,0 0-1,1 1 0,0-1 0,1 2 0,-1-1 0,1 0 1,0 1-1,0 1 0,0-1 0,1 1 0,-1 0 1,13-3-1,-13 5-13,-1-1-1,1 1 1,0 1 0,0-1 0,-1 1 0,1 0-1,0 1 1,0 0 0,-1 0 0,1 0 0,0 1-1,-1 0 1,1 0 0,-1 0 0,0 1 0,10 6-1,-5-1-4,0 0-1,-1 1 0,0 1 1,-1-1-1,0 2 0,0-1 0,-1 1 1,0 0-1,-1 1 0,-1 0 1,0 0-1,0 0 0,-1 1 1,-1 0-1,4 17 0,-3-9-9,-2-1 0,0 2 0,-1-1 0,-1 0-1,-1 0 1,-1 0 0,-1 1 0,-1-1 0,-6 21 0,-24 59 221,19-65-90,13-35-145,1 0-1,-1 0 0,1 0 1,-1 0-1,1 0 0,0 0 1,-1 0-1,1 0 0,0 0 1,0 0-1,-1 0 1,1 0-1,0 0 0,0 0 1,0 0-1,0 0 0,1 0 1,-1 0-1,0 0 0,0 0 1,1 0-1,-1 0 0,1 1 1,1-1-14,0-1 0,0 1 0,0-1 0,0 0 1,1 1-1,-1-1 0,0-1 0,0 1 0,0 0 1,0 0-1,3-1 0,-2 0 38,242-28 241,-225 28-196,0 0 0,0 2 0,0 0 0,22 5 0,78 22-3041,-99-23 1374,-21-5 1597,21 6-7769,33 12 0,-27-2 6622,-7 7 1157</inkml:trace>
  <inkml:trace contextRef="#ctx0" brushRef="#br0" timeOffset="15186.47">6118 1402 18559,'14'-8'53,"-11"7"-29,0-1 1,0 1 0,0-1-1,-1 0 1,1 0 0,-1 0-1,1 0 1,-1 0-1,4-6 1,-11 6 1112,4 1-1108,0 1-1,1 0 1,-1 0 0,1 0 0,-1 0 0,0 0-1,1 0 1,-1-1 0,0 1 0,1 0-1,-1-1 1,1 1 0,-1 0 0,1-1-1,-1 1 1,1 0 0,-1-1 0,1 1-1,-1-1 1,1 1 0,-1-1 0,1 1-1,0-1 1,-1 0 0,1 0-22,0 0 1,0 0-1,0 0 0,0 0 0,1 0 0,-1 0 1,0 0-1,0 0 0,1 0 0,-1 0 1,1 0-1,-1 0 0,1 0 0,-1 0 1,1 0-1,-1 1 0,1-1 0,0 0 1,-1 0-1,1 1 0,0-1 0,0 0 1,0 1-1,-1-1 0,1 1 0,0-1 0,0 1 1,0 0-1,0-1 0,2 0 0,2 0 28,1 1 0,-1-1-1,1 1 1,9 0 0,-2 0-6,19-1 162,0 2 0,0 1 1,57 11-1,-73-10-170,-1 1 1,0 1 0,-1 0-1,1 1 1,-1 1-1,0 0 1,0 1 0,-1 0-1,0 1 1,11 11-1,-19-16-11,-1 0-1,0 0 1,0 1-1,-1-1 0,1 1 1,-1 0-1,0 0 1,-1 0-1,1 0 1,-1 1-1,0-1 1,3 10-1,-5-11 1,1 1-1,-1 1 1,0-1 0,0 0-1,0 0 1,-1 0 0,0-1-1,0 1 1,0 0 0,0 0-1,-1-1 1,0 1 0,0-1-1,0 0 1,-4 8 0,-15 15 61,0-1 1,-1-1 0,-2 0 0,-48 38-1,-12 13-45,33-23-165,-75 98 0,124-150 112,1 1-1,0-1 0,0 1 1,0 0-1,0-1 0,1 1 1,-1 0-1,0-1 0,1 1 1,-1 0-1,1 0 0,-1 0 1,1-1-1,0 1 1,0 0-1,0 0 0,0 0 1,0 0-1,0-1 0,0 1 1,1 0-1,-1 0 0,1 0 1,0 2-1,1-1 34,0 0 0,1 0 0,-1 0 0,1 0 0,-1 0 0,1 0 0,0-1 0,0 0 1,0 1-1,0-1 0,5 2 0,29 9 634,-36-13-629,0 0 0,-1 1 0,1-1 1,-1 0-1,1 0 0,-1 1 0,1-1 0,-1 0 1,1 1-1,-1-1 0,1 0 0,-1 1 1,0-1-1,1 1 0,-1-1 0,0 1 1,1-1-1,-1 1 0,0-1 0,1 1 0,-1-1 1,0 1-1,0-1 0,1 2 0,9 15 199,-5-14-210,3-1-1,-1 1 0,1-1 0,0-1 0,8 2 0,13 3 28,-22-5 3,-1 0 0,1-1 0,-1 1 1,1-1-1,-1-1 0,1 1 1,12-4-1,6 1 112,162-19 40,-46 3-130,-71 6-52,-58 9 0,0 1 0,0 1 0,0 0 0,0 1 0,0 0 0,0 1 0,22 2 0,-17 0-2240,-1-1-4479,-47 8-6081</inkml:trace>
  <inkml:trace contextRef="#ctx0" brushRef="#br0" timeOffset="16102.43">7299 1274 21631,'-38'39'0,"41"-44"0,-1 1 0,0 1 0,0-1 0,0 0 0,1 1 0,-1 0 0,1-1 0,0 1 0,0 0 0,0 1 0,1-1 0,-1 0 0,1 1 0,6-4 0,-3 4 21,-1 0 0,1-1 0,-1 0 0,8-4-1,-12 5-8,1 1 0,-1-1 0,0 1 1,1-1-1,-1 1 0,1 0 0,-1 0 0,1 0 0,0 1 0,-1-1 0,1 0 0,0 1 0,0 0 0,-1 0 0,1 0 0,0 0 0,0 0 0,-1 0 0,1 1 0,0-1 0,0 1 1,-1 0-1,1 0 0,3 2 0,0 0 14,1 0 0,-1 1 0,-1 0 0,1 0 0,0 1 0,-1-1 0,0 1 0,0 0 0,-1 1 0,1-1 0,-1 1 0,0 0 0,0 0 0,-1 0 0,0 1 0,0-1 0,-1 1 0,3 7 0,-4-6 0,1 0-1,-1 0 0,-1 1 1,1-1-1,-1 0 0,-1 0 1,0 1-1,0-1 0,0 0 1,-1 0-1,0 0 0,-1 0 1,0 0-1,-8 14 0,2-3 55,-2 0 0,0-1 0,-1 0 0,-1-2 0,-1 1 0,0-2 0,-19 17 0,2-6 9,19-14-40,-1-2 0,0 1 0,-1-1 1,0-1-1,-24 11 0,10-8-49,48-12-13,20-1-149,0 2 0,0 2 0,69 13 0,-105-15 158,1 0 0,-1 1 0,0-1 1,0 1-1,0 0 0,0 0 0,0 0 0,0 1 0,-1-1 0,1 1 1,-1 0-1,0 0 0,0 0 0,0 1 0,0-1 0,0 1 0,2 4 1,-3-3 0,0-1 1,0 1 0,-1 0-1,0 0 1,0 0 0,0 0-1,0 0 1,-1 0 0,1 0-1,-1 0 1,-1 1 0,1-1-1,-1 0 1,0 0 0,-1 5-1,-3 10 3,-1 1 0,-1-2 0,-1 1 0,0-1 0,-2 0 0,0 0 0,-1-1 0,-1-1 0,0 0 0,-2-1 0,0 0 0,-31 27 0,6-13-376,-55 33 0,75-53 171,1 0 0,-1-1-1,0-2 1,-1 0 0,-37 8-1,56-15 41,1 1 1,-1-1-1,1 0 0,-1 0 0,1 0 0,-1 0 0,1 0 0,-1 0 0,1 0 0,-1 0 0,1-1 0,-1 1 0,1 0 0,-1 0 1,1 0-1,-1 0 0,1-1 0,-1 1 0,1 0 0,-1-1 0,1 1 0,0 0 0,-2-2-330</inkml:trace>
  <inkml:trace contextRef="#ctx0" brushRef="#br0" timeOffset="16434.4">7909 2213 24575,'-37'-9'0,"-23"-7"0,55 13 0,27 6-128,-6-3 128,4 3-640,-10-10 0,-2-6-1920,-4-4 128,-2-3 1536,6-18-10751</inkml:trace>
  <inkml:trace contextRef="#ctx0" brushRef="#br0" timeOffset="17263.25">8487 1141 22143,'-72'31'22,"102"-34"172,-29 3-189,0 0 0,0-1 0,0 1 0,-1 0 0,1-1 0,0 1 0,0 0 0,0-1 0,0 1 0,-1-1 0,1 1 0,0-1 0,0 0 0,-1 1 0,2-2 0,-2 1-1,0 1-1,0-1 1,0 1-1,0-1 1,0 1 0,0-1-1,0 0 1,0 1-1,0-1 1,0 1-1,-1-1 1,1 1-1,0-1 1,0 1-1,-1-1 1,1 1-1,0-1 1,-1 1-1,1-1 1,0 1-1,-1-1 1,1 1-1,-1 0 1,1-1 0,-1 1-1,1 0 1,-1-1-1,1 1 1,-1 0-1,0-1 1,-2-1 3,-1 0 1,0 1 0,0-1 0,0 1 0,1 0 0,-1 0 0,0 0-1,-1 0 1,1 1 0,0-1 0,0 1 0,0 0 0,0 0-1,0 1 1,0-1 0,-5 2 0,0 0 6,0 0 1,0 1-1,1 0 1,-1 1-1,1 0 1,-9 4-1,5 0-14,1-1 0,0 1 0,0 1 0,1 0 0,0 1 0,0 0 0,-10 14 0,16-18 0,0 0 0,0 1 0,1-1 0,0 1 0,1 0 0,-1 0 0,1 0 0,0 0 0,1 0 0,0 0 0,0 1 0,0-1 0,1 0 0,0 1 0,2 10 0,0-5-15,0-1-1,2 0 1,-1-1-1,1 1 1,1 0-1,0-1 0,0 0 1,10 13-1,-4-8-45,0-1-1,1 0 1,1-1-1,26 21 0,-2-7-50,1-2 0,1-2 0,65 30 0,-87-46 112,-3-2 0,0 1 0,23 15 0,-33-19 0,-1 0 0,1 0 0,-1 0 0,1 1 0,-1-1 0,0 1 0,-1 0 0,1 0 0,0 0 0,-1 0 0,0 0 0,0 0 0,2 8 0,-2-3 18,0 0-1,-1 0 0,0 1 0,-1-1 1,1 1-1,-2-1 0,0 0 0,0 1 1,0-1-1,-1 0 0,0 0 0,-1 0 1,0 0-1,-1 0 0,0 0 0,-5 8 1,3-7 9,-1 1 0,-1-1 0,0 0 0,0 0 0,-1-1 0,0 0 0,0-1 1,-1 0-1,0 0 0,-1-1 0,-15 8 0,22-13-22,1 0 1,-1-1-1,0 0 0,0 0 1,0 0-1,0 0 0,0-1 1,0 1-1,0-1 0,0 0 1,0 0-1,-1-1 0,1 1 1,0-1-1,0 0 0,0 0 1,1 0-1,-1-1 0,0 1 1,0-1-1,1 0 0,-1 0 1,1 0-1,-1-1 0,1 1 1,0-1-1,0 1 0,-3-5 1,-3-3 9,0 0 0,1 0 1,0-1-1,1 0 0,0-1 1,1 0-1,-6-14 0,5 4-15,0 1 0,1-1 0,2 0 0,0 0 0,1 0 0,1-1 0,2 1 0,0-1 0,1 1 0,6-31 0,-3 27 0,2 1 0,1 0 0,1 1 0,1 0 0,1 0 0,1 1 0,1-1 0,27-36 0,-13 29 0,2 2 0,0 1 0,53-38 0,-78 63 0,31-22-384,-52 30-2986,-18 10-513</inkml:trace>
  <inkml:trace contextRef="#ctx0" brushRef="#br0" timeOffset="18264.4">8864 975 20095,'-4'29'-2,"4"-29"2,0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0,-3-15 27,-2-62 954,5 76-974,0 0 0,0-1 0,0 1-1,1 0 1,-1-1 0,0 1 0,1 0 0,-1 0 0,1-1-1,0 1 1,-1 0 0,1 0 0,0 0 0,0 0 0,0 0-1,-1 0 1,1 0 0,0 0 0,1 0 0,-1 0 0,0 0-1,0 1 1,0-1 0,0 0 0,1 1 0,-1-1 0,0 1-1,0-1 1,1 1 0,-1 0 0,3-1 0,5 0 47,1 0-1,0 0 1,15 1 0,-6 0 45,-2 0-36,-1 1-1,0 0 0,1 1 0,28 8 1,66 26 30,-60-18-7,-42-15-70,0 0-1,-1 1 1,0-1-1,1 2 1,-1 0-1,-1 0 1,1 0-1,-1 1 1,0 0-1,9 10 1,-15-15-8,0 0 0,0 1 0,0-1 1,-1 1-1,1-1 0,-1 1 0,1 0 0,-1-1 1,1 1-1,-1-1 0,0 1 0,0 0 1,0-1-1,0 1 0,0 0 0,0-1 0,-1 1 1,1 0-1,0-1 0,-1 1 0,1-1 1,-1 1-1,-1 1 0,1 1 10,-1 0 1,0 0-1,-1-1 0,1 1 1,0-1-1,-1 1 1,0-1-1,-5 5 0,-15 9-18,-36 21 0,35-24 0,0 1 0,-23 20 0,38-26 0,3-6 0,2 1 0,-1 0 0,0 0 0,1 0 0,0 1 0,0 0 0,0 0 0,1 0 0,0 0 0,-4 8 0,7-12 0,0-1 1,0 1-1,-1 0 0,2 0 0,-1-1 0,0 1 0,0 0 0,0 0 1,0-1-1,0 1 0,1 0 0,-1 0 0,0-1 0,1 1 1,-1 0-1,0-1 0,1 1 0,-1 0 0,1-1 0,-1 1 0,1-1 1,-1 1-1,1-1 0,0 1 0,-1-1 0,1 1 0,-1-1 0,1 0 1,0 1-1,0-1 0,-1 0 0,1 1 0,0-1 0,0 0 0,0 0 1,32 5-22,-31-5 15,32 0-110,48-6 1,25 0-337,3 15-1334,-78-5-524,53 5-9785</inkml:trace>
  <inkml:trace contextRef="#ctx0" brushRef="#br0" timeOffset="19462.14">5646 1805 19839,'26'-4'111,"0"-1"0,0-1-1,48-19 1,-29 9-42,-5 6 963,-34 9-1935,0 1-1,0-1 1,0 1 0,10 1 0,-13-1 233,0 0 1,0 1-1,0-1 0,0 1 1,-1 0-1,1 0 1,0 0-1,0 1 1,0-1-1,-1 1 1,1-1-1,-1 1 1,1 0-1,-1 0 0,0 0 1,0 0-1,0 0 1,0 1-1,0-1 1,0 1-1,-1-1 1,1 1-1,-1 0 1,2 3-1,3 18 670</inkml:trace>
  <inkml:trace contextRef="#ctx0" brushRef="#br0" timeOffset="20364.03">5427 1130 17791,'-1'31'0,"1"-30"9,0 0 0,0-1-1,0 1 1,0-1-1,0 1 1,0 0 0,-1-1-1,1 1 1,0-1 0,0 1-1,-1 0 1,1-1-1,0 1 1,-1-1 0,1 1-1,-1-1 1,1 1-1,-1-1 1,1 0 0,-1 1-1,1-1 1,-1 0-1,1 1 1,-1-1 0,1 0-1,-1 1 1,1-1-1,-1 0 1,0 0 0,1 0-1,-1 0 1,0 1-1,1-1 1,-2 0 0,-23-5 525,13 3-324,8 2-177,0 0 0,1 1 0,-1 0 0,0 0 1,1 0-1,-1 0 0,0 0 0,1 1 0,-1 0 0,1-1 0,0 1 1,0 0-1,0 1 0,0-1 0,0 1 0,0-1 0,0 1 0,1 0 1,-1 0-1,1 0 0,-4 6 0,-1 4 90,1 0 0,0 1 0,0-1 0,-4 21 0,5-17-95,2 1 1,0 0 0,1 0 0,0 0-1,2 25 1,14 92 345,-3-51-259,-4-30-49,26 100 0,31 46-130,-50-157-25,-5-17-20,119 313-4316,-104-290 1563,38 60 1,-39-76-227,1-1 1,43 45-1,34 20 2256,52 59 2539</inkml:trace>
  <inkml:trace contextRef="#ctx0" brushRef="#br0" timeOffset="21694.56">8517 761 14336,'40'32'-256,"-39"-31"231,0 0 0,-1 0 1,1-1-1,0 1 0,0 0 1,0-1-1,0 1 0,0-1 1,0 1-1,0-1 0,0 0 1,0 1-1,0-1 0,0 0 1,0 0-1,0 1 0,1-1 1,-1 0-1,0 0 0,0 0 1,0 0-1,0-1 0,0 1 1,0 0-1,0 0 0,0-1 1,1 0-1,-1 1 7,-1-1 1,0 1 0,0-1-1,1 1 1,-1-1-1,0 1 1,0-1 0,0 0-1,0 1 1,0-1-1,0 1 1,0-1 0,0 0-1,0 1 1,0-1-1,0 1 1,0-1 0,0 1-1,-1-1 1,1 0-1,0 1 1,0-1 0,-1 1-1,1-1 1,0 1 0,-1-1-1,1 1 1,0-1-1,-1 1 1,1 0 0,-1-1-1,1 1 1,0-1-1,-1 1 1,1 0 0,-1 0-1,0-1 1,1 1-1,-1-1 1,0 1 1,-5-4 46,0 0 0,1 1 0,-1 0-1,-8-3 1,13 5 16,1 1 0,-1 0-1,1-1 1,-1 1 0,0 0 0,0 0 0,1-1-1,-1 1 1,0 0 0,1 0 0,-1 0-1,0 0 1,1 0 0,-1 0 0,0 0 0,0 0-1,1 1 1,-1-1 0,0 0 0,1 0 0,-1 0-1,0 1 1,1-1 0,-1 0 0,0 1 0,1-1-1,-1 1 1,1-1 0,-1 1 0,1-1-1,-1 1 1,1-1 0,-1 1 0,1-1 0,0 1-1,-1-1 1,1 1 0,0 0 0,-1-1 0,1 1-1,0 0 1,0-1 0,-1 1 0,1 0 0,0 0-1,0-1 1,0 1 0,0 0 0,0-1-1,0 1 1,0 0 0,1 1 0,-1 2 209,-1-4-214,1 1-1,0-1 0,0 1 1,0-1-1,0 1 1,0-1-1,-1 1 1,1-1-1,0 1 0,0-1 1,0 1-1,0-1 1,1 1-1,-1-1 1,0 1-1,0-1 1,0 1-1,0-1 0,0 1 1,1-1-1,-1 1 1,0-1-1,0 0 1,1 1-1,-1-1 1,0 1-1,1-1 0,-1 0 1,0 1-1,1-1 1,-1 0-1,1 1 1,-1-1-1,1 0 0,-1 0 1,0 0-1,2 1 385,0 6-233,-1 1 0,1-1 0,1 0 0,-1 0 0,1 0 0,6 11 0,0 1 0,28 52 576,-16-40-475,-16-24-232,-1-1-1,1 0 1,-1 1 0,4 9 0,-2 4 75,0 0-1,-1 0 1,3 35-1,-4-28-11,10 36-1,123 432 133,-86-320-388,-23-82-848,-3 0 0,13 107 0,-28-86-2177,-2 2-6997</inkml:trace>
  <inkml:trace contextRef="#ctx0" brushRef="#br0" timeOffset="23363.62">7749 1 21503,'0'0'384,"5"0"-277,158 16 416,-92-7-363,181 41 214,-26-4-151,-26-16-155,146 18 145,-258-41-151,175-7 0,-21-16-62,-203 10 20,-1-2-1,0-1 0,65-26 0,-46 16 11,51-24 153,-30 11-89,-65 31 514,-9 1-172,-8 0-200,4 17 20,18 441-359,-2-167-199,-15-263 69,10 290-1054,-1-68-2548,5 102-9476</inkml:trace>
  <inkml:trace contextRef="#ctx0" brushRef="#br0" timeOffset="24164.25">10943 2326 20607,'92'17'421,"98"4"0,-100-13 54,111 24 0,-86-7-234,97 26-204,-199-46-313,1 1 1,18 12-1,-20-12-600,0 1-1,19 6 1,-16-13-2239</inkml:trace>
  <inkml:trace contextRef="#ctx0" brushRef="#br0" timeOffset="24428.9">11216 2101 22911,'0'0'0,"55"37"0,-37-27 128,0-7 0,5 0 0,4-6 0,21 11 0,12 4-128,21 10 128,19 6-512,15 10 0,16 10-128,-23-21 0,-1 1-15359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21" sqref="E21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880</v>
      </c>
      <c r="E2" s="71" t="s">
        <v>881</v>
      </c>
    </row>
    <row r="4" spans="2:7" x14ac:dyDescent="0.35">
      <c r="B4" s="90" t="s">
        <v>843</v>
      </c>
      <c r="D4" s="90" t="s">
        <v>845</v>
      </c>
      <c r="F4" s="90" t="s">
        <v>846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35">
      <c r="B9" s="70">
        <v>45772</v>
      </c>
      <c r="C9" s="71" t="s">
        <v>327</v>
      </c>
      <c r="D9" s="70">
        <v>46177</v>
      </c>
      <c r="E9" s="89" t="str">
        <f>'LCR-Glieder an Wechselspannung'!$C$2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844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928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4.5" x14ac:dyDescent="0.35"/>
  <sheetData>
    <row r="1" spans="3:29" ht="15.5" x14ac:dyDescent="0.35">
      <c r="P1" s="120"/>
      <c r="Q1" s="147"/>
      <c r="R1" s="121"/>
      <c r="S1" s="143"/>
      <c r="U1" s="1"/>
      <c r="V1" s="37"/>
      <c r="AA1" s="55"/>
    </row>
    <row r="2" spans="3:29" ht="26" x14ac:dyDescent="0.6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5" x14ac:dyDescent="0.35">
      <c r="P3" s="120"/>
      <c r="Q3" s="147"/>
      <c r="R3" s="121"/>
      <c r="S3" s="143"/>
      <c r="U3" s="1"/>
      <c r="V3" s="37"/>
      <c r="AA3" s="55"/>
    </row>
    <row r="4" spans="3:29" ht="15.5" x14ac:dyDescent="0.35">
      <c r="P4" s="120"/>
      <c r="Q4" s="147"/>
      <c r="R4" s="121"/>
      <c r="S4" s="143"/>
      <c r="U4" s="1"/>
      <c r="V4" s="37"/>
      <c r="AA4" s="55"/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5" x14ac:dyDescent="0.35">
      <c r="G16" s="119"/>
      <c r="P16" s="120"/>
      <c r="Q16" s="147"/>
      <c r="R16" s="121"/>
      <c r="S16" s="143"/>
      <c r="U16" s="1"/>
      <c r="V16" s="37"/>
      <c r="AA16" s="55"/>
    </row>
    <row r="17" spans="16:27" ht="35.5" customHeight="1" x14ac:dyDescent="0.8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5" customHeight="1" x14ac:dyDescent="0.8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5" customHeight="1" x14ac:dyDescent="0.8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5" customHeight="1" x14ac:dyDescent="0.8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5" customHeight="1" x14ac:dyDescent="0.35">
      <c r="P28" s="120"/>
      <c r="Q28" s="147"/>
      <c r="R28" s="121"/>
      <c r="S28" s="143"/>
      <c r="U28" s="1"/>
      <c r="V28" s="37"/>
      <c r="AA28" s="55"/>
    </row>
    <row r="29" spans="16:27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5" customHeight="1" x14ac:dyDescent="0.85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5" customHeight="1" x14ac:dyDescent="0.35">
      <c r="P32" s="120"/>
      <c r="Q32" s="147"/>
      <c r="R32" s="121"/>
      <c r="S32" s="143"/>
      <c r="U32" s="1"/>
      <c r="V32" s="37"/>
      <c r="AA32" s="55"/>
    </row>
    <row r="33" spans="3:27" ht="35.5" customHeight="1" x14ac:dyDescent="0.85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5" customHeight="1" x14ac:dyDescent="0.85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5" customHeight="1" x14ac:dyDescent="0.35">
      <c r="P35" s="120"/>
      <c r="Q35" s="147"/>
      <c r="R35" s="121"/>
      <c r="S35" s="143"/>
      <c r="U35" s="1"/>
      <c r="V35" s="37"/>
      <c r="AA35" s="55"/>
    </row>
    <row r="36" spans="3:27" ht="35.5" customHeight="1" x14ac:dyDescent="0.35">
      <c r="P36" s="120"/>
      <c r="Q36" s="147"/>
      <c r="R36" s="121"/>
      <c r="S36" s="143"/>
      <c r="U36" s="1"/>
      <c r="V36" s="37"/>
      <c r="AA36" s="55"/>
    </row>
    <row r="37" spans="3:27" ht="35.5" customHeight="1" x14ac:dyDescent="0.35">
      <c r="P37" s="120"/>
      <c r="Q37" s="147"/>
      <c r="R37" s="121"/>
      <c r="S37" s="143"/>
      <c r="U37" s="1"/>
      <c r="V37" s="37"/>
      <c r="AA37" s="55"/>
    </row>
    <row r="38" spans="3:27" ht="35.5" customHeight="1" x14ac:dyDescent="0.35">
      <c r="P38" s="120"/>
      <c r="Q38" s="147"/>
      <c r="R38" s="121"/>
      <c r="S38" s="143"/>
      <c r="U38" s="1"/>
      <c r="V38" s="37"/>
      <c r="AA38" s="55"/>
    </row>
    <row r="39" spans="3:27" ht="35.5" customHeight="1" x14ac:dyDescent="0.35">
      <c r="P39" s="120"/>
      <c r="Q39" s="147"/>
      <c r="R39" s="121"/>
      <c r="S39" s="143"/>
      <c r="U39" s="1"/>
      <c r="V39" s="37"/>
      <c r="AA39" s="55"/>
    </row>
    <row r="40" spans="3:27" ht="35.5" customHeight="1" x14ac:dyDescent="0.35">
      <c r="P40" s="120"/>
      <c r="Q40" s="147"/>
      <c r="R40" s="121"/>
      <c r="S40" s="143"/>
      <c r="U40" s="1"/>
      <c r="V40" s="37"/>
      <c r="AA40" s="55"/>
    </row>
    <row r="41" spans="3:27" ht="13" customHeight="1" x14ac:dyDescent="0.35">
      <c r="P41" s="120"/>
      <c r="Q41" s="147"/>
      <c r="R41" s="121"/>
      <c r="S41" s="143"/>
      <c r="U41" s="1"/>
      <c r="V41" s="37"/>
      <c r="AA41" s="55"/>
    </row>
    <row r="42" spans="3:27" ht="13" customHeight="1" x14ac:dyDescent="0.35">
      <c r="P42" s="120"/>
      <c r="Q42" s="147"/>
      <c r="R42" s="121"/>
      <c r="S42" s="143"/>
      <c r="U42" s="1"/>
      <c r="V42" s="37"/>
      <c r="AA42" s="55"/>
    </row>
    <row r="43" spans="3:27" ht="15.5" x14ac:dyDescent="0.35">
      <c r="P43" s="120"/>
      <c r="Q43" s="147"/>
      <c r="R43" s="121"/>
      <c r="S43" s="143"/>
      <c r="U43" s="1"/>
      <c r="V43" s="37"/>
      <c r="AA43" s="55"/>
    </row>
    <row r="44" spans="3:27" ht="15.5" x14ac:dyDescent="0.35">
      <c r="P44" s="120"/>
      <c r="Q44" s="147"/>
      <c r="R44" s="121"/>
      <c r="S44" s="143"/>
      <c r="U44" s="1"/>
      <c r="V44" s="37"/>
      <c r="AA44" s="55"/>
    </row>
    <row r="45" spans="3:27" ht="26" x14ac:dyDescent="0.6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5" x14ac:dyDescent="0.35">
      <c r="P46" s="120"/>
      <c r="Q46" s="147"/>
      <c r="R46" s="120"/>
      <c r="S46" s="143"/>
      <c r="U46" s="1"/>
      <c r="V46" s="37"/>
      <c r="AA46" s="55"/>
    </row>
    <row r="47" spans="3:27" ht="15.5" x14ac:dyDescent="0.35">
      <c r="P47" s="120"/>
      <c r="Q47" s="147"/>
      <c r="R47" s="120"/>
      <c r="S47" s="143"/>
      <c r="U47" s="1"/>
      <c r="V47" s="37"/>
      <c r="AA47" s="55"/>
    </row>
    <row r="48" spans="3:27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5" x14ac:dyDescent="0.35">
      <c r="P54" s="120"/>
      <c r="Q54" s="147"/>
      <c r="R54" s="120"/>
      <c r="S54" s="143"/>
      <c r="U54" s="1"/>
      <c r="V54" s="37"/>
      <c r="AA54" s="55"/>
    </row>
    <row r="55" spans="16:27" ht="15.5" x14ac:dyDescent="0.35">
      <c r="P55" s="120"/>
      <c r="Q55" s="147"/>
      <c r="R55" s="120"/>
      <c r="S55" s="143"/>
      <c r="U55" s="1"/>
      <c r="V55" s="37"/>
      <c r="AA55" s="55"/>
    </row>
    <row r="56" spans="16:27" ht="15.5" x14ac:dyDescent="0.35">
      <c r="P56" s="120"/>
      <c r="Q56" s="147"/>
      <c r="R56" s="121"/>
      <c r="S56" s="143"/>
      <c r="U56" s="1"/>
      <c r="V56" s="37"/>
      <c r="AA56" s="55"/>
    </row>
    <row r="57" spans="16:27" ht="15.5" x14ac:dyDescent="0.35">
      <c r="P57" s="120"/>
      <c r="Q57" s="147"/>
      <c r="R57" s="121"/>
      <c r="S57" s="143"/>
      <c r="U57" s="1"/>
      <c r="V57" s="37"/>
      <c r="AA57" s="55"/>
    </row>
    <row r="58" spans="16:27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5" x14ac:dyDescent="0.35">
      <c r="P60" s="120"/>
      <c r="Q60" s="147"/>
      <c r="R60" s="121"/>
      <c r="S60" s="143"/>
      <c r="U60" s="1"/>
      <c r="V60" s="37"/>
      <c r="AA60" s="55"/>
    </row>
    <row r="61" spans="16:27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5" x14ac:dyDescent="0.35">
      <c r="P63" s="120"/>
      <c r="Q63" s="147"/>
      <c r="R63" s="121"/>
      <c r="S63" s="143"/>
      <c r="U63" s="1"/>
      <c r="V63" s="37"/>
      <c r="AA63" s="55"/>
    </row>
    <row r="64" spans="16:27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5" x14ac:dyDescent="0.35">
      <c r="P66" s="120"/>
      <c r="Q66" s="147"/>
      <c r="R66" s="121"/>
      <c r="S66" s="143"/>
      <c r="U66" s="1"/>
      <c r="V66" s="37"/>
      <c r="AA66" s="55"/>
    </row>
    <row r="67" spans="16:27" ht="30" x14ac:dyDescent="0.8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" x14ac:dyDescent="0.8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5" x14ac:dyDescent="0.35">
      <c r="P69" s="120"/>
      <c r="Q69" s="147"/>
      <c r="R69" s="121"/>
      <c r="S69" s="143"/>
      <c r="U69" s="1"/>
      <c r="V69" s="37"/>
      <c r="AA69" s="55"/>
    </row>
    <row r="70" spans="16:27" ht="16" thickBot="1" x14ac:dyDescent="0.4">
      <c r="P70" s="120"/>
      <c r="Q70" s="147"/>
      <c r="R70" s="121"/>
      <c r="S70" s="143"/>
      <c r="U70" s="1"/>
      <c r="V70" s="37"/>
      <c r="AA70" s="55"/>
    </row>
    <row r="71" spans="16:27" ht="33" thickBot="1" x14ac:dyDescent="0.9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" thickBot="1" x14ac:dyDescent="0.4">
      <c r="P72" s="120"/>
      <c r="Q72" s="147"/>
      <c r="R72" s="121"/>
      <c r="S72" s="143"/>
      <c r="U72" s="1"/>
      <c r="V72" s="37"/>
      <c r="AA72" s="55"/>
    </row>
    <row r="73" spans="16:27" ht="30.5" thickBot="1" x14ac:dyDescent="0.85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5" x14ac:dyDescent="0.35">
      <c r="P74" s="120"/>
      <c r="Q74" s="147"/>
      <c r="R74" s="121"/>
      <c r="S74" s="143"/>
      <c r="U74" s="1"/>
      <c r="V74" s="37"/>
      <c r="AA74" s="55"/>
    </row>
    <row r="75" spans="16:27" ht="15.5" x14ac:dyDescent="0.35">
      <c r="P75" s="120"/>
      <c r="Q75" s="147"/>
      <c r="R75" s="121"/>
      <c r="S75" s="143"/>
      <c r="U75" s="1"/>
      <c r="V75" s="37"/>
      <c r="AA75" s="55"/>
    </row>
    <row r="76" spans="16:27" ht="15.5" x14ac:dyDescent="0.35">
      <c r="P76" s="120"/>
      <c r="Q76" s="147"/>
      <c r="R76" s="121"/>
      <c r="S76" s="143"/>
      <c r="U76" s="1"/>
      <c r="V76" s="37"/>
      <c r="AA76" s="55"/>
    </row>
    <row r="77" spans="16:27" ht="15.5" x14ac:dyDescent="0.35">
      <c r="P77" s="120"/>
      <c r="Q77" s="147"/>
      <c r="R77" s="121"/>
      <c r="S77" s="143"/>
      <c r="U77" s="1"/>
      <c r="V77" s="37"/>
      <c r="AA77" s="55"/>
    </row>
    <row r="78" spans="16:27" ht="15.5" x14ac:dyDescent="0.35">
      <c r="P78" s="120"/>
      <c r="Q78" s="147"/>
      <c r="R78" s="121"/>
      <c r="S78" s="143"/>
      <c r="U78" s="1"/>
      <c r="V78" s="37"/>
      <c r="AA78" s="55"/>
    </row>
    <row r="79" spans="16:27" ht="3.5" customHeight="1" x14ac:dyDescent="0.35">
      <c r="P79" s="120"/>
      <c r="Q79" s="147"/>
      <c r="R79" s="121"/>
      <c r="S79" s="143"/>
      <c r="U79" s="1"/>
      <c r="V79" s="37"/>
      <c r="AA79" s="55"/>
    </row>
    <row r="80" spans="16:27" ht="3.5" customHeight="1" x14ac:dyDescent="0.35">
      <c r="P80" s="120"/>
      <c r="Q80" s="147"/>
      <c r="R80" s="121"/>
      <c r="S80" s="143"/>
      <c r="U80" s="1"/>
      <c r="V80" s="37"/>
      <c r="AA80" s="55"/>
    </row>
    <row r="81" spans="3:27" ht="3.5" customHeight="1" x14ac:dyDescent="0.35">
      <c r="P81" s="120"/>
      <c r="Q81" s="147"/>
      <c r="R81" s="121"/>
      <c r="S81" s="143"/>
      <c r="U81" s="1"/>
      <c r="V81" s="37"/>
      <c r="AA81" s="55"/>
    </row>
    <row r="82" spans="3:27" ht="3.5" customHeight="1" x14ac:dyDescent="0.35">
      <c r="P82" s="120"/>
      <c r="Q82" s="147"/>
      <c r="R82" s="121"/>
      <c r="S82" s="143"/>
      <c r="U82" s="1"/>
      <c r="V82" s="37"/>
      <c r="AA82" s="55"/>
    </row>
    <row r="83" spans="3:27" ht="3.5" customHeight="1" x14ac:dyDescent="0.35">
      <c r="P83" s="120"/>
      <c r="Q83" s="147"/>
      <c r="R83" s="121"/>
      <c r="S83" s="143"/>
      <c r="U83" s="1"/>
      <c r="V83" s="37"/>
      <c r="AA83" s="55"/>
    </row>
    <row r="84" spans="3:27" ht="15.5" x14ac:dyDescent="0.35">
      <c r="P84" s="120"/>
      <c r="Q84" s="147"/>
      <c r="R84" s="121"/>
      <c r="S84" s="143"/>
      <c r="U84" s="1"/>
      <c r="V84" s="37"/>
      <c r="AA84" s="55"/>
    </row>
    <row r="85" spans="3:27" ht="15.5" x14ac:dyDescent="0.35">
      <c r="P85" s="120"/>
      <c r="Q85" s="147"/>
      <c r="R85" s="121"/>
      <c r="S85" s="143"/>
      <c r="U85" s="1"/>
      <c r="V85" s="37"/>
      <c r="AA85" s="55"/>
    </row>
    <row r="86" spans="3:27" ht="15.5" x14ac:dyDescent="0.35">
      <c r="P86" s="120"/>
      <c r="Q86" s="147"/>
      <c r="R86" s="121"/>
      <c r="S86" s="143"/>
      <c r="U86" s="1"/>
      <c r="V86" s="37"/>
      <c r="AA86" s="55"/>
    </row>
    <row r="87" spans="3:27" ht="15.5" x14ac:dyDescent="0.35">
      <c r="P87" s="120"/>
      <c r="Q87" s="147"/>
      <c r="R87" s="121"/>
      <c r="S87" s="143"/>
      <c r="U87" s="1"/>
      <c r="V87" s="37"/>
      <c r="AA87" s="55"/>
    </row>
    <row r="88" spans="3:27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5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5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5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5" x14ac:dyDescent="0.35">
      <c r="P92" s="120"/>
      <c r="Q92" s="147"/>
      <c r="R92" s="121"/>
      <c r="S92" s="143"/>
      <c r="U92" s="1"/>
      <c r="V92" s="37"/>
      <c r="AA92" s="55"/>
    </row>
    <row r="93" spans="3:27" ht="15.5" x14ac:dyDescent="0.35">
      <c r="P93" s="120"/>
      <c r="Q93" s="147"/>
      <c r="R93" s="121"/>
      <c r="S93" s="143"/>
      <c r="U93" s="1"/>
      <c r="V93" s="37"/>
      <c r="AA93" s="55"/>
    </row>
    <row r="94" spans="3:27" ht="15.5" x14ac:dyDescent="0.35">
      <c r="P94" s="120"/>
      <c r="Q94" s="147"/>
      <c r="R94" s="121"/>
      <c r="S94" s="143"/>
      <c r="U94" s="1"/>
      <c r="V94" s="37"/>
      <c r="AA94" s="55"/>
    </row>
    <row r="95" spans="3:27" ht="15.5" x14ac:dyDescent="0.35">
      <c r="P95" s="120"/>
      <c r="Q95" s="147"/>
      <c r="R95" s="121"/>
      <c r="S95" s="143"/>
      <c r="U95" s="1"/>
      <c r="V95" s="37"/>
      <c r="AA95" s="55"/>
    </row>
    <row r="96" spans="3:27" ht="15.5" x14ac:dyDescent="0.35">
      <c r="P96" s="120"/>
      <c r="Q96" s="147"/>
      <c r="R96" s="121"/>
      <c r="S96" s="143"/>
      <c r="U96" s="1"/>
      <c r="V96" s="37"/>
      <c r="AA96" s="55"/>
    </row>
    <row r="97" spans="16:27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5" x14ac:dyDescent="0.35">
      <c r="P99" s="120"/>
      <c r="Q99" s="147"/>
      <c r="R99" s="121"/>
      <c r="S99" s="143"/>
      <c r="U99" s="1"/>
      <c r="V99" s="37"/>
      <c r="AA99" s="55"/>
    </row>
    <row r="100" spans="16:27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5" x14ac:dyDescent="0.35">
      <c r="P102" s="120"/>
      <c r="Q102" s="147"/>
      <c r="R102" s="121"/>
      <c r="S102" s="143"/>
      <c r="U102" s="1"/>
      <c r="V102" s="37"/>
      <c r="AA102" s="55"/>
    </row>
    <row r="103" spans="16:27" ht="16" thickBot="1" x14ac:dyDescent="0.4">
      <c r="P103" s="120"/>
      <c r="Q103" s="147"/>
      <c r="R103" s="121"/>
      <c r="S103" s="143"/>
      <c r="U103" s="1"/>
      <c r="V103" s="37"/>
      <c r="AA103" s="55"/>
    </row>
    <row r="104" spans="16:27" ht="30.5" thickBot="1" x14ac:dyDescent="0.85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5" x14ac:dyDescent="0.35">
      <c r="P105" s="120"/>
      <c r="Q105" s="147"/>
      <c r="R105" s="121"/>
      <c r="S105" s="143"/>
      <c r="U105" s="1"/>
      <c r="V105" s="37"/>
      <c r="AA105" s="55"/>
    </row>
    <row r="106" spans="16:27" ht="15.5" x14ac:dyDescent="0.35">
      <c r="P106" s="120"/>
      <c r="Q106" s="147"/>
      <c r="R106" s="121"/>
      <c r="S106" s="143"/>
      <c r="U106" s="1"/>
      <c r="V106" s="37"/>
      <c r="AA106" s="55"/>
    </row>
    <row r="107" spans="16:27" ht="15.5" x14ac:dyDescent="0.35">
      <c r="P107" s="120"/>
      <c r="Q107" s="147"/>
      <c r="R107" s="121"/>
      <c r="S107" s="143"/>
      <c r="U107" s="1"/>
      <c r="V107" s="37"/>
      <c r="AA107" s="55"/>
    </row>
    <row r="108" spans="16:27" ht="15.5" x14ac:dyDescent="0.35">
      <c r="P108" s="120"/>
      <c r="Q108" s="147"/>
      <c r="R108" s="121"/>
      <c r="S108" s="143"/>
      <c r="U108" s="1"/>
      <c r="V108" s="37"/>
      <c r="AA108" s="55"/>
    </row>
    <row r="109" spans="16:27" ht="15.5" x14ac:dyDescent="0.35">
      <c r="P109" s="120"/>
      <c r="Q109" s="147"/>
      <c r="R109" s="121"/>
      <c r="S109" s="143"/>
      <c r="U109" s="1"/>
      <c r="V109" s="37"/>
      <c r="AA109" s="55"/>
    </row>
    <row r="110" spans="16:27" ht="15.5" x14ac:dyDescent="0.35">
      <c r="P110" s="120"/>
      <c r="Q110" s="147"/>
      <c r="R110" s="121"/>
      <c r="S110" s="143"/>
      <c r="U110" s="1"/>
      <c r="V110" s="37"/>
      <c r="AA110" s="55"/>
    </row>
    <row r="111" spans="16:27" ht="15.5" x14ac:dyDescent="0.35">
      <c r="P111" s="120"/>
      <c r="Q111" s="147"/>
      <c r="R111" s="121"/>
      <c r="S111" s="143"/>
      <c r="U111" s="1"/>
      <c r="V111" s="37"/>
      <c r="AA111" s="55"/>
    </row>
    <row r="112" spans="16:27" ht="15.5" x14ac:dyDescent="0.35">
      <c r="P112" s="120"/>
      <c r="Q112" s="147"/>
      <c r="R112" s="121"/>
      <c r="S112" s="143"/>
      <c r="U112" s="1"/>
      <c r="V112" s="37"/>
      <c r="AA112" s="55"/>
    </row>
    <row r="113" spans="16:27" ht="15.5" x14ac:dyDescent="0.35">
      <c r="P113" s="120"/>
      <c r="Q113" s="147"/>
      <c r="R113" s="121"/>
      <c r="S113" s="143"/>
      <c r="U113" s="1"/>
      <c r="V113" s="37"/>
      <c r="AA113" s="55"/>
    </row>
    <row r="114" spans="16:27" ht="3.5" customHeight="1" x14ac:dyDescent="0.35">
      <c r="P114" s="120"/>
      <c r="Q114" s="147"/>
      <c r="R114" s="121"/>
      <c r="S114" s="143"/>
      <c r="U114" s="1"/>
      <c r="V114" s="37"/>
      <c r="AA114" s="55"/>
    </row>
    <row r="115" spans="16:27" ht="3.5" customHeight="1" x14ac:dyDescent="0.35">
      <c r="P115" s="120"/>
      <c r="Q115" s="147"/>
      <c r="R115" s="121"/>
      <c r="S115" s="143"/>
      <c r="U115" s="1"/>
      <c r="V115" s="37"/>
      <c r="AA115" s="55"/>
    </row>
    <row r="116" spans="16:27" ht="3.5" customHeight="1" x14ac:dyDescent="0.35">
      <c r="P116" s="120"/>
      <c r="Q116" s="147"/>
      <c r="R116" s="121"/>
      <c r="S116" s="143"/>
      <c r="U116" s="1"/>
      <c r="V116" s="37"/>
      <c r="AA116" s="55"/>
    </row>
    <row r="117" spans="16:27" ht="3.5" customHeight="1" x14ac:dyDescent="0.35">
      <c r="P117" s="120"/>
      <c r="Q117" s="147"/>
      <c r="R117" s="121"/>
      <c r="S117" s="143"/>
      <c r="U117" s="1"/>
      <c r="V117" s="37"/>
      <c r="AA117" s="55"/>
    </row>
    <row r="118" spans="16:27" ht="3.5" customHeight="1" x14ac:dyDescent="0.35">
      <c r="P118" s="120"/>
      <c r="Q118" s="147"/>
      <c r="R118" s="121"/>
      <c r="S118" s="143"/>
      <c r="U118" s="1"/>
      <c r="V118" s="37"/>
      <c r="AA118" s="55"/>
    </row>
    <row r="119" spans="16:27" ht="3.5" customHeight="1" x14ac:dyDescent="0.35">
      <c r="P119" s="120"/>
      <c r="Q119" s="147"/>
      <c r="R119" s="121"/>
      <c r="S119" s="143"/>
      <c r="U119" s="1"/>
      <c r="V119" s="37"/>
      <c r="AA119" s="55"/>
    </row>
    <row r="120" spans="16:27" ht="3.5" customHeight="1" x14ac:dyDescent="0.35">
      <c r="P120" s="120"/>
      <c r="Q120" s="147"/>
      <c r="R120" s="121"/>
      <c r="S120" s="143"/>
      <c r="U120" s="1"/>
      <c r="V120" s="37"/>
      <c r="AA120" s="55"/>
    </row>
    <row r="121" spans="16:27" ht="3.5" customHeight="1" x14ac:dyDescent="0.35">
      <c r="P121" s="120"/>
      <c r="Q121" s="147"/>
      <c r="R121" s="121"/>
      <c r="S121" s="143"/>
      <c r="U121" s="1"/>
      <c r="V121" s="37"/>
      <c r="AA121" s="55"/>
    </row>
    <row r="122" spans="16:27" ht="3.5" customHeight="1" x14ac:dyDescent="0.35">
      <c r="P122" s="120"/>
      <c r="Q122" s="147"/>
      <c r="R122" s="121"/>
      <c r="S122" s="143"/>
      <c r="U122" s="1"/>
      <c r="V122" s="37"/>
      <c r="AA122" s="55"/>
    </row>
    <row r="123" spans="16:27" ht="3.5" customHeight="1" x14ac:dyDescent="0.35">
      <c r="P123" s="120"/>
      <c r="Q123" s="147"/>
      <c r="R123" s="121"/>
      <c r="S123" s="143"/>
      <c r="U123" s="1"/>
      <c r="V123" s="37"/>
      <c r="AA123" s="55"/>
    </row>
    <row r="124" spans="16:27" ht="3.5" customHeight="1" x14ac:dyDescent="0.35">
      <c r="P124" s="120"/>
      <c r="Q124" s="147"/>
      <c r="R124" s="121"/>
      <c r="S124" s="143"/>
      <c r="U124" s="1"/>
      <c r="V124" s="37"/>
      <c r="AA124" s="55"/>
    </row>
    <row r="125" spans="16:27" ht="3.5" customHeight="1" x14ac:dyDescent="0.35">
      <c r="P125" s="120"/>
      <c r="Q125" s="147"/>
      <c r="R125" s="121"/>
      <c r="S125" s="143"/>
      <c r="U125" s="1"/>
      <c r="V125" s="37"/>
      <c r="AA125" s="55"/>
    </row>
    <row r="126" spans="16:27" ht="3.5" customHeight="1" x14ac:dyDescent="0.35">
      <c r="P126" s="120"/>
      <c r="Q126" s="147"/>
      <c r="R126" s="121"/>
      <c r="S126" s="143"/>
      <c r="U126" s="1"/>
      <c r="V126" s="37"/>
      <c r="AA126" s="55"/>
    </row>
    <row r="127" spans="16:27" ht="3.5" customHeight="1" x14ac:dyDescent="0.35">
      <c r="P127" s="120"/>
      <c r="Q127" s="147"/>
      <c r="R127" s="121"/>
      <c r="S127" s="143"/>
      <c r="U127" s="1"/>
      <c r="V127" s="37"/>
      <c r="AA127" s="55"/>
    </row>
    <row r="128" spans="16:27" ht="15.5" x14ac:dyDescent="0.35">
      <c r="P128" s="120"/>
      <c r="Q128" s="147"/>
      <c r="R128" s="121"/>
      <c r="S128" s="143"/>
      <c r="U128" s="1"/>
      <c r="V128" s="37"/>
      <c r="AA128" s="55"/>
    </row>
    <row r="129" spans="3:27" ht="15.5" x14ac:dyDescent="0.35">
      <c r="P129" s="120"/>
      <c r="Q129" s="147"/>
      <c r="R129" s="121"/>
      <c r="S129" s="143"/>
      <c r="U129" s="1"/>
      <c r="V129" s="37"/>
      <c r="AA129" s="55"/>
    </row>
    <row r="130" spans="3:27" ht="26" x14ac:dyDescent="0.6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5" x14ac:dyDescent="0.35">
      <c r="P131" s="120"/>
      <c r="Q131" s="147"/>
      <c r="R131" s="121"/>
      <c r="S131" s="143"/>
      <c r="U131" s="1"/>
      <c r="V131" s="37"/>
      <c r="AA131" s="55"/>
    </row>
    <row r="132" spans="3:27" ht="15.5" x14ac:dyDescent="0.35">
      <c r="P132" s="120"/>
      <c r="Q132" s="147"/>
      <c r="R132" s="121"/>
      <c r="S132" s="143"/>
      <c r="U132" s="1"/>
      <c r="V132" s="37"/>
      <c r="AA132" s="55"/>
    </row>
    <row r="133" spans="3:27" ht="15.5" x14ac:dyDescent="0.35">
      <c r="P133" s="120"/>
      <c r="Q133" s="147"/>
      <c r="R133" s="121"/>
      <c r="S133" s="143"/>
      <c r="U133" s="1"/>
      <c r="V133" s="37"/>
      <c r="AA133" s="55"/>
    </row>
    <row r="134" spans="3:27" ht="28.5" x14ac:dyDescent="0.6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5" x14ac:dyDescent="0.35">
      <c r="P138" s="120"/>
      <c r="Q138" s="147"/>
      <c r="R138" s="121"/>
      <c r="S138" s="143"/>
      <c r="U138" s="1"/>
      <c r="V138" s="37"/>
      <c r="AA138" s="55"/>
    </row>
    <row r="139" spans="3:27" ht="15.5" x14ac:dyDescent="0.35">
      <c r="P139" s="120"/>
      <c r="Q139" s="147"/>
      <c r="R139" s="121"/>
      <c r="S139" s="143"/>
      <c r="U139" s="1"/>
      <c r="V139" s="37"/>
      <c r="AA139" s="55"/>
    </row>
    <row r="140" spans="3:27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5" x14ac:dyDescent="0.35">
      <c r="P142" s="120"/>
      <c r="Q142" s="147"/>
      <c r="R142" s="121"/>
      <c r="S142" s="143"/>
      <c r="U142" s="1"/>
      <c r="V142" s="37"/>
      <c r="AA142" s="55"/>
    </row>
    <row r="143" spans="3:27" ht="32.5" x14ac:dyDescent="0.85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2.5" x14ac:dyDescent="0.85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" thickBot="1" x14ac:dyDescent="0.7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3" thickBot="1" x14ac:dyDescent="0.9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5" x14ac:dyDescent="0.35">
      <c r="P147" s="120"/>
      <c r="Q147" s="147"/>
      <c r="R147" s="121"/>
      <c r="S147" s="143"/>
      <c r="U147" s="1"/>
      <c r="V147" s="37"/>
      <c r="AA147" s="55"/>
    </row>
    <row r="148" spans="16:27" ht="15.5" x14ac:dyDescent="0.35">
      <c r="P148" s="120"/>
      <c r="Q148" s="147"/>
      <c r="R148" s="121"/>
      <c r="S148" s="143"/>
      <c r="U148" s="1"/>
      <c r="V148" s="37"/>
      <c r="AA148" s="55"/>
    </row>
    <row r="149" spans="16:27" ht="15.5" x14ac:dyDescent="0.35">
      <c r="P149" s="120"/>
      <c r="Q149" s="147"/>
      <c r="R149" s="121"/>
      <c r="S149" s="143"/>
      <c r="U149" s="1"/>
      <c r="V149" s="37"/>
      <c r="AA149" s="55"/>
    </row>
    <row r="150" spans="16:27" ht="15.5" x14ac:dyDescent="0.35">
      <c r="P150" s="120"/>
      <c r="Q150" s="147"/>
      <c r="R150" s="121"/>
      <c r="S150" s="143"/>
      <c r="U150" s="1"/>
      <c r="V150" s="37"/>
      <c r="AA150" s="55"/>
    </row>
    <row r="151" spans="16:27" ht="15.5" x14ac:dyDescent="0.35">
      <c r="P151" s="120"/>
      <c r="Q151" s="147"/>
      <c r="R151" s="121"/>
      <c r="S151" s="143"/>
      <c r="U151" s="1"/>
      <c r="V151" s="37"/>
      <c r="AA151" s="55"/>
    </row>
    <row r="152" spans="16:27" ht="15.5" x14ac:dyDescent="0.35">
      <c r="P152" s="120"/>
      <c r="Q152" s="147"/>
      <c r="R152" s="121"/>
      <c r="S152" s="143"/>
      <c r="U152" s="1"/>
      <c r="V152" s="37"/>
      <c r="AA152" s="55"/>
    </row>
    <row r="153" spans="16:27" ht="15.5" x14ac:dyDescent="0.35">
      <c r="P153" s="120"/>
      <c r="Q153" s="147"/>
      <c r="R153" s="121"/>
      <c r="S153" s="143"/>
      <c r="U153" s="1"/>
      <c r="V153" s="37"/>
      <c r="AA153" s="55"/>
    </row>
    <row r="154" spans="16:27" ht="15.5" x14ac:dyDescent="0.35">
      <c r="P154" s="120"/>
      <c r="Q154" s="147"/>
      <c r="R154" s="121"/>
      <c r="S154" s="143"/>
      <c r="U154" s="1"/>
      <c r="V154" s="37"/>
      <c r="AA154" s="55"/>
    </row>
    <row r="155" spans="16:27" ht="5" customHeight="1" x14ac:dyDescent="0.35">
      <c r="P155" s="120"/>
      <c r="Q155" s="147"/>
      <c r="R155" s="121"/>
      <c r="S155" s="143"/>
      <c r="U155" s="1"/>
      <c r="V155" s="37"/>
      <c r="AA155" s="55"/>
    </row>
    <row r="156" spans="16:27" ht="5" customHeight="1" x14ac:dyDescent="0.35">
      <c r="P156" s="120"/>
      <c r="Q156" s="147"/>
      <c r="R156" s="121"/>
      <c r="S156" s="143"/>
      <c r="U156" s="1"/>
      <c r="V156" s="37"/>
      <c r="AA156" s="55"/>
    </row>
    <row r="157" spans="16:27" ht="5" customHeight="1" x14ac:dyDescent="0.35">
      <c r="P157" s="120"/>
      <c r="Q157" s="147"/>
      <c r="R157" s="121"/>
      <c r="S157" s="143"/>
      <c r="U157" s="1"/>
      <c r="V157" s="37"/>
      <c r="AA157" s="55"/>
    </row>
    <row r="158" spans="16:27" ht="5" customHeight="1" x14ac:dyDescent="0.35">
      <c r="P158" s="120"/>
      <c r="Q158" s="147"/>
      <c r="R158" s="121"/>
      <c r="S158" s="143"/>
      <c r="U158" s="1"/>
      <c r="V158" s="37"/>
      <c r="AA158" s="55"/>
    </row>
    <row r="159" spans="16:27" ht="5" customHeight="1" x14ac:dyDescent="0.35">
      <c r="P159" s="120"/>
      <c r="Q159" s="147"/>
      <c r="R159" s="121"/>
      <c r="S159" s="143"/>
      <c r="U159" s="1"/>
      <c r="V159" s="37"/>
      <c r="AA159" s="55"/>
    </row>
    <row r="160" spans="16:27" ht="5" customHeight="1" x14ac:dyDescent="0.35">
      <c r="P160" s="120"/>
      <c r="Q160" s="147"/>
      <c r="R160" s="121"/>
      <c r="S160" s="143"/>
      <c r="U160" s="1"/>
      <c r="V160" s="37"/>
      <c r="AA160" s="55"/>
    </row>
    <row r="161" spans="3:27" ht="5" customHeight="1" x14ac:dyDescent="0.35">
      <c r="P161" s="120"/>
      <c r="Q161" s="147"/>
      <c r="R161" s="121"/>
      <c r="S161" s="143"/>
      <c r="U161" s="1"/>
      <c r="V161" s="37"/>
      <c r="AA161" s="55"/>
    </row>
    <row r="162" spans="3:27" ht="5" customHeight="1" x14ac:dyDescent="0.35">
      <c r="P162" s="120"/>
      <c r="Q162" s="147"/>
      <c r="R162" s="121"/>
      <c r="S162" s="143"/>
      <c r="U162" s="1"/>
      <c r="V162" s="37"/>
      <c r="AA162" s="55"/>
    </row>
    <row r="163" spans="3:27" ht="5" customHeight="1" x14ac:dyDescent="0.35">
      <c r="P163" s="120"/>
      <c r="Q163" s="147"/>
      <c r="R163" s="121"/>
      <c r="S163" s="143"/>
      <c r="U163" s="1"/>
      <c r="V163" s="37"/>
      <c r="AA163" s="55"/>
    </row>
    <row r="164" spans="3:27" ht="5" customHeight="1" x14ac:dyDescent="0.35">
      <c r="P164" s="120"/>
      <c r="Q164" s="147"/>
      <c r="R164" s="121"/>
      <c r="S164" s="143"/>
      <c r="U164" s="1"/>
      <c r="V164" s="37"/>
      <c r="AA164" s="55"/>
    </row>
    <row r="165" spans="3:27" ht="5" customHeight="1" x14ac:dyDescent="0.35">
      <c r="P165" s="120"/>
      <c r="Q165" s="147"/>
      <c r="R165" s="121"/>
      <c r="S165" s="143"/>
      <c r="U165" s="1"/>
      <c r="V165" s="37"/>
      <c r="AA165" s="55"/>
    </row>
    <row r="166" spans="3:27" ht="5" customHeight="1" x14ac:dyDescent="0.35">
      <c r="P166" s="120"/>
      <c r="Q166" s="147"/>
      <c r="R166" s="121"/>
      <c r="S166" s="143"/>
      <c r="U166" s="1"/>
      <c r="V166" s="37"/>
      <c r="AA166" s="55"/>
    </row>
    <row r="167" spans="3:27" ht="5" customHeight="1" x14ac:dyDescent="0.35">
      <c r="P167" s="120"/>
      <c r="Q167" s="147"/>
      <c r="R167" s="121"/>
      <c r="S167" s="143"/>
      <c r="U167" s="1"/>
      <c r="V167" s="37"/>
      <c r="AA167" s="55"/>
    </row>
    <row r="168" spans="3:27" ht="15.5" x14ac:dyDescent="0.35">
      <c r="P168" s="120"/>
      <c r="Q168" s="147"/>
      <c r="R168" s="121"/>
      <c r="S168" s="143"/>
      <c r="U168" s="1"/>
      <c r="V168" s="37"/>
      <c r="AA168" s="55"/>
    </row>
    <row r="169" spans="3:27" ht="15.5" x14ac:dyDescent="0.35">
      <c r="P169" s="120"/>
      <c r="Q169" s="147"/>
      <c r="R169" s="121"/>
      <c r="S169" s="143"/>
      <c r="U169" s="1"/>
      <c r="V169" s="37"/>
      <c r="AA169" s="55"/>
    </row>
    <row r="170" spans="3:27" ht="26" x14ac:dyDescent="0.6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5" x14ac:dyDescent="0.3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5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5" x14ac:dyDescent="0.3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5" x14ac:dyDescent="0.3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5" x14ac:dyDescent="0.3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5" x14ac:dyDescent="0.35">
      <c r="F177" s="163"/>
      <c r="P177" s="120"/>
      <c r="Q177" s="147"/>
      <c r="R177" s="121"/>
      <c r="S177" s="143"/>
      <c r="U177" s="1"/>
      <c r="V177" s="37"/>
      <c r="AA177" s="55"/>
    </row>
    <row r="178" spans="4:27" ht="15.5" x14ac:dyDescent="0.3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5" x14ac:dyDescent="0.35">
      <c r="P181" s="120"/>
      <c r="Q181" s="147"/>
      <c r="R181" s="121"/>
      <c r="S181" s="143"/>
      <c r="U181" s="1"/>
      <c r="V181" s="37"/>
      <c r="AA181" s="55"/>
    </row>
    <row r="182" spans="4:27" ht="30" x14ac:dyDescent="0.8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" x14ac:dyDescent="0.8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5" x14ac:dyDescent="0.35">
      <c r="P184" s="120"/>
      <c r="Q184" s="147"/>
      <c r="R184" s="121"/>
      <c r="S184" s="143"/>
      <c r="U184" s="1"/>
      <c r="V184" s="37"/>
      <c r="AA184" s="55"/>
    </row>
    <row r="185" spans="4:27" ht="16" thickBot="1" x14ac:dyDescent="0.4">
      <c r="P185" s="120"/>
      <c r="Q185" s="147"/>
      <c r="R185" s="121"/>
      <c r="S185" s="143"/>
      <c r="U185" s="1"/>
      <c r="V185" s="37"/>
      <c r="AA185" s="55"/>
    </row>
    <row r="186" spans="4:27" ht="30.5" thickBot="1" x14ac:dyDescent="0.85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" x14ac:dyDescent="0.6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" x14ac:dyDescent="0.6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5" x14ac:dyDescent="0.35">
      <c r="P189" s="120"/>
      <c r="Q189" s="147"/>
      <c r="R189" s="121"/>
      <c r="S189" s="143"/>
      <c r="U189" s="1"/>
      <c r="V189" s="37"/>
      <c r="AA189" s="55"/>
    </row>
    <row r="190" spans="4:27" ht="15.5" x14ac:dyDescent="0.35">
      <c r="P190" s="120"/>
      <c r="Q190" s="147"/>
      <c r="R190" s="121"/>
      <c r="S190" s="143"/>
      <c r="U190" s="1"/>
      <c r="V190" s="37"/>
      <c r="AA190" s="55"/>
    </row>
    <row r="191" spans="4:27" ht="15.5" x14ac:dyDescent="0.35">
      <c r="P191" s="120"/>
      <c r="Q191" s="147"/>
      <c r="R191" s="121"/>
      <c r="S191" s="143"/>
      <c r="U191" s="1"/>
      <c r="V191" s="37"/>
      <c r="AA191" s="55"/>
    </row>
    <row r="192" spans="4:27" ht="15.5" x14ac:dyDescent="0.35">
      <c r="P192" s="120"/>
      <c r="Q192" s="147"/>
      <c r="R192" s="121"/>
      <c r="S192" s="143"/>
      <c r="U192" s="1"/>
      <c r="V192" s="37"/>
      <c r="AA192" s="55"/>
    </row>
    <row r="193" spans="16:27" ht="15.5" x14ac:dyDescent="0.35">
      <c r="P193" s="120"/>
      <c r="Q193" s="147"/>
      <c r="R193" s="121"/>
      <c r="S193" s="143"/>
      <c r="U193" s="1"/>
      <c r="V193" s="37"/>
      <c r="AA193" s="55"/>
    </row>
    <row r="194" spans="16:27" ht="8" customHeight="1" x14ac:dyDescent="0.35">
      <c r="P194" s="120"/>
      <c r="Q194" s="147"/>
      <c r="R194" s="121"/>
      <c r="S194" s="143"/>
      <c r="U194" s="1"/>
      <c r="V194" s="37"/>
      <c r="AA194" s="55"/>
    </row>
    <row r="195" spans="16:27" ht="8" customHeight="1" x14ac:dyDescent="0.35">
      <c r="P195" s="120"/>
      <c r="Q195" s="147"/>
      <c r="R195" s="121"/>
      <c r="S195" s="143"/>
      <c r="U195" s="1"/>
      <c r="V195" s="37"/>
      <c r="AA195" s="55"/>
    </row>
    <row r="196" spans="16:27" ht="8" customHeight="1" x14ac:dyDescent="0.35">
      <c r="P196" s="120"/>
      <c r="Q196" s="147"/>
      <c r="R196" s="121"/>
      <c r="S196" s="143"/>
      <c r="U196" s="1"/>
      <c r="V196" s="37"/>
      <c r="AA196" s="55"/>
    </row>
    <row r="197" spans="16:27" ht="8" customHeight="1" x14ac:dyDescent="0.35">
      <c r="P197" s="120"/>
      <c r="Q197" s="147"/>
      <c r="R197" s="121"/>
      <c r="S197" s="143"/>
      <c r="U197" s="1"/>
      <c r="V197" s="37"/>
      <c r="AA197" s="55"/>
    </row>
    <row r="198" spans="16:27" ht="8" customHeight="1" x14ac:dyDescent="0.35">
      <c r="P198" s="120"/>
      <c r="Q198" s="147"/>
      <c r="R198" s="121"/>
      <c r="S198" s="143"/>
      <c r="U198" s="1"/>
      <c r="V198" s="37"/>
      <c r="AA198" s="55"/>
    </row>
    <row r="199" spans="16:27" ht="8" customHeight="1" x14ac:dyDescent="0.35">
      <c r="P199" s="120"/>
      <c r="Q199" s="147"/>
      <c r="R199" s="121"/>
      <c r="S199" s="143"/>
      <c r="U199" s="1"/>
      <c r="V199" s="37"/>
      <c r="AA199" s="55"/>
    </row>
    <row r="200" spans="16:27" ht="8" customHeight="1" x14ac:dyDescent="0.35">
      <c r="P200" s="120"/>
      <c r="Q200" s="147"/>
      <c r="R200" s="121"/>
      <c r="S200" s="143"/>
      <c r="U200" s="1"/>
      <c r="V200" s="37"/>
      <c r="AA200" s="55"/>
    </row>
    <row r="201" spans="16:27" ht="8" customHeight="1" x14ac:dyDescent="0.35">
      <c r="P201" s="120"/>
      <c r="Q201" s="147"/>
      <c r="R201" s="121"/>
      <c r="S201" s="143"/>
      <c r="U201" s="1"/>
      <c r="V201" s="37"/>
      <c r="AA201" s="55"/>
    </row>
    <row r="202" spans="16:27" ht="8" customHeight="1" x14ac:dyDescent="0.35">
      <c r="P202" s="120"/>
      <c r="Q202" s="147"/>
      <c r="R202" s="121"/>
      <c r="S202" s="143"/>
      <c r="U202" s="1"/>
      <c r="V202" s="37"/>
      <c r="AA202" s="55"/>
    </row>
    <row r="203" spans="16:27" ht="8" customHeight="1" x14ac:dyDescent="0.35">
      <c r="P203" s="120"/>
      <c r="Q203" s="147"/>
      <c r="R203" s="121"/>
      <c r="S203" s="143"/>
      <c r="U203" s="1"/>
      <c r="V203" s="37"/>
      <c r="AA203" s="55"/>
    </row>
    <row r="204" spans="16:27" ht="8" customHeight="1" x14ac:dyDescent="0.35">
      <c r="P204" s="120"/>
      <c r="Q204" s="147"/>
      <c r="R204" s="121"/>
      <c r="S204" s="143"/>
      <c r="U204" s="1"/>
      <c r="V204" s="37"/>
      <c r="AA204" s="55"/>
    </row>
    <row r="205" spans="16:27" ht="8" customHeight="1" x14ac:dyDescent="0.35">
      <c r="P205" s="120"/>
      <c r="Q205" s="147"/>
      <c r="R205" s="121"/>
      <c r="S205" s="143"/>
      <c r="U205" s="1"/>
      <c r="V205" s="37"/>
      <c r="AA205" s="55"/>
    </row>
    <row r="206" spans="16:27" ht="8" customHeight="1" x14ac:dyDescent="0.35">
      <c r="P206" s="120"/>
      <c r="Q206" s="147"/>
      <c r="R206" s="121"/>
      <c r="S206" s="143"/>
      <c r="U206" s="1"/>
      <c r="V206" s="37"/>
      <c r="AA206" s="55"/>
    </row>
    <row r="207" spans="16:27" ht="8" customHeight="1" x14ac:dyDescent="0.35">
      <c r="P207" s="120"/>
      <c r="Q207" s="147"/>
      <c r="R207" s="121"/>
      <c r="S207" s="143"/>
      <c r="U207" s="1"/>
      <c r="V207" s="37"/>
      <c r="AA207" s="55"/>
    </row>
    <row r="208" spans="16:27" ht="15.5" x14ac:dyDescent="0.35">
      <c r="P208" s="120"/>
      <c r="Q208" s="147"/>
      <c r="R208" s="121"/>
      <c r="S208" s="143"/>
      <c r="U208" s="1"/>
      <c r="V208" s="37"/>
      <c r="AA208" s="55"/>
    </row>
    <row r="209" spans="3:27" ht="15.5" x14ac:dyDescent="0.35">
      <c r="P209" s="120"/>
      <c r="Q209" s="147"/>
      <c r="R209" s="121"/>
      <c r="S209" s="143"/>
      <c r="U209" s="1"/>
      <c r="V209" s="37"/>
      <c r="AA209" s="55"/>
    </row>
    <row r="210" spans="3:27" ht="15.5" x14ac:dyDescent="0.35">
      <c r="P210" s="120"/>
      <c r="Q210" s="147"/>
      <c r="R210" s="121"/>
      <c r="S210" s="143"/>
      <c r="U210" s="1"/>
      <c r="V210" s="37"/>
      <c r="AA210" s="55"/>
    </row>
    <row r="211" spans="3:27" ht="15.5" x14ac:dyDescent="0.35">
      <c r="P211" s="120"/>
      <c r="Q211" s="147"/>
      <c r="R211" s="121"/>
      <c r="S211" s="143"/>
      <c r="U211" s="1"/>
      <c r="V211" s="37"/>
      <c r="AA211" s="55"/>
    </row>
    <row r="212" spans="3:27" ht="15.5" x14ac:dyDescent="0.35">
      <c r="P212" s="120"/>
      <c r="Q212" s="147"/>
      <c r="R212" s="121"/>
      <c r="S212" s="143"/>
      <c r="U212" s="1"/>
      <c r="V212" s="37"/>
      <c r="AA212" s="55"/>
    </row>
    <row r="213" spans="3:27" ht="26" x14ac:dyDescent="0.6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5" x14ac:dyDescent="0.35">
      <c r="P214" s="120"/>
      <c r="Q214" s="147"/>
      <c r="R214" s="121"/>
      <c r="S214" s="143"/>
      <c r="U214" s="1"/>
      <c r="V214" s="37"/>
      <c r="AA214" s="55"/>
    </row>
    <row r="215" spans="3:27" ht="15.5" x14ac:dyDescent="0.35">
      <c r="P215" s="120"/>
      <c r="Q215" s="147"/>
      <c r="R215" s="121"/>
      <c r="S215" s="143"/>
      <c r="U215" s="1"/>
      <c r="V215" s="37"/>
      <c r="AA215" s="55"/>
    </row>
    <row r="216" spans="3:27" ht="15.5" x14ac:dyDescent="0.35">
      <c r="P216" s="120"/>
      <c r="Q216" s="147"/>
      <c r="R216" s="121"/>
      <c r="S216" s="143"/>
      <c r="U216" s="1"/>
      <c r="V216" s="37"/>
      <c r="AA216" s="55"/>
    </row>
    <row r="217" spans="3:27" ht="15.5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5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5" x14ac:dyDescent="0.3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5" x14ac:dyDescent="0.35">
      <c r="P220" s="120"/>
      <c r="Q220" s="147"/>
      <c r="R220" s="121"/>
      <c r="S220" s="143"/>
      <c r="U220" s="1"/>
      <c r="V220" s="37"/>
      <c r="AA220" s="55"/>
    </row>
    <row r="221" spans="3:27" ht="15.5" x14ac:dyDescent="0.3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5" x14ac:dyDescent="0.35">
      <c r="P222" s="120"/>
      <c r="Q222" s="147"/>
      <c r="R222" s="121"/>
      <c r="S222" s="143"/>
      <c r="U222" s="1"/>
      <c r="V222" s="37"/>
      <c r="AA222" s="55"/>
    </row>
    <row r="223" spans="3:27" ht="15.5" x14ac:dyDescent="0.35">
      <c r="P223" s="120"/>
      <c r="Q223" s="147"/>
      <c r="R223" s="121"/>
      <c r="S223" s="143"/>
      <c r="U223" s="1"/>
      <c r="V223" s="37"/>
      <c r="AA223" s="55"/>
    </row>
    <row r="224" spans="3:27" ht="15.5" x14ac:dyDescent="0.35">
      <c r="P224" s="120"/>
      <c r="Q224" s="147"/>
      <c r="R224" s="121"/>
      <c r="S224" s="143"/>
      <c r="U224" s="1"/>
      <c r="V224" s="37"/>
      <c r="AA224" s="55"/>
    </row>
    <row r="225" spans="9:27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" x14ac:dyDescent="0.6">
      <c r="P227" s="129"/>
      <c r="Q227" s="174"/>
      <c r="R227" s="128"/>
      <c r="S227" s="146"/>
      <c r="T227" s="128"/>
      <c r="U227" s="1"/>
      <c r="V227" s="37"/>
      <c r="AA227" s="55"/>
    </row>
    <row r="228" spans="9:27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" x14ac:dyDescent="0.8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" x14ac:dyDescent="0.6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" thickBot="1" x14ac:dyDescent="0.4">
      <c r="P231" s="120"/>
      <c r="Q231" s="147"/>
      <c r="R231" s="121"/>
      <c r="S231" s="143"/>
      <c r="U231" s="1"/>
      <c r="V231" s="37"/>
      <c r="AA231" s="55"/>
    </row>
    <row r="232" spans="9:27" ht="30.5" thickBot="1" x14ac:dyDescent="0.85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5" x14ac:dyDescent="0.35">
      <c r="P233" s="120"/>
      <c r="Q233" s="147"/>
      <c r="R233" s="121"/>
      <c r="S233" s="143"/>
      <c r="U233" s="1"/>
      <c r="V233" s="37"/>
      <c r="AA233" s="55"/>
    </row>
    <row r="234" spans="9:27" ht="15.5" x14ac:dyDescent="0.35">
      <c r="P234" s="120"/>
      <c r="Q234" s="147"/>
      <c r="R234" s="121"/>
      <c r="S234" s="143"/>
      <c r="U234" s="1"/>
      <c r="V234" s="37"/>
      <c r="AA234" s="55"/>
    </row>
    <row r="235" spans="9:27" ht="15.5" x14ac:dyDescent="0.35">
      <c r="P235" s="120"/>
      <c r="Q235" s="147"/>
      <c r="R235" s="121"/>
      <c r="S235" s="143"/>
      <c r="U235" s="1"/>
      <c r="V235" s="37"/>
      <c r="AA235" s="55"/>
    </row>
    <row r="236" spans="9:27" ht="15.5" x14ac:dyDescent="0.35">
      <c r="P236" s="120"/>
      <c r="Q236" s="147"/>
      <c r="R236" s="121"/>
      <c r="S236" s="143"/>
      <c r="U236" s="1"/>
      <c r="V236" s="37"/>
      <c r="AA236" s="55"/>
    </row>
    <row r="237" spans="9:27" ht="15.5" x14ac:dyDescent="0.35">
      <c r="P237" s="120"/>
      <c r="Q237" s="147"/>
      <c r="R237" s="121"/>
      <c r="S237" s="143"/>
      <c r="U237" s="1"/>
      <c r="V237" s="37"/>
      <c r="AA237" s="55"/>
    </row>
    <row r="238" spans="9:27" ht="15.5" x14ac:dyDescent="0.35">
      <c r="P238" s="120"/>
      <c r="Q238" s="147"/>
      <c r="R238" s="121"/>
      <c r="S238" s="143"/>
      <c r="U238" s="1"/>
      <c r="V238" s="37"/>
      <c r="AA238" s="55"/>
    </row>
    <row r="239" spans="9:27" ht="4" customHeight="1" x14ac:dyDescent="0.35">
      <c r="P239" s="120"/>
      <c r="Q239" s="147"/>
      <c r="R239" s="121"/>
      <c r="S239" s="143"/>
      <c r="U239" s="1"/>
      <c r="V239" s="37"/>
      <c r="AA239" s="55"/>
    </row>
    <row r="240" spans="9:27" ht="4" customHeight="1" x14ac:dyDescent="0.35">
      <c r="P240" s="120"/>
      <c r="Q240" s="147"/>
      <c r="R240" s="121"/>
      <c r="S240" s="143"/>
      <c r="U240" s="1"/>
      <c r="V240" s="37"/>
      <c r="AA240" s="55"/>
    </row>
    <row r="241" spans="16:27" ht="4" customHeight="1" x14ac:dyDescent="0.35">
      <c r="P241" s="120"/>
      <c r="Q241" s="147"/>
      <c r="R241" s="121"/>
      <c r="S241" s="143"/>
      <c r="U241" s="1"/>
      <c r="V241" s="37"/>
      <c r="AA241" s="55"/>
    </row>
    <row r="242" spans="16:27" ht="4" customHeight="1" x14ac:dyDescent="0.35">
      <c r="P242" s="120"/>
      <c r="Q242" s="147"/>
      <c r="R242" s="121"/>
      <c r="S242" s="143"/>
      <c r="U242" s="1"/>
      <c r="V242" s="37"/>
      <c r="AA242" s="55"/>
    </row>
    <row r="243" spans="16:27" ht="4" customHeight="1" x14ac:dyDescent="0.35">
      <c r="P243" s="120"/>
      <c r="Q243" s="147"/>
      <c r="R243" s="121"/>
      <c r="S243" s="143"/>
      <c r="U243" s="1"/>
      <c r="V243" s="37"/>
      <c r="AA243" s="55"/>
    </row>
    <row r="244" spans="16:27" ht="4" customHeight="1" x14ac:dyDescent="0.35">
      <c r="P244" s="120"/>
      <c r="Q244" s="147"/>
      <c r="R244" s="121"/>
      <c r="S244" s="143"/>
      <c r="U244" s="1"/>
      <c r="V244" s="37"/>
      <c r="AA244" s="55"/>
    </row>
    <row r="245" spans="16:27" ht="4" customHeight="1" x14ac:dyDescent="0.35">
      <c r="P245" s="120"/>
      <c r="Q245" s="147"/>
      <c r="R245" s="121"/>
      <c r="S245" s="143"/>
      <c r="U245" s="1"/>
      <c r="V245" s="37"/>
      <c r="AA245" s="55"/>
    </row>
    <row r="246" spans="16:27" ht="4" customHeight="1" x14ac:dyDescent="0.35">
      <c r="P246" s="120"/>
      <c r="Q246" s="147"/>
      <c r="R246" s="121"/>
      <c r="S246" s="143"/>
      <c r="U246" s="1"/>
      <c r="V246" s="37"/>
      <c r="AA246" s="55"/>
    </row>
    <row r="247" spans="16:27" ht="4" customHeight="1" x14ac:dyDescent="0.35">
      <c r="P247" s="120"/>
      <c r="Q247" s="147"/>
      <c r="R247" s="121"/>
      <c r="S247" s="143"/>
      <c r="U247" s="1"/>
      <c r="V247" s="37"/>
      <c r="AA247" s="55"/>
    </row>
    <row r="248" spans="16:27" ht="4" customHeight="1" x14ac:dyDescent="0.35">
      <c r="P248" s="120"/>
      <c r="Q248" s="147"/>
      <c r="R248" s="121"/>
      <c r="S248" s="143"/>
      <c r="U248" s="1"/>
      <c r="V248" s="37"/>
      <c r="AA248" s="55"/>
    </row>
    <row r="249" spans="16:27" ht="4" customHeight="1" x14ac:dyDescent="0.35">
      <c r="P249" s="120"/>
      <c r="Q249" s="147"/>
      <c r="R249" s="121"/>
      <c r="S249" s="143"/>
      <c r="U249" s="1"/>
      <c r="V249" s="37"/>
      <c r="AA249" s="55"/>
    </row>
    <row r="250" spans="16:27" ht="4" customHeight="1" x14ac:dyDescent="0.35">
      <c r="P250" s="120"/>
      <c r="Q250" s="147"/>
      <c r="R250" s="121"/>
      <c r="S250" s="143"/>
      <c r="U250" s="1"/>
      <c r="V250" s="37"/>
      <c r="AA250" s="55"/>
    </row>
    <row r="251" spans="16:27" ht="4" customHeight="1" x14ac:dyDescent="0.35">
      <c r="P251" s="120"/>
      <c r="Q251" s="147"/>
      <c r="R251" s="121"/>
      <c r="S251" s="143"/>
      <c r="U251" s="1"/>
      <c r="V251" s="37"/>
      <c r="AA251" s="55"/>
    </row>
    <row r="252" spans="16:27" ht="4" customHeight="1" x14ac:dyDescent="0.35">
      <c r="P252" s="120"/>
      <c r="Q252" s="147"/>
      <c r="R252" s="121"/>
      <c r="S252" s="143"/>
      <c r="U252" s="1"/>
      <c r="V252" s="37"/>
      <c r="AA252" s="55"/>
    </row>
    <row r="253" spans="16:27" ht="4" customHeight="1" x14ac:dyDescent="0.35">
      <c r="P253" s="120"/>
      <c r="Q253" s="147"/>
      <c r="R253" s="121"/>
      <c r="S253" s="143"/>
      <c r="U253" s="1"/>
      <c r="V253" s="37"/>
      <c r="AA253" s="55"/>
    </row>
    <row r="254" spans="16:27" ht="4" customHeight="1" x14ac:dyDescent="0.35">
      <c r="P254" s="120"/>
      <c r="Q254" s="147"/>
      <c r="R254" s="121"/>
      <c r="S254" s="143"/>
      <c r="U254" s="1"/>
      <c r="V254" s="37"/>
      <c r="AA254" s="55"/>
    </row>
    <row r="255" spans="16:27" ht="4" customHeight="1" x14ac:dyDescent="0.35">
      <c r="P255" s="120"/>
      <c r="Q255" s="147"/>
      <c r="R255" s="121"/>
      <c r="S255" s="143"/>
      <c r="U255" s="1"/>
      <c r="V255" s="37"/>
      <c r="AA255" s="55"/>
    </row>
    <row r="256" spans="16:27" ht="15.5" x14ac:dyDescent="0.35">
      <c r="P256" s="120"/>
      <c r="Q256" s="147"/>
      <c r="R256" s="121"/>
      <c r="S256" s="143"/>
      <c r="U256" s="1"/>
      <c r="V256" s="37"/>
      <c r="AA256" s="55"/>
    </row>
    <row r="257" spans="3:27" ht="26" x14ac:dyDescent="0.6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5" customHeight="1" x14ac:dyDescent="0.35">
      <c r="P258" s="120"/>
      <c r="Q258" s="147"/>
      <c r="R258" s="121"/>
      <c r="S258" s="143"/>
      <c r="U258" s="1"/>
      <c r="V258" s="37"/>
      <c r="AA258" s="55"/>
    </row>
    <row r="259" spans="3:27" ht="6.5" customHeight="1" x14ac:dyDescent="0.35">
      <c r="P259" s="120"/>
      <c r="Q259" s="147"/>
      <c r="R259" s="121"/>
      <c r="S259" s="143"/>
      <c r="U259" s="1"/>
      <c r="V259" s="37"/>
      <c r="AA259" s="55"/>
    </row>
    <row r="260" spans="3:27" ht="6.5" customHeight="1" x14ac:dyDescent="0.35">
      <c r="P260" s="120"/>
      <c r="Q260" s="147"/>
      <c r="R260" s="121"/>
      <c r="S260" s="143"/>
      <c r="U260" s="1"/>
      <c r="V260" s="37"/>
      <c r="AA260" s="55"/>
    </row>
    <row r="261" spans="3:27" ht="6.5" customHeight="1" x14ac:dyDescent="0.35">
      <c r="P261" s="120"/>
      <c r="Q261" s="147"/>
      <c r="R261" s="121"/>
      <c r="S261" s="143"/>
      <c r="U261" s="1"/>
      <c r="V261" s="37"/>
      <c r="AA261" s="55"/>
    </row>
    <row r="262" spans="3:27" ht="6.5" customHeight="1" x14ac:dyDescent="0.35">
      <c r="P262" s="120"/>
      <c r="Q262" s="147"/>
      <c r="R262" s="121"/>
      <c r="S262" s="143"/>
      <c r="U262" s="1"/>
      <c r="V262" s="37"/>
      <c r="AA262" s="55"/>
    </row>
    <row r="263" spans="3:27" ht="7" customHeight="1" x14ac:dyDescent="0.35">
      <c r="P263" s="120"/>
      <c r="Q263" s="147"/>
      <c r="R263" s="121"/>
      <c r="S263" s="143"/>
      <c r="U263" s="1"/>
      <c r="V263" s="37"/>
      <c r="AA263" s="55"/>
    </row>
    <row r="264" spans="3:27" ht="7" customHeight="1" x14ac:dyDescent="0.35">
      <c r="P264" s="120"/>
      <c r="Q264" s="147"/>
      <c r="R264" s="121"/>
      <c r="S264" s="143"/>
      <c r="U264" s="1"/>
      <c r="V264" s="37"/>
      <c r="AA264" s="55"/>
    </row>
    <row r="265" spans="3:27" ht="7" customHeight="1" x14ac:dyDescent="0.35">
      <c r="P265" s="120"/>
      <c r="Q265" s="147"/>
      <c r="R265" s="121"/>
      <c r="S265" s="143"/>
      <c r="U265" s="1"/>
      <c r="V265" s="37"/>
      <c r="AA265" s="55"/>
    </row>
    <row r="266" spans="3:27" ht="15.5" x14ac:dyDescent="0.35">
      <c r="P266" s="120"/>
      <c r="Q266" s="147"/>
      <c r="R266" s="121"/>
      <c r="S266" s="143"/>
      <c r="U266" s="1"/>
      <c r="V266" s="37"/>
      <c r="AA266" s="55"/>
    </row>
    <row r="267" spans="3:27" ht="15.5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5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5" x14ac:dyDescent="0.35">
      <c r="P269" s="120"/>
      <c r="Q269" s="147"/>
      <c r="R269" s="121"/>
      <c r="S269" s="143"/>
      <c r="U269" s="1"/>
      <c r="V269" s="37"/>
      <c r="AA269" s="55"/>
    </row>
    <row r="270" spans="3:27" ht="15.5" x14ac:dyDescent="0.35">
      <c r="P270" s="120"/>
      <c r="Q270" s="147"/>
      <c r="R270" s="121"/>
      <c r="S270" s="143"/>
      <c r="U270" s="1"/>
      <c r="V270" s="37"/>
      <c r="AA270" s="55"/>
    </row>
    <row r="271" spans="3:27" ht="15.5" x14ac:dyDescent="0.35">
      <c r="P271" s="120"/>
      <c r="Q271" s="147"/>
      <c r="R271" s="121"/>
      <c r="S271" s="143"/>
      <c r="U271" s="1"/>
      <c r="V271" s="37"/>
      <c r="AA271" s="55"/>
    </row>
    <row r="272" spans="3:27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5" x14ac:dyDescent="0.35">
      <c r="P274" s="120"/>
      <c r="Q274" s="147"/>
      <c r="R274" s="121"/>
      <c r="S274" s="143"/>
      <c r="U274" s="1"/>
      <c r="V274" s="37"/>
      <c r="AA274" s="55"/>
    </row>
    <row r="275" spans="9:27" ht="15.5" x14ac:dyDescent="0.35">
      <c r="P275" s="120"/>
      <c r="Q275" s="147"/>
      <c r="R275" s="121"/>
      <c r="S275" s="143"/>
      <c r="U275" s="1"/>
      <c r="V275" s="37"/>
      <c r="AA275" s="55"/>
    </row>
    <row r="276" spans="9:27" ht="15.5" x14ac:dyDescent="0.35">
      <c r="P276" s="120"/>
      <c r="Q276" s="147"/>
      <c r="R276" s="121"/>
      <c r="S276" s="143"/>
      <c r="U276" s="1"/>
      <c r="V276" s="37"/>
      <c r="AA276" s="55"/>
    </row>
    <row r="277" spans="9:27" ht="15.5" x14ac:dyDescent="0.35">
      <c r="P277" s="120"/>
      <c r="Q277" s="147"/>
      <c r="R277" s="121"/>
      <c r="S277" s="143"/>
      <c r="U277" s="1"/>
      <c r="V277" s="37"/>
      <c r="AA277" s="55"/>
    </row>
    <row r="278" spans="9:27" ht="15.5" x14ac:dyDescent="0.35">
      <c r="P278" s="120"/>
      <c r="Q278" s="147"/>
      <c r="R278" s="121"/>
      <c r="S278" s="143"/>
      <c r="U278" s="1"/>
      <c r="V278" s="37"/>
      <c r="AA278" s="55"/>
    </row>
    <row r="279" spans="9:27" ht="15.5" x14ac:dyDescent="0.35">
      <c r="P279" s="120"/>
      <c r="Q279" s="147"/>
      <c r="R279" s="121"/>
      <c r="S279" s="143"/>
      <c r="U279" s="1"/>
      <c r="V279" s="37"/>
      <c r="AA279" s="55"/>
    </row>
    <row r="280" spans="9:27" ht="15.5" x14ac:dyDescent="0.35">
      <c r="P280" s="120"/>
      <c r="Q280" s="147"/>
      <c r="R280" s="121"/>
      <c r="S280" s="143"/>
      <c r="U280" s="1"/>
      <c r="V280" s="37"/>
      <c r="AA280" s="55"/>
    </row>
    <row r="281" spans="9:27" ht="15.5" x14ac:dyDescent="0.35">
      <c r="P281" s="120"/>
      <c r="Q281" s="147"/>
      <c r="R281" s="121"/>
      <c r="S281" s="143"/>
      <c r="U281" s="1"/>
      <c r="V281" s="37"/>
      <c r="AA281" s="55"/>
    </row>
    <row r="282" spans="9:27" ht="15.5" x14ac:dyDescent="0.35">
      <c r="P282" s="120"/>
      <c r="Q282" s="147"/>
      <c r="R282" s="121"/>
      <c r="S282" s="143"/>
      <c r="U282" s="1"/>
      <c r="V282" s="37"/>
      <c r="AA282" s="55"/>
    </row>
    <row r="283" spans="9:27" ht="15.5" x14ac:dyDescent="0.35">
      <c r="P283" s="120"/>
      <c r="Q283" s="147"/>
      <c r="R283" s="121"/>
      <c r="S283" s="143"/>
      <c r="U283" s="1"/>
      <c r="V283" s="37"/>
      <c r="AA283" s="55"/>
    </row>
    <row r="284" spans="9:27" ht="15.5" x14ac:dyDescent="0.35">
      <c r="P284" s="120"/>
      <c r="Q284" s="147"/>
      <c r="R284" s="121"/>
      <c r="S284" s="143"/>
      <c r="U284" s="1"/>
      <c r="V284" s="37"/>
      <c r="AA284" s="55"/>
    </row>
    <row r="285" spans="9:27" ht="15.5" x14ac:dyDescent="0.3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abSelected="1" topLeftCell="A3" zoomScale="130" zoomScaleNormal="130" workbookViewId="0">
      <selection activeCell="B15" sqref="B15"/>
    </sheetView>
  </sheetViews>
  <sheetFormatPr baseColWidth="10" defaultRowHeight="14.5" x14ac:dyDescent="0.35"/>
  <cols>
    <col min="3" max="3" width="13.08984375" customWidth="1"/>
    <col min="7" max="7" width="12.453125" customWidth="1"/>
    <col min="8" max="8" width="17.36328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928</v>
      </c>
    </row>
    <row r="7" spans="3:23" ht="16.5" x14ac:dyDescent="0.45">
      <c r="H7" s="5" t="s">
        <v>929</v>
      </c>
      <c r="K7" s="5" t="s">
        <v>872</v>
      </c>
      <c r="L7" s="8" t="s">
        <v>933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945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934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946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445" t="s">
        <v>930</v>
      </c>
      <c r="K9" s="5"/>
      <c r="L9" s="8" t="s">
        <v>935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445" t="s">
        <v>931</v>
      </c>
      <c r="K10" s="5"/>
      <c r="L10" s="8" t="s">
        <v>936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8" t="s">
        <v>947</v>
      </c>
      <c r="M11" s="5"/>
      <c r="N11" s="5"/>
      <c r="O11" s="5"/>
      <c r="P11" s="5"/>
      <c r="Q11" s="77">
        <f>Q7/Q8</f>
        <v>0.33333333333333331</v>
      </c>
      <c r="R11" s="8" t="s">
        <v>948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932</v>
      </c>
      <c r="L12" s="8" t="s">
        <v>951</v>
      </c>
      <c r="M12" s="5"/>
      <c r="N12" s="5"/>
      <c r="O12" s="5"/>
      <c r="P12" s="5"/>
      <c r="Q12" s="77">
        <f>1-Q7/(Q7+Q8)</f>
        <v>0.75</v>
      </c>
      <c r="R12" s="8" t="s">
        <v>951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8" t="s">
        <v>952</v>
      </c>
      <c r="M13" s="5"/>
      <c r="N13" s="5"/>
      <c r="O13" s="5"/>
      <c r="P13" s="5"/>
      <c r="Q13" s="77">
        <f>$M$10*Q12</f>
        <v>9</v>
      </c>
      <c r="R13" s="8" t="s">
        <v>952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937</v>
      </c>
      <c r="L14" s="95" t="s">
        <v>938</v>
      </c>
      <c r="M14" s="77">
        <f>Q7 + (1/(1/Q8 + 1/Q9))</f>
        <v>2500</v>
      </c>
      <c r="N14" s="5" t="str">
        <f>Einheitenvorsätze!$B$61</f>
        <v>Ω</v>
      </c>
    </row>
    <row r="15" spans="3:23" ht="16.5" x14ac:dyDescent="0.45">
      <c r="K15" s="292" t="s">
        <v>939</v>
      </c>
      <c r="L15" s="95" t="s">
        <v>940</v>
      </c>
      <c r="M15" s="77">
        <f>Q10/M14</f>
        <v>4.7999999999999996E-3</v>
      </c>
      <c r="N15" s="5" t="s">
        <v>38</v>
      </c>
    </row>
    <row r="16" spans="3:23" ht="16.5" x14ac:dyDescent="0.45">
      <c r="K16" s="293" t="s">
        <v>941</v>
      </c>
      <c r="L16" s="95" t="s">
        <v>942</v>
      </c>
      <c r="M16" s="77">
        <f>Q7*M15</f>
        <v>4.8</v>
      </c>
      <c r="N16" s="5" t="s">
        <v>316</v>
      </c>
    </row>
    <row r="17" spans="2:39" ht="16.5" x14ac:dyDescent="0.45">
      <c r="K17" s="293" t="s">
        <v>943</v>
      </c>
      <c r="L17" s="95" t="s">
        <v>944</v>
      </c>
      <c r="M17" s="77">
        <f>Q10-M16</f>
        <v>7.2</v>
      </c>
      <c r="N17" s="5" t="s">
        <v>316</v>
      </c>
    </row>
    <row r="26" spans="2:39" x14ac:dyDescent="0.3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935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6.5" x14ac:dyDescent="0.45">
      <c r="B28" s="8" t="s">
        <v>937</v>
      </c>
      <c r="C28" s="95" t="s">
        <v>938</v>
      </c>
      <c r="D28" s="212">
        <f>IF(D27=0,$Q$7,$Q$7 + (1/(1/$Q$8 + 1/D27)))</f>
        <v>1000</v>
      </c>
      <c r="E28" s="212">
        <f t="shared" ref="E28:H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ref="I28" si="2">$Q$7 + (1/(1/$Q$8 + 1/I27))</f>
        <v>2875</v>
      </c>
      <c r="J28" s="212">
        <f t="shared" ref="J28" si="3">$Q$7 + (1/(1/$Q$8 + 1/J27))</f>
        <v>3000</v>
      </c>
      <c r="K28" s="212">
        <f t="shared" ref="K28:L28" si="4">$Q$7 + (1/(1/$Q$8 + 1/K27))</f>
        <v>3100</v>
      </c>
      <c r="L28" s="212">
        <f t="shared" si="4"/>
        <v>3181.818181818182</v>
      </c>
      <c r="M28" s="212">
        <f t="shared" ref="M28" si="5">$Q$7 + (1/(1/$Q$8 + 1/M27))</f>
        <v>3250</v>
      </c>
      <c r="N28" s="212">
        <f t="shared" ref="N28" si="6">$Q$7 + (1/(1/$Q$8 + 1/N27))</f>
        <v>3307.6923076923076</v>
      </c>
      <c r="O28" s="212">
        <f t="shared" ref="O28:P28" si="7">$Q$7 + (1/(1/$Q$8 + 1/O27))</f>
        <v>3357.1428571428573</v>
      </c>
      <c r="P28" s="212">
        <f t="shared" si="7"/>
        <v>3400</v>
      </c>
      <c r="Q28" s="212">
        <f t="shared" ref="Q28" si="8">$Q$7 + (1/(1/$Q$8 + 1/Q27))</f>
        <v>3437.5</v>
      </c>
      <c r="R28" s="212">
        <f t="shared" ref="R28" si="9">$Q$7 + (1/(1/$Q$8 + 1/R27))</f>
        <v>3470.588235294118</v>
      </c>
      <c r="S28" s="212">
        <f t="shared" ref="S28:T28" si="10">$Q$7 + (1/(1/$Q$8 + 1/S27))</f>
        <v>3500</v>
      </c>
      <c r="T28" s="212">
        <f t="shared" si="10"/>
        <v>3526.3157894736842</v>
      </c>
      <c r="U28" s="212">
        <f t="shared" ref="U28" si="11">$Q$7 + (1/(1/$Q$8 + 1/U27))</f>
        <v>3550</v>
      </c>
      <c r="V28" s="212">
        <f t="shared" ref="V28" si="12">$Q$7 + (1/(1/$Q$8 + 1/V27))</f>
        <v>3571.4285714285716</v>
      </c>
      <c r="W28" s="212">
        <f t="shared" ref="W28:X28" si="13">$Q$7 + (1/(1/$Q$8 + 1/W27))</f>
        <v>3590.909090909091</v>
      </c>
      <c r="X28" s="212">
        <f t="shared" si="13"/>
        <v>3608.695652173913</v>
      </c>
      <c r="Y28" s="212">
        <f t="shared" ref="Y28" si="14">$Q$7 + (1/(1/$Q$8 + 1/Y27))</f>
        <v>3625</v>
      </c>
      <c r="Z28" s="212">
        <f t="shared" ref="Z28" si="15">$Q$7 + (1/(1/$Q$8 + 1/Z27))</f>
        <v>3640</v>
      </c>
      <c r="AA28" s="212">
        <f t="shared" ref="AA28:AB28" si="16">$Q$7 + (1/(1/$Q$8 + 1/AA27))</f>
        <v>3653.8461538461538</v>
      </c>
      <c r="AB28" s="212">
        <f t="shared" si="16"/>
        <v>3666.6666666666665</v>
      </c>
      <c r="AC28" s="212">
        <f t="shared" ref="AC28" si="17">$Q$7 + (1/(1/$Q$8 + 1/AC27))</f>
        <v>3678.5714285714289</v>
      </c>
      <c r="AD28" s="212">
        <f t="shared" ref="AD28" si="18">$Q$7 + (1/(1/$Q$8 + 1/AD27))</f>
        <v>3689.655172413793</v>
      </c>
      <c r="AE28" s="212">
        <f t="shared" ref="AE28:AF28" si="19">$Q$7 + (1/(1/$Q$8 + 1/AE27))</f>
        <v>3700</v>
      </c>
      <c r="AF28" s="212">
        <f t="shared" si="19"/>
        <v>3709.6774193548385</v>
      </c>
      <c r="AG28" s="212">
        <f t="shared" ref="AG28" si="20">$Q$7 + (1/(1/$Q$8 + 1/AG27))</f>
        <v>3718.75</v>
      </c>
      <c r="AH28" s="212">
        <f t="shared" ref="AH28" si="21">$Q$7 + (1/(1/$Q$8 + 1/AH27))</f>
        <v>3727.272727272727</v>
      </c>
      <c r="AI28" s="212">
        <f t="shared" ref="AI28:AJ28" si="22">$Q$7 + (1/(1/$Q$8 + 1/AI27))</f>
        <v>3735.2941176470586</v>
      </c>
      <c r="AJ28" s="212">
        <f t="shared" si="22"/>
        <v>3742.8571428571431</v>
      </c>
      <c r="AK28" s="212">
        <f t="shared" ref="AK28" si="23">$Q$7 + (1/(1/$Q$8 + 1/AK27))</f>
        <v>3750</v>
      </c>
      <c r="AL28" s="212">
        <f t="shared" ref="AL28" si="24">$Q$7 + (1/(1/$Q$8 + 1/AL27))</f>
        <v>3756.7567567567567</v>
      </c>
      <c r="AM28" s="212">
        <f t="shared" ref="AM28" si="25">$Q$7 + (1/(1/$Q$8 + 1/AM27))</f>
        <v>3763.1578947368421</v>
      </c>
    </row>
    <row r="29" spans="2:39" ht="16.5" x14ac:dyDescent="0.45">
      <c r="B29" s="292" t="s">
        <v>939</v>
      </c>
      <c r="C29" s="95" t="s">
        <v>940</v>
      </c>
      <c r="D29" s="212">
        <f>$Q$10/D28</f>
        <v>1.2E-2</v>
      </c>
      <c r="E29" s="212">
        <f t="shared" ref="E29:AM29" si="26">$Q$10/E28</f>
        <v>6.8571428571428568E-3</v>
      </c>
      <c r="F29" s="212">
        <f t="shared" si="26"/>
        <v>5.454545454545455E-3</v>
      </c>
      <c r="G29" s="212">
        <f t="shared" si="26"/>
        <v>4.7999999999999996E-3</v>
      </c>
      <c r="H29" s="212">
        <f t="shared" si="26"/>
        <v>4.4210526315789471E-3</v>
      </c>
      <c r="I29" s="212">
        <f t="shared" si="26"/>
        <v>4.1739130434782605E-3</v>
      </c>
      <c r="J29" s="212">
        <f t="shared" si="26"/>
        <v>4.0000000000000001E-3</v>
      </c>
      <c r="K29" s="212">
        <f t="shared" si="26"/>
        <v>3.8709677419354839E-3</v>
      </c>
      <c r="L29" s="212">
        <f t="shared" si="26"/>
        <v>3.7714285714285714E-3</v>
      </c>
      <c r="M29" s="212">
        <f t="shared" si="26"/>
        <v>3.6923076923076922E-3</v>
      </c>
      <c r="N29" s="212">
        <f t="shared" si="26"/>
        <v>3.6279069767441862E-3</v>
      </c>
      <c r="O29" s="212">
        <f t="shared" si="26"/>
        <v>3.5744680851063828E-3</v>
      </c>
      <c r="P29" s="212">
        <f t="shared" si="26"/>
        <v>3.5294117647058825E-3</v>
      </c>
      <c r="Q29" s="212">
        <f t="shared" si="26"/>
        <v>3.490909090909091E-3</v>
      </c>
      <c r="R29" s="212">
        <f t="shared" si="26"/>
        <v>3.4576271186440672E-3</v>
      </c>
      <c r="S29" s="212">
        <f t="shared" si="26"/>
        <v>3.4285714285714284E-3</v>
      </c>
      <c r="T29" s="212">
        <f t="shared" si="26"/>
        <v>3.4029850746268657E-3</v>
      </c>
      <c r="U29" s="212">
        <f t="shared" si="26"/>
        <v>3.3802816901408453E-3</v>
      </c>
      <c r="V29" s="212">
        <f t="shared" si="26"/>
        <v>3.3599999999999997E-3</v>
      </c>
      <c r="W29" s="212">
        <f t="shared" si="26"/>
        <v>3.3417721518987343E-3</v>
      </c>
      <c r="X29" s="212">
        <f t="shared" si="26"/>
        <v>3.3253012048192771E-3</v>
      </c>
      <c r="Y29" s="212">
        <f t="shared" si="26"/>
        <v>3.3103448275862068E-3</v>
      </c>
      <c r="Z29" s="212">
        <f t="shared" si="26"/>
        <v>3.2967032967032967E-3</v>
      </c>
      <c r="AA29" s="212">
        <f t="shared" si="26"/>
        <v>3.2842105263157896E-3</v>
      </c>
      <c r="AB29" s="212">
        <f t="shared" si="26"/>
        <v>3.2727272727272731E-3</v>
      </c>
      <c r="AC29" s="212">
        <f t="shared" si="26"/>
        <v>3.2621359223300966E-3</v>
      </c>
      <c r="AD29" s="212">
        <f t="shared" si="26"/>
        <v>3.2523364485981311E-3</v>
      </c>
      <c r="AE29" s="212">
        <f t="shared" si="26"/>
        <v>3.2432432432432431E-3</v>
      </c>
      <c r="AF29" s="212">
        <f t="shared" si="26"/>
        <v>3.2347826086956523E-3</v>
      </c>
      <c r="AG29" s="212">
        <f t="shared" si="26"/>
        <v>3.2268907563025211E-3</v>
      </c>
      <c r="AH29" s="212">
        <f t="shared" si="26"/>
        <v>3.2195121951219515E-3</v>
      </c>
      <c r="AI29" s="212">
        <f t="shared" si="26"/>
        <v>3.2125984251968505E-3</v>
      </c>
      <c r="AJ29" s="212">
        <f t="shared" si="26"/>
        <v>3.2061068702290076E-3</v>
      </c>
      <c r="AK29" s="212">
        <f t="shared" si="26"/>
        <v>3.2000000000000002E-3</v>
      </c>
      <c r="AL29" s="212">
        <f t="shared" si="26"/>
        <v>3.1942446043165471E-3</v>
      </c>
      <c r="AM29" s="212">
        <f t="shared" si="26"/>
        <v>3.1888111888111886E-3</v>
      </c>
    </row>
    <row r="30" spans="2:39" ht="16.5" x14ac:dyDescent="0.45">
      <c r="B30" s="293" t="s">
        <v>941</v>
      </c>
      <c r="C30" s="95" t="s">
        <v>942</v>
      </c>
      <c r="D30" s="212">
        <f>$Q$7*D29</f>
        <v>12</v>
      </c>
      <c r="E30" s="212">
        <f t="shared" ref="E30:AM30" si="27">$Q$7*E29</f>
        <v>6.8571428571428568</v>
      </c>
      <c r="F30" s="212">
        <f t="shared" si="27"/>
        <v>5.454545454545455</v>
      </c>
      <c r="G30" s="212">
        <f t="shared" si="27"/>
        <v>4.8</v>
      </c>
      <c r="H30" s="212">
        <f t="shared" si="27"/>
        <v>4.4210526315789469</v>
      </c>
      <c r="I30" s="212">
        <f t="shared" si="27"/>
        <v>4.1739130434782608</v>
      </c>
      <c r="J30" s="212">
        <f t="shared" si="27"/>
        <v>4</v>
      </c>
      <c r="K30" s="212">
        <f t="shared" si="27"/>
        <v>3.870967741935484</v>
      </c>
      <c r="L30" s="212">
        <f t="shared" si="27"/>
        <v>3.7714285714285714</v>
      </c>
      <c r="M30" s="212">
        <f t="shared" si="27"/>
        <v>3.6923076923076921</v>
      </c>
      <c r="N30" s="212">
        <f t="shared" si="27"/>
        <v>3.6279069767441863</v>
      </c>
      <c r="O30" s="212">
        <f t="shared" si="27"/>
        <v>3.5744680851063828</v>
      </c>
      <c r="P30" s="212">
        <f t="shared" si="27"/>
        <v>3.5294117647058827</v>
      </c>
      <c r="Q30" s="212">
        <f t="shared" si="27"/>
        <v>3.4909090909090907</v>
      </c>
      <c r="R30" s="212">
        <f t="shared" si="27"/>
        <v>3.457627118644067</v>
      </c>
      <c r="S30" s="212">
        <f t="shared" si="27"/>
        <v>3.4285714285714284</v>
      </c>
      <c r="T30" s="212">
        <f t="shared" si="27"/>
        <v>3.4029850746268657</v>
      </c>
      <c r="U30" s="212">
        <f t="shared" si="27"/>
        <v>3.3802816901408455</v>
      </c>
      <c r="V30" s="212">
        <f t="shared" si="27"/>
        <v>3.36</v>
      </c>
      <c r="W30" s="212">
        <f t="shared" si="27"/>
        <v>3.3417721518987342</v>
      </c>
      <c r="X30" s="212">
        <f t="shared" si="27"/>
        <v>3.3253012048192772</v>
      </c>
      <c r="Y30" s="212">
        <f t="shared" si="27"/>
        <v>3.3103448275862069</v>
      </c>
      <c r="Z30" s="212">
        <f t="shared" si="27"/>
        <v>3.2967032967032965</v>
      </c>
      <c r="AA30" s="212">
        <f t="shared" si="27"/>
        <v>3.2842105263157895</v>
      </c>
      <c r="AB30" s="212">
        <f t="shared" si="27"/>
        <v>3.2727272727272729</v>
      </c>
      <c r="AC30" s="212">
        <f t="shared" si="27"/>
        <v>3.2621359223300965</v>
      </c>
      <c r="AD30" s="212">
        <f t="shared" si="27"/>
        <v>3.2523364485981312</v>
      </c>
      <c r="AE30" s="212">
        <f t="shared" si="27"/>
        <v>3.243243243243243</v>
      </c>
      <c r="AF30" s="212">
        <f t="shared" si="27"/>
        <v>3.2347826086956522</v>
      </c>
      <c r="AG30" s="212">
        <f t="shared" si="27"/>
        <v>3.2268907563025211</v>
      </c>
      <c r="AH30" s="212">
        <f t="shared" si="27"/>
        <v>3.2195121951219514</v>
      </c>
      <c r="AI30" s="212">
        <f t="shared" si="27"/>
        <v>3.2125984251968505</v>
      </c>
      <c r="AJ30" s="212">
        <f t="shared" si="27"/>
        <v>3.2061068702290076</v>
      </c>
      <c r="AK30" s="212">
        <f t="shared" si="27"/>
        <v>3.2</v>
      </c>
      <c r="AL30" s="212">
        <f t="shared" si="27"/>
        <v>3.1942446043165469</v>
      </c>
      <c r="AM30" s="212">
        <f t="shared" si="27"/>
        <v>3.1888111888111887</v>
      </c>
    </row>
    <row r="31" spans="2:39" ht="16.5" x14ac:dyDescent="0.45">
      <c r="B31" s="293" t="s">
        <v>943</v>
      </c>
      <c r="C31" s="95" t="s">
        <v>944</v>
      </c>
      <c r="D31" s="212">
        <f>$Q$10-D30</f>
        <v>0</v>
      </c>
      <c r="E31" s="212">
        <f t="shared" ref="E31:AM31" si="28">$Q$10-E30</f>
        <v>5.1428571428571432</v>
      </c>
      <c r="F31" s="212">
        <f t="shared" si="28"/>
        <v>6.545454545454545</v>
      </c>
      <c r="G31" s="212">
        <f t="shared" si="28"/>
        <v>7.2</v>
      </c>
      <c r="H31" s="212">
        <f t="shared" si="28"/>
        <v>7.5789473684210531</v>
      </c>
      <c r="I31" s="212">
        <f t="shared" si="28"/>
        <v>7.8260869565217392</v>
      </c>
      <c r="J31" s="212">
        <f t="shared" si="28"/>
        <v>8</v>
      </c>
      <c r="K31" s="212">
        <f t="shared" si="28"/>
        <v>8.129032258064516</v>
      </c>
      <c r="L31" s="212">
        <f t="shared" si="28"/>
        <v>8.2285714285714278</v>
      </c>
      <c r="M31" s="212">
        <f t="shared" si="28"/>
        <v>8.3076923076923084</v>
      </c>
      <c r="N31" s="212">
        <f t="shared" si="28"/>
        <v>8.3720930232558146</v>
      </c>
      <c r="O31" s="212">
        <f t="shared" si="28"/>
        <v>8.4255319148936181</v>
      </c>
      <c r="P31" s="212">
        <f t="shared" si="28"/>
        <v>8.4705882352941178</v>
      </c>
      <c r="Q31" s="212">
        <f t="shared" si="28"/>
        <v>8.5090909090909097</v>
      </c>
      <c r="R31" s="212">
        <f t="shared" si="28"/>
        <v>8.5423728813559325</v>
      </c>
      <c r="S31" s="212">
        <f t="shared" si="28"/>
        <v>8.5714285714285712</v>
      </c>
      <c r="T31" s="212">
        <f t="shared" si="28"/>
        <v>8.5970149253731343</v>
      </c>
      <c r="U31" s="212">
        <f t="shared" si="28"/>
        <v>8.6197183098591541</v>
      </c>
      <c r="V31" s="212">
        <f t="shared" si="28"/>
        <v>8.64</v>
      </c>
      <c r="W31" s="212">
        <f t="shared" si="28"/>
        <v>8.6582278481012658</v>
      </c>
      <c r="X31" s="212">
        <f t="shared" si="28"/>
        <v>8.6746987951807224</v>
      </c>
      <c r="Y31" s="212">
        <f t="shared" si="28"/>
        <v>8.6896551724137936</v>
      </c>
      <c r="Z31" s="212">
        <f t="shared" si="28"/>
        <v>8.7032967032967044</v>
      </c>
      <c r="AA31" s="212">
        <f t="shared" si="28"/>
        <v>8.715789473684211</v>
      </c>
      <c r="AB31" s="212">
        <f t="shared" si="28"/>
        <v>8.7272727272727266</v>
      </c>
      <c r="AC31" s="212">
        <f t="shared" si="28"/>
        <v>8.7378640776699044</v>
      </c>
      <c r="AD31" s="212">
        <f t="shared" si="28"/>
        <v>8.7476635514018692</v>
      </c>
      <c r="AE31" s="212">
        <f t="shared" si="28"/>
        <v>8.7567567567567579</v>
      </c>
      <c r="AF31" s="212">
        <f t="shared" si="28"/>
        <v>8.765217391304347</v>
      </c>
      <c r="AG31" s="212">
        <f t="shared" si="28"/>
        <v>8.7731092436974798</v>
      </c>
      <c r="AH31" s="212">
        <f t="shared" si="28"/>
        <v>8.7804878048780495</v>
      </c>
      <c r="AI31" s="212">
        <f t="shared" si="28"/>
        <v>8.78740157480315</v>
      </c>
      <c r="AJ31" s="212">
        <f t="shared" si="28"/>
        <v>8.7938931297709928</v>
      </c>
      <c r="AK31" s="212">
        <f t="shared" si="28"/>
        <v>8.8000000000000007</v>
      </c>
      <c r="AL31" s="212">
        <f t="shared" si="28"/>
        <v>8.8057553956834536</v>
      </c>
      <c r="AM31" s="212">
        <f t="shared" si="28"/>
        <v>8.8111888111888117</v>
      </c>
    </row>
    <row r="32" spans="2:39" ht="16.5" x14ac:dyDescent="0.45">
      <c r="B32" s="8" t="s">
        <v>937</v>
      </c>
      <c r="C32" s="95" t="s">
        <v>949</v>
      </c>
      <c r="D32" s="212">
        <f>IF(D27=0,$W$7,$W$7 + (1/(1/$W$8 + 1/D27)))</f>
        <v>2400</v>
      </c>
      <c r="E32" s="212">
        <f t="shared" ref="E32:AM32" si="29">$W$7 + (1/(1/$W$8 + 1/E27))</f>
        <v>3278.0487804878048</v>
      </c>
      <c r="F32" s="212">
        <f t="shared" si="29"/>
        <v>3965.217391304348</v>
      </c>
      <c r="G32" s="212">
        <f t="shared" si="29"/>
        <v>4517.6470588235297</v>
      </c>
      <c r="H32" s="212">
        <f t="shared" si="29"/>
        <v>4971.4285714285706</v>
      </c>
      <c r="I32" s="212">
        <f t="shared" si="29"/>
        <v>5350.8196721311469</v>
      </c>
      <c r="J32" s="212">
        <f t="shared" si="29"/>
        <v>5672.727272727273</v>
      </c>
      <c r="K32" s="212">
        <f t="shared" si="29"/>
        <v>5949.2957746478878</v>
      </c>
      <c r="L32" s="212">
        <f t="shared" si="29"/>
        <v>6189.4736842105258</v>
      </c>
      <c r="M32" s="212">
        <f t="shared" si="29"/>
        <v>6400</v>
      </c>
      <c r="N32" s="212">
        <f t="shared" si="29"/>
        <v>6586.0465116279065</v>
      </c>
      <c r="O32" s="212">
        <f t="shared" si="29"/>
        <v>6751.6483516483513</v>
      </c>
      <c r="P32" s="212">
        <f t="shared" si="29"/>
        <v>6900</v>
      </c>
      <c r="Q32" s="212">
        <f t="shared" si="29"/>
        <v>7033.6633663366338</v>
      </c>
      <c r="R32" s="212">
        <f t="shared" si="29"/>
        <v>7154.7169811320755</v>
      </c>
      <c r="S32" s="212">
        <f t="shared" si="29"/>
        <v>7264.864864864865</v>
      </c>
      <c r="T32" s="212">
        <f t="shared" si="29"/>
        <v>7365.5172413793107</v>
      </c>
      <c r="U32" s="212">
        <f t="shared" si="29"/>
        <v>7457.8512396694214</v>
      </c>
      <c r="V32" s="212">
        <f t="shared" si="29"/>
        <v>7542.8571428571422</v>
      </c>
      <c r="W32" s="212">
        <f t="shared" si="29"/>
        <v>7621.3740458015263</v>
      </c>
      <c r="X32" s="212">
        <f t="shared" si="29"/>
        <v>7694.1176470588234</v>
      </c>
      <c r="Y32" s="212">
        <f t="shared" si="29"/>
        <v>7761.7021276595742</v>
      </c>
      <c r="Z32" s="212">
        <f t="shared" si="29"/>
        <v>7824.6575342465758</v>
      </c>
      <c r="AA32" s="212">
        <f t="shared" si="29"/>
        <v>7883.4437086092712</v>
      </c>
      <c r="AB32" s="212">
        <f t="shared" si="29"/>
        <v>7938.461538461539</v>
      </c>
      <c r="AC32" s="212">
        <f t="shared" si="29"/>
        <v>7990.0621118012423</v>
      </c>
      <c r="AD32" s="212">
        <f t="shared" si="29"/>
        <v>8038.5542168674701</v>
      </c>
      <c r="AE32" s="212">
        <f t="shared" si="29"/>
        <v>8084.21052631579</v>
      </c>
      <c r="AF32" s="212">
        <f t="shared" si="29"/>
        <v>8127.2727272727279</v>
      </c>
      <c r="AG32" s="212">
        <f t="shared" si="29"/>
        <v>8167.9558011049721</v>
      </c>
      <c r="AH32" s="212">
        <f t="shared" si="29"/>
        <v>8206.4516129032272</v>
      </c>
      <c r="AI32" s="212">
        <f t="shared" si="29"/>
        <v>8242.9319371727761</v>
      </c>
      <c r="AJ32" s="212">
        <f t="shared" si="29"/>
        <v>8277.551020408162</v>
      </c>
      <c r="AK32" s="212">
        <f t="shared" si="29"/>
        <v>8310.447761194031</v>
      </c>
      <c r="AL32" s="212">
        <f t="shared" si="29"/>
        <v>8341.7475728155332</v>
      </c>
      <c r="AM32" s="212">
        <f t="shared" si="29"/>
        <v>8371.5639810426546</v>
      </c>
    </row>
    <row r="33" spans="2:39" ht="16.5" x14ac:dyDescent="0.45">
      <c r="B33" s="292" t="s">
        <v>939</v>
      </c>
      <c r="C33" s="95" t="s">
        <v>940</v>
      </c>
      <c r="D33" s="212">
        <f>$Q$10/D32</f>
        <v>5.0000000000000001E-3</v>
      </c>
      <c r="E33" s="212">
        <f t="shared" ref="E33:AM33" si="30">$Q$10/E32</f>
        <v>3.6607142857142858E-3</v>
      </c>
      <c r="F33" s="212">
        <f t="shared" si="30"/>
        <v>3.0263157894736843E-3</v>
      </c>
      <c r="G33" s="212">
        <f t="shared" si="30"/>
        <v>2.6562499999999998E-3</v>
      </c>
      <c r="H33" s="212">
        <f t="shared" si="30"/>
        <v>2.4137931034482764E-3</v>
      </c>
      <c r="I33" s="212">
        <f t="shared" si="30"/>
        <v>2.2426470588235298E-3</v>
      </c>
      <c r="J33" s="212">
        <f t="shared" si="30"/>
        <v>2.1153846153846153E-3</v>
      </c>
      <c r="K33" s="212">
        <f t="shared" si="30"/>
        <v>2.0170454545454545E-3</v>
      </c>
      <c r="L33" s="212">
        <f t="shared" si="30"/>
        <v>1.9387755102040819E-3</v>
      </c>
      <c r="M33" s="212">
        <f t="shared" si="30"/>
        <v>1.8749999999999999E-3</v>
      </c>
      <c r="N33" s="212">
        <f t="shared" si="30"/>
        <v>1.8220338983050849E-3</v>
      </c>
      <c r="O33" s="212">
        <f t="shared" si="30"/>
        <v>1.7773437500000001E-3</v>
      </c>
      <c r="P33" s="212">
        <f t="shared" si="30"/>
        <v>1.7391304347826088E-3</v>
      </c>
      <c r="Q33" s="212">
        <f t="shared" si="30"/>
        <v>1.706081081081081E-3</v>
      </c>
      <c r="R33" s="212">
        <f t="shared" si="30"/>
        <v>1.6772151898734177E-3</v>
      </c>
      <c r="S33" s="212">
        <f t="shared" si="30"/>
        <v>1.6517857142857144E-3</v>
      </c>
      <c r="T33" s="212">
        <f t="shared" si="30"/>
        <v>1.6292134831460674E-3</v>
      </c>
      <c r="U33" s="212">
        <f t="shared" si="30"/>
        <v>1.6090425531914893E-3</v>
      </c>
      <c r="V33" s="212">
        <f t="shared" si="30"/>
        <v>1.590909090909091E-3</v>
      </c>
      <c r="W33" s="212">
        <f t="shared" si="30"/>
        <v>1.5745192307692309E-3</v>
      </c>
      <c r="X33" s="212">
        <f t="shared" si="30"/>
        <v>1.5596330275229359E-3</v>
      </c>
      <c r="Y33" s="212">
        <f t="shared" si="30"/>
        <v>1.5460526315789474E-3</v>
      </c>
      <c r="Z33" s="212">
        <f t="shared" si="30"/>
        <v>1.5336134453781511E-3</v>
      </c>
      <c r="AA33" s="212">
        <f t="shared" si="30"/>
        <v>1.5221774193548388E-3</v>
      </c>
      <c r="AB33" s="212">
        <f t="shared" si="30"/>
        <v>1.5116279069767441E-3</v>
      </c>
      <c r="AC33" s="212">
        <f t="shared" si="30"/>
        <v>1.501865671641791E-3</v>
      </c>
      <c r="AD33" s="212">
        <f t="shared" si="30"/>
        <v>1.4928057553956833E-3</v>
      </c>
      <c r="AE33" s="212">
        <f t="shared" si="30"/>
        <v>1.4843749999999998E-3</v>
      </c>
      <c r="AF33" s="212">
        <f t="shared" si="30"/>
        <v>1.4765100671140939E-3</v>
      </c>
      <c r="AG33" s="212">
        <f t="shared" si="30"/>
        <v>1.4691558441558442E-3</v>
      </c>
      <c r="AH33" s="212">
        <f t="shared" si="30"/>
        <v>1.462264150943396E-3</v>
      </c>
      <c r="AI33" s="212">
        <f t="shared" si="30"/>
        <v>1.455792682926829E-3</v>
      </c>
      <c r="AJ33" s="212">
        <f t="shared" si="30"/>
        <v>1.4497041420118346E-3</v>
      </c>
      <c r="AK33" s="212">
        <f t="shared" si="30"/>
        <v>1.443965517241379E-3</v>
      </c>
      <c r="AL33" s="212">
        <f t="shared" si="30"/>
        <v>1.4385474860335197E-3</v>
      </c>
      <c r="AM33" s="212">
        <f t="shared" si="30"/>
        <v>1.4334239130434781E-3</v>
      </c>
    </row>
    <row r="34" spans="2:39" ht="16.5" x14ac:dyDescent="0.45">
      <c r="B34" s="293" t="s">
        <v>941</v>
      </c>
      <c r="C34" s="95" t="s">
        <v>950</v>
      </c>
      <c r="D34" s="212">
        <f>$W$7*D33</f>
        <v>12</v>
      </c>
      <c r="E34" s="212">
        <f t="shared" ref="E34:AM34" si="31">$W$7*E33</f>
        <v>8.7857142857142865</v>
      </c>
      <c r="F34" s="212">
        <f t="shared" si="31"/>
        <v>7.2631578947368425</v>
      </c>
      <c r="G34" s="212">
        <f t="shared" si="31"/>
        <v>6.3749999999999991</v>
      </c>
      <c r="H34" s="212">
        <f t="shared" si="31"/>
        <v>5.7931034482758639</v>
      </c>
      <c r="I34" s="212">
        <f t="shared" si="31"/>
        <v>5.382352941176471</v>
      </c>
      <c r="J34" s="212">
        <f t="shared" si="31"/>
        <v>5.0769230769230766</v>
      </c>
      <c r="K34" s="212">
        <f t="shared" si="31"/>
        <v>4.8409090909090908</v>
      </c>
      <c r="L34" s="212">
        <f t="shared" si="31"/>
        <v>4.6530612244897966</v>
      </c>
      <c r="M34" s="212">
        <f t="shared" si="31"/>
        <v>4.5</v>
      </c>
      <c r="N34" s="212">
        <f t="shared" si="31"/>
        <v>4.3728813559322033</v>
      </c>
      <c r="O34" s="212">
        <f t="shared" si="31"/>
        <v>4.265625</v>
      </c>
      <c r="P34" s="212">
        <f t="shared" si="31"/>
        <v>4.1739130434782608</v>
      </c>
      <c r="Q34" s="212">
        <f t="shared" si="31"/>
        <v>4.0945945945945947</v>
      </c>
      <c r="R34" s="212">
        <f t="shared" si="31"/>
        <v>4.0253164556962027</v>
      </c>
      <c r="S34" s="212">
        <f t="shared" si="31"/>
        <v>3.9642857142857144</v>
      </c>
      <c r="T34" s="212">
        <f t="shared" si="31"/>
        <v>3.910112359550562</v>
      </c>
      <c r="U34" s="212">
        <f t="shared" si="31"/>
        <v>3.8617021276595742</v>
      </c>
      <c r="V34" s="212">
        <f t="shared" si="31"/>
        <v>3.8181818181818183</v>
      </c>
      <c r="W34" s="212">
        <f t="shared" si="31"/>
        <v>3.7788461538461542</v>
      </c>
      <c r="X34" s="212">
        <f t="shared" si="31"/>
        <v>3.7431192660550461</v>
      </c>
      <c r="Y34" s="212">
        <f t="shared" si="31"/>
        <v>3.7105263157894735</v>
      </c>
      <c r="Z34" s="212">
        <f t="shared" si="31"/>
        <v>3.6806722689075628</v>
      </c>
      <c r="AA34" s="212">
        <f t="shared" si="31"/>
        <v>3.653225806451613</v>
      </c>
      <c r="AB34" s="212">
        <f t="shared" si="31"/>
        <v>3.6279069767441858</v>
      </c>
      <c r="AC34" s="212">
        <f t="shared" si="31"/>
        <v>3.6044776119402986</v>
      </c>
      <c r="AD34" s="212">
        <f t="shared" si="31"/>
        <v>3.5827338129496402</v>
      </c>
      <c r="AE34" s="212">
        <f t="shared" si="31"/>
        <v>3.5624999999999996</v>
      </c>
      <c r="AF34" s="212">
        <f t="shared" si="31"/>
        <v>3.5436241610738253</v>
      </c>
      <c r="AG34" s="212">
        <f t="shared" si="31"/>
        <v>3.5259740259740262</v>
      </c>
      <c r="AH34" s="212">
        <f t="shared" si="31"/>
        <v>3.5094339622641506</v>
      </c>
      <c r="AI34" s="212">
        <f t="shared" si="31"/>
        <v>3.4939024390243896</v>
      </c>
      <c r="AJ34" s="212">
        <f t="shared" si="31"/>
        <v>3.4792899408284028</v>
      </c>
      <c r="AK34" s="212">
        <f t="shared" si="31"/>
        <v>3.4655172413793096</v>
      </c>
      <c r="AL34" s="212">
        <f t="shared" si="31"/>
        <v>3.4525139664804474</v>
      </c>
      <c r="AM34" s="212">
        <f t="shared" si="31"/>
        <v>3.4402173913043477</v>
      </c>
    </row>
    <row r="35" spans="2:39" ht="16.5" x14ac:dyDescent="0.45">
      <c r="B35" s="293" t="s">
        <v>943</v>
      </c>
      <c r="C35" s="95" t="s">
        <v>944</v>
      </c>
      <c r="D35" s="212">
        <f>$Q$10-D34</f>
        <v>0</v>
      </c>
      <c r="E35" s="212">
        <f t="shared" ref="E35:AM35" si="32">$Q$10-E34</f>
        <v>3.2142857142857135</v>
      </c>
      <c r="F35" s="212">
        <f t="shared" si="32"/>
        <v>4.7368421052631575</v>
      </c>
      <c r="G35" s="212">
        <f t="shared" si="32"/>
        <v>5.6250000000000009</v>
      </c>
      <c r="H35" s="212">
        <f t="shared" si="32"/>
        <v>6.2068965517241361</v>
      </c>
      <c r="I35" s="212">
        <f t="shared" si="32"/>
        <v>6.617647058823529</v>
      </c>
      <c r="J35" s="212">
        <f t="shared" si="32"/>
        <v>6.9230769230769234</v>
      </c>
      <c r="K35" s="212">
        <f t="shared" si="32"/>
        <v>7.1590909090909092</v>
      </c>
      <c r="L35" s="212">
        <f t="shared" si="32"/>
        <v>7.3469387755102034</v>
      </c>
      <c r="M35" s="212">
        <f t="shared" si="32"/>
        <v>7.5</v>
      </c>
      <c r="N35" s="212">
        <f t="shared" si="32"/>
        <v>7.6271186440677967</v>
      </c>
      <c r="O35" s="212">
        <f t="shared" si="32"/>
        <v>7.734375</v>
      </c>
      <c r="P35" s="212">
        <f t="shared" si="32"/>
        <v>7.8260869565217392</v>
      </c>
      <c r="Q35" s="212">
        <f t="shared" si="32"/>
        <v>7.9054054054054053</v>
      </c>
      <c r="R35" s="212">
        <f t="shared" si="32"/>
        <v>7.9746835443037973</v>
      </c>
      <c r="S35" s="212">
        <f t="shared" si="32"/>
        <v>8.0357142857142847</v>
      </c>
      <c r="T35" s="212">
        <f t="shared" si="32"/>
        <v>8.0898876404494384</v>
      </c>
      <c r="U35" s="212">
        <f t="shared" si="32"/>
        <v>8.1382978723404253</v>
      </c>
      <c r="V35" s="212">
        <f t="shared" si="32"/>
        <v>8.1818181818181817</v>
      </c>
      <c r="W35" s="212">
        <f t="shared" si="32"/>
        <v>8.2211538461538467</v>
      </c>
      <c r="X35" s="212">
        <f t="shared" si="32"/>
        <v>8.2568807339449535</v>
      </c>
      <c r="Y35" s="212">
        <f t="shared" si="32"/>
        <v>8.2894736842105274</v>
      </c>
      <c r="Z35" s="212">
        <f t="shared" si="32"/>
        <v>8.3193277310924376</v>
      </c>
      <c r="AA35" s="212">
        <f t="shared" si="32"/>
        <v>8.3467741935483879</v>
      </c>
      <c r="AB35" s="212">
        <f t="shared" si="32"/>
        <v>8.3720930232558146</v>
      </c>
      <c r="AC35" s="212">
        <f t="shared" si="32"/>
        <v>8.3955223880597014</v>
      </c>
      <c r="AD35" s="212">
        <f t="shared" si="32"/>
        <v>8.4172661870503589</v>
      </c>
      <c r="AE35" s="212">
        <f t="shared" si="32"/>
        <v>8.4375</v>
      </c>
      <c r="AF35" s="212">
        <f t="shared" si="32"/>
        <v>8.4563758389261743</v>
      </c>
      <c r="AG35" s="212">
        <f t="shared" si="32"/>
        <v>8.4740259740259738</v>
      </c>
      <c r="AH35" s="212">
        <f t="shared" si="32"/>
        <v>8.4905660377358494</v>
      </c>
      <c r="AI35" s="212">
        <f t="shared" si="32"/>
        <v>8.5060975609756113</v>
      </c>
      <c r="AJ35" s="212">
        <f t="shared" si="32"/>
        <v>8.5207100591715967</v>
      </c>
      <c r="AK35" s="212">
        <f t="shared" si="32"/>
        <v>8.5344827586206904</v>
      </c>
      <c r="AL35" s="212">
        <f t="shared" si="32"/>
        <v>8.5474860335195526</v>
      </c>
      <c r="AM35" s="212">
        <f t="shared" si="32"/>
        <v>8.5597826086956523</v>
      </c>
    </row>
    <row r="36" spans="2:39" x14ac:dyDescent="0.35">
      <c r="B36" s="163"/>
      <c r="C36" s="55"/>
    </row>
    <row r="37" spans="2:39" x14ac:dyDescent="0.35">
      <c r="B37" s="163"/>
      <c r="C37" s="55"/>
    </row>
    <row r="38" spans="2:39" x14ac:dyDescent="0.35">
      <c r="B38" s="163"/>
      <c r="C38" s="55"/>
    </row>
    <row r="39" spans="2:39" x14ac:dyDescent="0.35">
      <c r="B39" s="163"/>
      <c r="C39" s="55"/>
    </row>
    <row r="41" spans="2:39" x14ac:dyDescent="0.35">
      <c r="B41" s="443" t="str">
        <f>_xlfn.CONCAT("UL = f(RL)   R1/R2 =",Q11)</f>
        <v>UL = f(RL)   R1/R2 =0.333333333333333</v>
      </c>
      <c r="C41" s="218"/>
    </row>
    <row r="42" spans="2:39" x14ac:dyDescent="0.35">
      <c r="B42" s="444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916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5" workbookViewId="0">
      <selection activeCell="C53" sqref="C53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664</v>
      </c>
    </row>
    <row r="6" spans="1:15" ht="16" customHeight="1" x14ac:dyDescent="0.3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6" customHeight="1" x14ac:dyDescent="0.3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6" customHeight="1" x14ac:dyDescent="0.3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6" customHeight="1" x14ac:dyDescent="0.3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6" customHeight="1" thickBot="1" x14ac:dyDescent="0.4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6" customHeight="1" thickBot="1" x14ac:dyDescent="0.4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6" customHeight="1" thickBot="1" x14ac:dyDescent="0.4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6" customHeight="1" x14ac:dyDescent="0.3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6" customHeight="1" x14ac:dyDescent="0.3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6" customHeight="1" x14ac:dyDescent="0.3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6" customHeight="1" x14ac:dyDescent="0.3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6" customHeight="1" x14ac:dyDescent="0.3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6" customHeight="1" x14ac:dyDescent="0.3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6" customHeight="1" x14ac:dyDescent="0.3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6" customHeight="1" x14ac:dyDescent="0.3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6" customHeight="1" x14ac:dyDescent="0.3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6" customHeight="1" x14ac:dyDescent="0.3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6" customHeight="1" x14ac:dyDescent="0.3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6" customHeight="1" x14ac:dyDescent="0.3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6" customHeight="1" x14ac:dyDescent="0.3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6" customHeight="1" x14ac:dyDescent="0.3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35">
      <c r="A36" t="s">
        <v>745</v>
      </c>
    </row>
    <row r="37" spans="1:3" x14ac:dyDescent="0.35">
      <c r="A37" s="372" t="s">
        <v>748</v>
      </c>
      <c r="B37" s="372" t="s">
        <v>746</v>
      </c>
      <c r="C37" s="372" t="s">
        <v>747</v>
      </c>
    </row>
    <row r="38" spans="1:3" x14ac:dyDescent="0.35">
      <c r="A38" s="111" t="s">
        <v>750</v>
      </c>
      <c r="B38" s="111" t="s">
        <v>749</v>
      </c>
      <c r="C38" s="111" t="s">
        <v>649</v>
      </c>
    </row>
    <row r="39" spans="1:3" x14ac:dyDescent="0.35">
      <c r="A39" s="111" t="s">
        <v>753</v>
      </c>
      <c r="B39" s="111" t="s">
        <v>751</v>
      </c>
      <c r="C39" s="111" t="s">
        <v>752</v>
      </c>
    </row>
    <row r="40" spans="1:3" x14ac:dyDescent="0.35">
      <c r="A40" s="111" t="s">
        <v>756</v>
      </c>
      <c r="B40" s="111" t="s">
        <v>754</v>
      </c>
      <c r="C40" s="111" t="s">
        <v>755</v>
      </c>
    </row>
    <row r="41" spans="1:3" x14ac:dyDescent="0.35">
      <c r="A41" s="111" t="s">
        <v>759</v>
      </c>
      <c r="B41" s="111" t="s">
        <v>757</v>
      </c>
      <c r="C41" s="111" t="s">
        <v>758</v>
      </c>
    </row>
    <row r="42" spans="1:3" x14ac:dyDescent="0.35">
      <c r="A42" s="111" t="s">
        <v>762</v>
      </c>
      <c r="B42" s="111" t="s">
        <v>760</v>
      </c>
      <c r="C42" s="111" t="s">
        <v>761</v>
      </c>
    </row>
    <row r="43" spans="1:3" x14ac:dyDescent="0.35">
      <c r="A43" s="111" t="s">
        <v>765</v>
      </c>
      <c r="B43" s="111" t="s">
        <v>763</v>
      </c>
      <c r="C43" s="111" t="s">
        <v>764</v>
      </c>
    </row>
    <row r="44" spans="1:3" x14ac:dyDescent="0.35">
      <c r="A44" s="111" t="s">
        <v>768</v>
      </c>
      <c r="B44" s="111" t="s">
        <v>766</v>
      </c>
      <c r="C44" s="111" t="s">
        <v>767</v>
      </c>
    </row>
    <row r="45" spans="1:3" x14ac:dyDescent="0.35">
      <c r="A45" s="111" t="s">
        <v>771</v>
      </c>
      <c r="B45" s="111" t="s">
        <v>769</v>
      </c>
      <c r="C45" s="111" t="s">
        <v>770</v>
      </c>
    </row>
    <row r="46" spans="1:3" x14ac:dyDescent="0.35">
      <c r="A46" s="111" t="s">
        <v>774</v>
      </c>
      <c r="B46" s="111" t="s">
        <v>772</v>
      </c>
      <c r="C46" s="111" t="s">
        <v>773</v>
      </c>
    </row>
    <row r="47" spans="1:3" x14ac:dyDescent="0.35">
      <c r="A47" s="111" t="s">
        <v>777</v>
      </c>
      <c r="B47" s="111" t="s">
        <v>775</v>
      </c>
      <c r="C47" s="111" t="s">
        <v>776</v>
      </c>
    </row>
    <row r="48" spans="1:3" x14ac:dyDescent="0.35">
      <c r="A48" s="111" t="s">
        <v>780</v>
      </c>
      <c r="B48" s="111" t="s">
        <v>778</v>
      </c>
      <c r="C48" s="111" t="s">
        <v>779</v>
      </c>
    </row>
    <row r="49" spans="1:3" x14ac:dyDescent="0.35">
      <c r="A49" s="111" t="s">
        <v>783</v>
      </c>
      <c r="B49" s="111" t="s">
        <v>781</v>
      </c>
      <c r="C49" s="111" t="s">
        <v>782</v>
      </c>
    </row>
    <row r="50" spans="1:3" x14ac:dyDescent="0.35">
      <c r="A50" s="111" t="s">
        <v>786</v>
      </c>
      <c r="B50" s="111" t="s">
        <v>784</v>
      </c>
      <c r="C50" s="111" t="s">
        <v>785</v>
      </c>
    </row>
    <row r="51" spans="1:3" x14ac:dyDescent="0.35">
      <c r="A51" s="111" t="s">
        <v>789</v>
      </c>
      <c r="B51" s="111" t="s">
        <v>787</v>
      </c>
      <c r="C51" s="111" t="s">
        <v>788</v>
      </c>
    </row>
    <row r="52" spans="1:3" x14ac:dyDescent="0.35">
      <c r="A52" s="111" t="s">
        <v>792</v>
      </c>
      <c r="B52" s="111" t="s">
        <v>790</v>
      </c>
      <c r="C52" s="111" t="s">
        <v>791</v>
      </c>
    </row>
    <row r="53" spans="1:3" x14ac:dyDescent="0.35">
      <c r="A53" s="111" t="s">
        <v>794</v>
      </c>
      <c r="B53" s="111" t="s">
        <v>793</v>
      </c>
      <c r="C53" s="111" t="s">
        <v>307</v>
      </c>
    </row>
    <row r="54" spans="1:3" x14ac:dyDescent="0.35">
      <c r="A54" s="111" t="s">
        <v>797</v>
      </c>
      <c r="B54" s="111" t="s">
        <v>795</v>
      </c>
      <c r="C54" s="111" t="s">
        <v>796</v>
      </c>
    </row>
    <row r="55" spans="1:3" x14ac:dyDescent="0.35">
      <c r="A55" s="111" t="s">
        <v>816</v>
      </c>
      <c r="B55" s="111" t="s">
        <v>798</v>
      </c>
      <c r="C55" s="111" t="s">
        <v>799</v>
      </c>
    </row>
    <row r="56" spans="1:3" x14ac:dyDescent="0.35">
      <c r="A56" s="111" t="s">
        <v>802</v>
      </c>
      <c r="B56" s="111" t="s">
        <v>800</v>
      </c>
      <c r="C56" s="111" t="s">
        <v>801</v>
      </c>
    </row>
    <row r="57" spans="1:3" x14ac:dyDescent="0.35">
      <c r="A57" s="111" t="s">
        <v>805</v>
      </c>
      <c r="B57" s="111" t="s">
        <v>803</v>
      </c>
      <c r="C57" s="111" t="s">
        <v>804</v>
      </c>
    </row>
    <row r="58" spans="1:3" x14ac:dyDescent="0.35">
      <c r="A58" s="111" t="s">
        <v>807</v>
      </c>
      <c r="B58" s="111" t="s">
        <v>806</v>
      </c>
      <c r="C58" s="111" t="s">
        <v>303</v>
      </c>
    </row>
    <row r="59" spans="1:3" x14ac:dyDescent="0.35">
      <c r="A59" s="111" t="s">
        <v>810</v>
      </c>
      <c r="B59" s="111" t="s">
        <v>808</v>
      </c>
      <c r="C59" s="111" t="s">
        <v>809</v>
      </c>
    </row>
    <row r="60" spans="1:3" x14ac:dyDescent="0.35">
      <c r="A60" s="111" t="s">
        <v>813</v>
      </c>
      <c r="B60" s="111" t="s">
        <v>811</v>
      </c>
      <c r="C60" s="111" t="s">
        <v>812</v>
      </c>
    </row>
    <row r="61" spans="1:3" x14ac:dyDescent="0.3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0" t="s">
        <v>914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915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8">
        <v>1</v>
      </c>
      <c r="R17" s="448"/>
      <c r="T17" s="448">
        <v>1</v>
      </c>
      <c r="U17" s="448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9" t="s">
        <v>917</v>
      </c>
      <c r="N23" s="449"/>
      <c r="O23" s="174"/>
      <c r="P23" s="174"/>
      <c r="Q23" s="449">
        <v>3</v>
      </c>
      <c r="R23" s="449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15" zoomScale="130" zoomScaleNormal="130" workbookViewId="0">
      <selection activeCell="L19" sqref="L19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610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L88"/>
  <sheetViews>
    <sheetView showGridLines="0" zoomScale="70" zoomScaleNormal="70" workbookViewId="0">
      <selection activeCell="AD76" sqref="AD76"/>
    </sheetView>
  </sheetViews>
  <sheetFormatPr baseColWidth="10" defaultRowHeight="14.5" x14ac:dyDescent="0.35"/>
  <cols>
    <col min="3" max="3" width="30" customWidth="1"/>
    <col min="5" max="5" width="5.1796875" customWidth="1"/>
    <col min="6" max="6" width="4.1796875" customWidth="1"/>
    <col min="7" max="7" width="9.36328125" customWidth="1"/>
    <col min="8" max="9" width="10.90625" customWidth="1"/>
    <col min="10" max="11" width="20.7265625" customWidth="1"/>
    <col min="12" max="12" width="34.26953125" customWidth="1"/>
    <col min="13" max="13" width="31.81640625" customWidth="1"/>
    <col min="14" max="14" width="6.81640625" customWidth="1"/>
    <col min="15" max="15" width="6.2695312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12.26953125" customWidth="1"/>
    <col min="21" max="21" width="3.26953125" customWidth="1"/>
    <col min="22" max="22" width="8.453125" customWidth="1"/>
    <col min="23" max="24" width="12.26953125" customWidth="1"/>
    <col min="25" max="25" width="5.453125" customWidth="1"/>
    <col min="27" max="27" width="18.54296875" customWidth="1"/>
    <col min="28" max="28" width="14.7265625" customWidth="1"/>
    <col min="29" max="29" width="4.1796875" customWidth="1"/>
    <col min="30" max="30" width="46.36328125" customWidth="1"/>
  </cols>
  <sheetData>
    <row r="2" spans="3:28" ht="23.5" x14ac:dyDescent="0.55000000000000004">
      <c r="C2" s="9" t="s">
        <v>895</v>
      </c>
      <c r="R2" t="s">
        <v>64</v>
      </c>
      <c r="AA2" s="8" t="s">
        <v>870</v>
      </c>
      <c r="AB2" s="4" t="s">
        <v>64</v>
      </c>
    </row>
    <row r="3" spans="3:28" x14ac:dyDescent="0.35">
      <c r="R3" t="s">
        <v>65</v>
      </c>
    </row>
    <row r="16" spans="3:28" ht="15" thickBot="1" x14ac:dyDescent="0.4"/>
    <row r="17" spans="3:38" x14ac:dyDescent="0.35">
      <c r="Z17" s="404"/>
      <c r="AA17" s="405"/>
      <c r="AB17" s="405"/>
      <c r="AC17" s="405"/>
      <c r="AD17" s="405"/>
      <c r="AE17" s="406"/>
    </row>
    <row r="18" spans="3:38" x14ac:dyDescent="0.35">
      <c r="Z18" s="407"/>
      <c r="AE18" s="408"/>
    </row>
    <row r="19" spans="3:38" x14ac:dyDescent="0.35">
      <c r="Z19" s="407"/>
      <c r="AB19" s="5" t="s">
        <v>872</v>
      </c>
      <c r="AD19" s="5" t="s">
        <v>871</v>
      </c>
      <c r="AE19" s="408"/>
    </row>
    <row r="20" spans="3:38" ht="20.5" customHeight="1" x14ac:dyDescent="0.45">
      <c r="C20" s="8" t="s">
        <v>861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401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407"/>
      <c r="AB20" s="402" t="str">
        <f>$L$20</f>
        <v>R = 1.5kΩ</v>
      </c>
      <c r="AD20" s="403" t="str">
        <f>IF($AB$2=$R$2,$L$25,_xlfn.CONCAT($C$25,"?"))</f>
        <v>ω = 6283.1853(1/s)</v>
      </c>
      <c r="AE20" s="408"/>
      <c r="AF20">
        <f>$H$20</f>
        <v>1500</v>
      </c>
      <c r="AG20" s="1" t="s">
        <v>882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5" customHeight="1" x14ac:dyDescent="0.45">
      <c r="C21" s="8" t="s">
        <v>862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401" t="str">
        <f t="shared" ref="I21:I23" si="0"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 t="shared" ref="L21:L23" si="1">_xlfn.CONCAT(I21,K21)</f>
        <v>C = 0.1µF</v>
      </c>
      <c r="M21" s="77" t="str">
        <f t="shared" ref="M21:M23" si="2">_xlfn.CONCAT(I21,J21)</f>
        <v>C = 0.1 * 10⁻⁶F</v>
      </c>
      <c r="Z21" s="407"/>
      <c r="AB21" s="402" t="str">
        <f>$L$21</f>
        <v>C = 0.1µF</v>
      </c>
      <c r="AD21" s="403" t="str">
        <f>IF($AB$2=$R$2,$L$28,_xlfn.CONCAT($C$28,"?"))</f>
        <v>Blindwiderstand XC = 1.59kΩ</v>
      </c>
      <c r="AE21" s="408"/>
      <c r="AF21">
        <f>$H$28</f>
        <v>1590</v>
      </c>
      <c r="AG21" s="1" t="s">
        <v>883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5" customHeight="1" x14ac:dyDescent="0.45">
      <c r="C22" s="8" t="s">
        <v>863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401" t="str">
        <f t="shared" si="0"/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 t="shared" si="1"/>
        <v>L = 80mH</v>
      </c>
      <c r="M22" s="77" t="str">
        <f t="shared" si="2"/>
        <v>L = 80 * 10⁻³H</v>
      </c>
      <c r="Z22" s="407"/>
      <c r="AB22" s="402" t="str">
        <f>$L$23</f>
        <v>f =1kHZ</v>
      </c>
      <c r="AD22" s="403" t="str">
        <f>IF($AB$2=$R$2,$L$32,_xlfn.CONCAT($C$32,"?"))</f>
        <v>Scheinwiderstand ZRC = 2.19kΩ</v>
      </c>
      <c r="AE22" s="409"/>
      <c r="AF22">
        <f>ABS(MAX(AF20:AF21))*1.1</f>
        <v>1749.0000000000002</v>
      </c>
      <c r="AG22" s="1" t="s">
        <v>885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5" customHeight="1" x14ac:dyDescent="0.45">
      <c r="C23" s="8" t="s">
        <v>864</v>
      </c>
      <c r="D23" s="4">
        <v>1</v>
      </c>
      <c r="E23" s="4" t="s">
        <v>694</v>
      </c>
      <c r="F23" s="5" t="s">
        <v>865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401" t="str">
        <f t="shared" si="0"/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 t="shared" si="1"/>
        <v>f =1kHZ</v>
      </c>
      <c r="M23" s="77" t="str">
        <f t="shared" si="2"/>
        <v>f =1 * 10³HZ</v>
      </c>
      <c r="Z23" s="407"/>
      <c r="AD23" s="403" t="str">
        <f>IF($AB$2=$R$2,$T$32,_xlfn.CONCAT($O$32,"?"))</f>
        <v>φ = -46.7°</v>
      </c>
      <c r="AE23" s="408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5" customHeight="1" x14ac:dyDescent="0.45">
      <c r="Z24" s="407"/>
      <c r="AD24" s="403" t="str">
        <f>IF($AB$2=$R$2,$X$32,_xlfn.CONCAT($V$32,"?"))</f>
        <v>cos(φ) = 0.7</v>
      </c>
      <c r="AE24" s="408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5" customHeight="1" thickBot="1" x14ac:dyDescent="0.4">
      <c r="C25" s="8" t="s">
        <v>866</v>
      </c>
      <c r="D25" s="77">
        <f>ROUND((2*PI()*H23 / 10^G25),4)</f>
        <v>6283.1853000000001</v>
      </c>
      <c r="E25" s="4" t="s">
        <v>703</v>
      </c>
      <c r="F25" s="5" t="s">
        <v>867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401" t="str">
        <f t="shared" ref="I25" si="3"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 t="shared" ref="L25" si="4">_xlfn.CONCAT(I25,K25)</f>
        <v>ω = 6283.1853(1/s)</v>
      </c>
      <c r="M25" s="77" t="str">
        <f t="shared" ref="M25" si="5">_xlfn.CONCAT(I25,J25)</f>
        <v>ω = 6283.1853(1/s)</v>
      </c>
      <c r="Z25" s="410"/>
      <c r="AA25" s="411"/>
      <c r="AB25" s="411"/>
      <c r="AC25" s="411"/>
      <c r="AD25" s="411"/>
      <c r="AE25" s="412"/>
    </row>
    <row r="26" spans="3:38" ht="20.5" customHeight="1" x14ac:dyDescent="0.35"/>
    <row r="27" spans="3:38" ht="20.5" customHeight="1" x14ac:dyDescent="0.35"/>
    <row r="28" spans="3:38" ht="20.5" customHeight="1" x14ac:dyDescent="0.45">
      <c r="C28" s="8" t="s">
        <v>953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401" t="str">
        <f t="shared" ref="I28:I29" si="6"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 t="shared" ref="L28:L29" si="7">_xlfn.CONCAT(I28,K28)</f>
        <v>Blindwiderstand XC = 1.59kΩ</v>
      </c>
      <c r="M28" s="77" t="str">
        <f t="shared" ref="M28:M29" si="8">_xlfn.CONCAT(I28,J28)</f>
        <v>Blindwiderstand XC = 1.59 * 10³Ω</v>
      </c>
    </row>
    <row r="29" spans="3:38" ht="20.5" customHeight="1" x14ac:dyDescent="0.45">
      <c r="C29" s="8" t="s">
        <v>954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401" t="str">
        <f t="shared" si="6"/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 t="shared" si="7"/>
        <v>Blindwiderstand XL = 502.6548Ω</v>
      </c>
      <c r="M29" s="77" t="str">
        <f t="shared" si="8"/>
        <v>Blindwiderstand XL = 502.6548Ω</v>
      </c>
    </row>
    <row r="31" spans="3:38" x14ac:dyDescent="0.35">
      <c r="C31" t="s">
        <v>868</v>
      </c>
    </row>
    <row r="32" spans="3:38" ht="16.5" x14ac:dyDescent="0.45">
      <c r="C32" s="8" t="s">
        <v>955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401" t="str">
        <f t="shared" ref="I32:I34" si="9"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 t="shared" ref="L32:L34" si="10">_xlfn.CONCAT(I32,K32)</f>
        <v>Scheinwiderstand ZRC = 2.19kΩ</v>
      </c>
      <c r="M32" s="77" t="str">
        <f t="shared" ref="M32:M34" si="11">_xlfn.CONCAT(I32,J32)</f>
        <v>Scheinwiderstand ZRC = 2.19 * 10³Ω</v>
      </c>
      <c r="O32" s="8" t="s">
        <v>869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U32" s="500"/>
      <c r="V32" s="501" t="s">
        <v>960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6.5" x14ac:dyDescent="0.45">
      <c r="C33" s="8" t="s">
        <v>956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401" t="str">
        <f t="shared" si="9"/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 t="shared" si="10"/>
        <v>Scheinwiderstand ZRL = 1.58kΩ</v>
      </c>
      <c r="M33" s="77" t="str">
        <f t="shared" si="11"/>
        <v>Scheinwiderstand ZRL = 1.58 * 10³Ω</v>
      </c>
      <c r="O33" s="8" t="s">
        <v>869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U33" s="500"/>
      <c r="V33" s="501" t="s">
        <v>960</v>
      </c>
      <c r="W33" s="77">
        <f t="shared" ref="W33:W34" si="12">COS(RADIANS(R33))</f>
        <v>0.9481786508621064</v>
      </c>
      <c r="X33" s="77" t="str">
        <f t="shared" ref="X33:X34" si="13">_xlfn.CONCAT(V33,ROUND(W33,1))</f>
        <v>cos(φ) = 0.9</v>
      </c>
    </row>
    <row r="34" spans="2:38" ht="16.5" x14ac:dyDescent="0.45">
      <c r="B34" s="446" t="str">
        <f>IF(H28=H29,"ohmsch",IF(H28&gt;H29,"kapazitiv","induktiv"))</f>
        <v>kapazitiv</v>
      </c>
      <c r="C34" s="8" t="s">
        <v>957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401" t="str">
        <f t="shared" si="9"/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 t="shared" si="10"/>
        <v>Scheinwiderstand ZRLC = 1.85kΩ</v>
      </c>
      <c r="M34" s="77" t="str">
        <f t="shared" si="11"/>
        <v>Scheinwiderstand ZRLC = 1.85 * 10³Ω</v>
      </c>
      <c r="O34" s="8" t="s">
        <v>869</v>
      </c>
      <c r="P34" s="77">
        <f>ATAN2(H20,IF(H32&gt;H33,-H34,H34))</f>
        <v>-0.88949810150704767</v>
      </c>
      <c r="Q34" s="5" t="s">
        <v>202</v>
      </c>
      <c r="R34" s="77">
        <f>DEGREES(P34)</f>
        <v>-50.96448710125312</v>
      </c>
      <c r="S34" s="5" t="s">
        <v>201</v>
      </c>
      <c r="T34" s="77" t="str">
        <f>_xlfn.CONCAT(O34,ROUND(R34,1),S34)</f>
        <v>φ = -51°</v>
      </c>
      <c r="U34" s="500"/>
      <c r="V34" s="501" t="s">
        <v>960</v>
      </c>
      <c r="W34" s="77">
        <f t="shared" si="12"/>
        <v>0.62980195842121922</v>
      </c>
      <c r="X34" s="77" t="str">
        <f t="shared" si="13"/>
        <v>cos(φ) = 0.6</v>
      </c>
    </row>
    <row r="35" spans="2:38" ht="15" thickBot="1" x14ac:dyDescent="0.4"/>
    <row r="36" spans="2:38" ht="23.5" x14ac:dyDescent="0.55000000000000004">
      <c r="Z36" s="413"/>
      <c r="AA36" s="414"/>
      <c r="AB36" s="405"/>
      <c r="AC36" s="405"/>
      <c r="AD36" s="405"/>
      <c r="AE36" s="406"/>
    </row>
    <row r="37" spans="2:38" ht="23.5" x14ac:dyDescent="0.55000000000000004">
      <c r="Z37" s="415"/>
      <c r="AA37" s="503"/>
      <c r="AB37" s="5" t="s">
        <v>872</v>
      </c>
      <c r="AC37" s="502"/>
      <c r="AD37" s="5" t="s">
        <v>871</v>
      </c>
      <c r="AE37" s="408"/>
    </row>
    <row r="38" spans="2:38" ht="18.5" x14ac:dyDescent="0.45">
      <c r="C38" t="s">
        <v>958</v>
      </c>
      <c r="Z38" s="407"/>
      <c r="AA38" s="502"/>
      <c r="AB38" s="402" t="str">
        <f>$L$20</f>
        <v>R = 1.5kΩ</v>
      </c>
      <c r="AC38" s="502"/>
      <c r="AD38" s="403" t="str">
        <f>IF($AB$2=$R$2,$L$25,_xlfn.CONCAT($C$25,"?"))</f>
        <v>ω = 6283.1853(1/s)</v>
      </c>
      <c r="AE38" s="408"/>
      <c r="AF38">
        <f>$H$20</f>
        <v>1500</v>
      </c>
      <c r="AG38" s="1" t="s">
        <v>882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5" x14ac:dyDescent="0.45">
      <c r="C39" t="s">
        <v>959</v>
      </c>
      <c r="Z39" s="407"/>
      <c r="AA39" s="502"/>
      <c r="AB39" s="402" t="str">
        <f>$L$22</f>
        <v>L = 80mH</v>
      </c>
      <c r="AC39" s="502"/>
      <c r="AD39" s="403" t="str">
        <f>IF($AB$2=$R$2,$L$29,_xlfn.CONCAT($C$29,"?"))</f>
        <v>Blindwiderstand XL = 502.6548Ω</v>
      </c>
      <c r="AE39" s="408"/>
      <c r="AF39" s="504">
        <f>$H$29</f>
        <v>502.65480000000002</v>
      </c>
      <c r="AG39" s="1" t="s">
        <v>884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5" x14ac:dyDescent="0.45">
      <c r="Z40" s="407"/>
      <c r="AA40" s="502"/>
      <c r="AB40" s="402" t="str">
        <f>$L$23</f>
        <v>f =1kHZ</v>
      </c>
      <c r="AC40" s="502"/>
      <c r="AD40" s="403" t="str">
        <f>IF($AB$2=$R$2,$L$33,_xlfn.CONCAT($C$33,"?"))</f>
        <v>Scheinwiderstand ZRL = 1.58kΩ</v>
      </c>
      <c r="AE40" s="408"/>
      <c r="AF40">
        <f>ABS(MAX(AF38:AF39))*1.1</f>
        <v>1650.0000000000002</v>
      </c>
      <c r="AG40" s="1" t="s">
        <v>885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5" x14ac:dyDescent="0.45">
      <c r="Z41" s="407"/>
      <c r="AA41" s="502"/>
      <c r="AB41" s="502"/>
      <c r="AC41" s="502"/>
      <c r="AD41" s="403" t="str">
        <f>IF($AB$2=$R$2,$T$33,_xlfn.CONCAT($O$33,"?"))</f>
        <v>φ = 18.5°</v>
      </c>
      <c r="AE41" s="408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5" x14ac:dyDescent="0.45">
      <c r="Z42" s="407"/>
      <c r="AA42" s="502"/>
      <c r="AB42" s="502"/>
      <c r="AC42" s="502"/>
      <c r="AD42" s="403" t="str">
        <f>IF($AB$2=$R$2,$X$33,_xlfn.CONCAT($V$33,"?"))</f>
        <v>cos(φ) = 0.9</v>
      </c>
      <c r="AE42" s="408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x14ac:dyDescent="0.35">
      <c r="Z43" s="407"/>
      <c r="AA43" s="502"/>
      <c r="AB43" s="502"/>
      <c r="AC43" s="502"/>
      <c r="AD43" s="502"/>
      <c r="AE43" s="408"/>
    </row>
    <row r="44" spans="2:38" x14ac:dyDescent="0.35">
      <c r="Z44" s="407"/>
      <c r="AA44" s="502"/>
      <c r="AB44" s="502"/>
      <c r="AC44" s="502"/>
      <c r="AD44" s="502"/>
      <c r="AE44" s="408"/>
    </row>
    <row r="45" spans="2:38" x14ac:dyDescent="0.35">
      <c r="Z45" s="407"/>
      <c r="AA45" s="502"/>
      <c r="AB45" s="502"/>
      <c r="AC45" s="502"/>
      <c r="AD45" s="502"/>
      <c r="AE45" s="408"/>
    </row>
    <row r="46" spans="2:38" x14ac:dyDescent="0.35">
      <c r="Z46" s="407"/>
      <c r="AA46" s="502"/>
      <c r="AB46" s="502"/>
      <c r="AC46" s="502"/>
      <c r="AD46" s="502"/>
      <c r="AE46" s="408"/>
    </row>
    <row r="47" spans="2:38" ht="15" thickBot="1" x14ac:dyDescent="0.4">
      <c r="Z47" s="410"/>
      <c r="AA47" s="411"/>
      <c r="AB47" s="411"/>
      <c r="AC47" s="411"/>
      <c r="AD47" s="411"/>
      <c r="AE47" s="412"/>
    </row>
    <row r="48" spans="2:38" x14ac:dyDescent="0.35">
      <c r="AD48" s="502"/>
    </row>
    <row r="56" spans="26:38" ht="15" thickBot="1" x14ac:dyDescent="0.4"/>
    <row r="57" spans="26:38" x14ac:dyDescent="0.35">
      <c r="Z57" s="404"/>
      <c r="AA57" s="405"/>
      <c r="AB57" s="405"/>
      <c r="AC57" s="405"/>
      <c r="AD57" s="405"/>
      <c r="AE57" s="406"/>
      <c r="AF57" s="504"/>
    </row>
    <row r="58" spans="26:38" x14ac:dyDescent="0.35">
      <c r="Z58" s="407"/>
      <c r="AA58" s="502"/>
      <c r="AB58" s="502"/>
      <c r="AC58" s="502"/>
      <c r="AD58" s="502"/>
      <c r="AE58" s="408"/>
      <c r="AF58" s="504">
        <f>$H$20</f>
        <v>1500</v>
      </c>
      <c r="AG58" s="1" t="s">
        <v>882</v>
      </c>
      <c r="AH58">
        <v>0</v>
      </c>
      <c r="AI58">
        <f>IF($AB$2=$R$2,AF58,0)</f>
        <v>1500</v>
      </c>
      <c r="AK58">
        <v>0</v>
      </c>
      <c r="AL58">
        <v>0</v>
      </c>
    </row>
    <row r="59" spans="26:38" x14ac:dyDescent="0.35">
      <c r="Z59" s="407"/>
      <c r="AA59" s="502"/>
      <c r="AB59" s="5" t="s">
        <v>872</v>
      </c>
      <c r="AC59" s="502"/>
      <c r="AD59" s="5" t="s">
        <v>871</v>
      </c>
      <c r="AE59" s="408"/>
      <c r="AF59" s="504">
        <f>$H$28</f>
        <v>1590</v>
      </c>
      <c r="AG59" s="1" t="s">
        <v>883</v>
      </c>
      <c r="AH59">
        <v>0</v>
      </c>
      <c r="AI59">
        <v>0</v>
      </c>
      <c r="AK59">
        <v>0</v>
      </c>
      <c r="AL59">
        <f>IF($AB$2=$R$2,-AF59,0)</f>
        <v>-1590</v>
      </c>
    </row>
    <row r="60" spans="26:38" ht="18.5" x14ac:dyDescent="0.45">
      <c r="Z60" s="407"/>
      <c r="AA60" s="502"/>
      <c r="AB60" s="402" t="str">
        <f>$L$20</f>
        <v>R = 1.5kΩ</v>
      </c>
      <c r="AC60" s="502"/>
      <c r="AD60" s="403" t="str">
        <f>IF($AB$2=$R$2,$L$25,_xlfn.CONCAT($C$25,"?"))</f>
        <v>ω = 6283.1853(1/s)</v>
      </c>
      <c r="AE60" s="408"/>
      <c r="AF60" s="504">
        <f>$H$29</f>
        <v>502.65480000000002</v>
      </c>
      <c r="AG60" s="1" t="s">
        <v>884</v>
      </c>
      <c r="AH60">
        <v>0</v>
      </c>
      <c r="AI60">
        <v>0</v>
      </c>
      <c r="AK60">
        <v>0</v>
      </c>
      <c r="AL60">
        <f>IF($AB$2=$R$2,AF60,0)</f>
        <v>502.65480000000002</v>
      </c>
    </row>
    <row r="61" spans="26:38" ht="18.5" x14ac:dyDescent="0.45">
      <c r="Z61" s="407"/>
      <c r="AA61" s="502"/>
      <c r="AB61" s="402" t="str">
        <f>$L$22</f>
        <v>L = 80mH</v>
      </c>
      <c r="AC61" s="502"/>
      <c r="AD61" s="403" t="str">
        <f>IF($AB$2=$R$2,$L$29,_xlfn.CONCAT($C$29,"?"))</f>
        <v>Blindwiderstand XL = 502.6548Ω</v>
      </c>
      <c r="AE61" s="408"/>
      <c r="AF61" s="504"/>
      <c r="AG61" s="1" t="s">
        <v>886</v>
      </c>
      <c r="AH61">
        <v>0</v>
      </c>
      <c r="AI61">
        <v>0</v>
      </c>
      <c r="AK61">
        <v>0</v>
      </c>
      <c r="AL61">
        <f>AL59+AL60</f>
        <v>-1087.3452</v>
      </c>
    </row>
    <row r="62" spans="26:38" ht="18.5" x14ac:dyDescent="0.45">
      <c r="Z62" s="407"/>
      <c r="AA62" s="502"/>
      <c r="AB62" s="402" t="str">
        <f>$L$21</f>
        <v>C = 0.1µF</v>
      </c>
      <c r="AC62" s="502"/>
      <c r="AD62" s="403" t="str">
        <f>IF($AB$2=$R$2,$L$28,_xlfn.CONCAT($C$28,"?"))</f>
        <v>Blindwiderstand XC = 1.59kΩ</v>
      </c>
      <c r="AE62" s="408"/>
      <c r="AF62" s="504"/>
      <c r="AG62" s="1"/>
    </row>
    <row r="63" spans="26:38" ht="18.5" x14ac:dyDescent="0.45">
      <c r="Z63" s="407"/>
      <c r="AA63" s="502"/>
      <c r="AB63" s="402" t="str">
        <f>$L$23</f>
        <v>f =1kHZ</v>
      </c>
      <c r="AC63" s="502"/>
      <c r="AD63" s="403" t="str">
        <f>IF($AB$2=$R$2,$L$34,_xlfn.CONCAT($C$33,"?"))</f>
        <v>Scheinwiderstand ZRLC = 1.85kΩ</v>
      </c>
      <c r="AE63" s="408"/>
      <c r="AF63" s="504"/>
      <c r="AG63" s="1"/>
    </row>
    <row r="64" spans="26:38" ht="18.5" x14ac:dyDescent="0.45">
      <c r="Z64" s="407"/>
      <c r="AA64" s="502"/>
      <c r="AB64" s="499"/>
      <c r="AC64" s="502"/>
      <c r="AD64" s="403" t="str">
        <f>IF($AB$2=$R$2,$T$34,_xlfn.CONCAT($O$34,"?"))</f>
        <v>φ = -51°</v>
      </c>
      <c r="AE64" s="408"/>
      <c r="AF64" s="504"/>
      <c r="AG64" s="1" t="s">
        <v>887</v>
      </c>
      <c r="AH64">
        <v>0</v>
      </c>
      <c r="AI64">
        <f>AI58</f>
        <v>1500</v>
      </c>
      <c r="AK64">
        <v>0</v>
      </c>
      <c r="AL64">
        <f>AL61</f>
        <v>-1087.3452</v>
      </c>
    </row>
    <row r="65" spans="26:38" ht="18.5" x14ac:dyDescent="0.45">
      <c r="Z65" s="407"/>
      <c r="AA65" s="502"/>
      <c r="AB65" s="502"/>
      <c r="AC65" s="502"/>
      <c r="AD65" s="403" t="str">
        <f>IF($AB$2=$R$2,$X$34,_xlfn.CONCAT($V$34,"?"))</f>
        <v>cos(φ) = 0.6</v>
      </c>
      <c r="AE65" s="408"/>
      <c r="AF65" s="504">
        <f>ABS(MAX(AF58:AF60))*1.1</f>
        <v>1749.0000000000002</v>
      </c>
      <c r="AG65" s="1" t="s">
        <v>885</v>
      </c>
      <c r="AH65">
        <f>-AF65</f>
        <v>-1749.0000000000002</v>
      </c>
      <c r="AI65">
        <f>AF65</f>
        <v>1749.0000000000002</v>
      </c>
      <c r="AK65">
        <v>0</v>
      </c>
      <c r="AL65">
        <v>0</v>
      </c>
    </row>
    <row r="66" spans="26:38" ht="18.5" x14ac:dyDescent="0.45">
      <c r="Z66" s="407"/>
      <c r="AA66" s="502"/>
      <c r="AB66" s="502"/>
      <c r="AC66" s="502"/>
      <c r="AD66" s="403" t="str">
        <f>IF($AB$2=$R$2,_xlfn.CONCAT("Die Schaltung ist ",$B$34),"Ist die Schaltung induktiv oder kapazitiv?")</f>
        <v>Die Schaltung ist kapazitiv</v>
      </c>
      <c r="AE66" s="408"/>
      <c r="AH66">
        <v>0</v>
      </c>
      <c r="AI66">
        <v>0</v>
      </c>
      <c r="AK66">
        <f>AH65</f>
        <v>-1749.0000000000002</v>
      </c>
      <c r="AL66">
        <f>AI65</f>
        <v>1749.0000000000002</v>
      </c>
    </row>
    <row r="67" spans="26:38" x14ac:dyDescent="0.35">
      <c r="Z67" s="407"/>
      <c r="AA67" s="502"/>
      <c r="AB67" s="502"/>
      <c r="AC67" s="502"/>
      <c r="AD67" s="502"/>
      <c r="AE67" s="408"/>
      <c r="AH67">
        <v>0</v>
      </c>
      <c r="AI67">
        <f>AI59</f>
        <v>0</v>
      </c>
      <c r="AK67">
        <v>0</v>
      </c>
      <c r="AL67">
        <f>AL60</f>
        <v>502.65480000000002</v>
      </c>
    </row>
    <row r="68" spans="26:38" x14ac:dyDescent="0.35">
      <c r="Z68" s="407"/>
      <c r="AA68" s="502"/>
      <c r="AB68" s="502"/>
      <c r="AC68" s="502"/>
      <c r="AD68" s="502"/>
      <c r="AE68" s="408"/>
    </row>
    <row r="69" spans="26:38" x14ac:dyDescent="0.35">
      <c r="Z69" s="407"/>
      <c r="AA69" s="502"/>
      <c r="AB69" s="502"/>
      <c r="AC69" s="502"/>
      <c r="AD69" s="502"/>
      <c r="AE69" s="408"/>
    </row>
    <row r="70" spans="26:38" x14ac:dyDescent="0.35">
      <c r="Z70" s="407"/>
      <c r="AA70" s="502"/>
      <c r="AB70" s="502"/>
      <c r="AC70" s="502"/>
      <c r="AD70" s="502"/>
      <c r="AE70" s="408"/>
    </row>
    <row r="71" spans="26:38" x14ac:dyDescent="0.35">
      <c r="Z71" s="407"/>
      <c r="AA71" s="502"/>
      <c r="AB71" s="502"/>
      <c r="AC71" s="502"/>
      <c r="AD71" s="502"/>
      <c r="AE71" s="408"/>
    </row>
    <row r="72" spans="26:38" x14ac:dyDescent="0.35">
      <c r="Z72" s="407"/>
      <c r="AA72" s="502"/>
      <c r="AB72" s="502"/>
      <c r="AC72" s="502"/>
      <c r="AD72" s="502"/>
      <c r="AE72" s="408"/>
    </row>
    <row r="73" spans="26:38" ht="15" thickBot="1" x14ac:dyDescent="0.4">
      <c r="Z73" s="410"/>
      <c r="AA73" s="411"/>
      <c r="AB73" s="411"/>
      <c r="AC73" s="411"/>
      <c r="AD73" s="411"/>
      <c r="AE73" s="412"/>
    </row>
    <row r="88" spans="38:38" x14ac:dyDescent="0.35">
      <c r="AL88" s="1"/>
    </row>
  </sheetData>
  <dataValidations count="1">
    <dataValidation type="list" allowBlank="1" showInputMessage="1" showErrorMessage="1" sqref="AB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6.179687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896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870</v>
      </c>
      <c r="I4" s="4" t="s">
        <v>64</v>
      </c>
    </row>
    <row r="5" spans="2:19" ht="16.5" customHeight="1" x14ac:dyDescent="0.35">
      <c r="C5" s="424"/>
    </row>
    <row r="6" spans="2:19" ht="16.5" customHeight="1" x14ac:dyDescent="0.45">
      <c r="C6" s="8" t="s">
        <v>897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861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35">
      <c r="C8" s="8" t="s">
        <v>862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23">
        <f xml:space="preserve"> -D11 * LN(1 - D12/D6)</f>
        <v>1.2000026483616559E-2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 t="shared" ref="L11" si="3">_xlfn.CONCAT(I11,K11)</f>
        <v xml:space="preserve"> τ = 0.018s</v>
      </c>
      <c r="M11" s="77" t="str">
        <f t="shared" ref="M11" si="4"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3">
        <f xml:space="preserve"> -D9 / LN(1 - D12/D6)</f>
        <v>17.999960274662833</v>
      </c>
    </row>
    <row r="12" spans="2:19" ht="18.5" x14ac:dyDescent="0.45">
      <c r="B12" s="420" t="s">
        <v>906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 t="shared" ref="L12" si="6">_xlfn.CONCAT(I12,K12)</f>
        <v xml:space="preserve"> UC = 26.7621V</v>
      </c>
      <c r="M12" s="77" t="str">
        <f t="shared" ref="M12" si="7">_xlfn.CONCAT(I12,J12)</f>
        <v xml:space="preserve"> UC = 26.7621V</v>
      </c>
      <c r="N12" s="425" t="s">
        <v>906</v>
      </c>
      <c r="O12" s="339" t="str">
        <f>_xlfn.CONCAT("UC(t) = U0(1 - e^(-t/",Einheitenvorsätze!C56,"))")</f>
        <v>UC(t) = U0(1 - e^(-t/τ))</v>
      </c>
      <c r="R12" s="423">
        <f xml:space="preserve"> D6*(1 - EXP(-D9/D11))</f>
        <v>55</v>
      </c>
    </row>
    <row r="13" spans="2:19" ht="18.5" x14ac:dyDescent="0.45">
      <c r="B13" s="420" t="s">
        <v>907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 t="shared" ref="L13" si="9">_xlfn.CONCAT(I13,K13)</f>
        <v xml:space="preserve"> UC = 28.2379V</v>
      </c>
      <c r="M13" s="77" t="str">
        <f t="shared" ref="M13" si="10">_xlfn.CONCAT(I13,J13)</f>
        <v xml:space="preserve"> UC = 28.2379V</v>
      </c>
      <c r="N13" s="425" t="s">
        <v>907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902</v>
      </c>
      <c r="O16" s="77">
        <f>-H9/H11</f>
        <v>-0.66666666666666674</v>
      </c>
      <c r="R16" s="421" t="str">
        <f>_xlfn.CONCAT("t / ", Einheitenvorsätze!C56)</f>
        <v>t / τ</v>
      </c>
      <c r="S16" s="421" t="s">
        <v>905</v>
      </c>
    </row>
    <row r="17" spans="2:26" x14ac:dyDescent="0.35">
      <c r="B17" s="407"/>
      <c r="L17" s="408"/>
      <c r="N17" s="8" t="s">
        <v>903</v>
      </c>
      <c r="O17" s="77">
        <f>EXP(O16)</f>
        <v>0.51341711903259202</v>
      </c>
      <c r="R17" s="95">
        <v>0</v>
      </c>
      <c r="S17" s="422">
        <f>1-EXP(-R17)</f>
        <v>0</v>
      </c>
    </row>
    <row r="18" spans="2:26" x14ac:dyDescent="0.35">
      <c r="B18" s="407"/>
      <c r="I18" s="5" t="s">
        <v>872</v>
      </c>
      <c r="K18" s="5" t="s">
        <v>871</v>
      </c>
      <c r="L18" s="408"/>
      <c r="N18" s="8" t="s">
        <v>904</v>
      </c>
      <c r="O18" s="77">
        <f>1-O17</f>
        <v>0.48658288096740798</v>
      </c>
      <c r="R18" s="95">
        <v>1</v>
      </c>
      <c r="S18" s="422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1500kΩ</v>
      </c>
      <c r="K19" s="403" t="str">
        <f>IF($I$4=$R$2,$L$11,_xlfn.CONCAT($C$11,"?"))</f>
        <v xml:space="preserve"> τ = 0.018s</v>
      </c>
      <c r="L19" s="408"/>
      <c r="R19" s="95">
        <v>2</v>
      </c>
      <c r="S19" s="422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26.7621V</v>
      </c>
      <c r="L20" s="447">
        <f>IF($I$4=$R$2,$H$12/$H$6,"")</f>
        <v>0.48658363636363638</v>
      </c>
      <c r="R20" s="95">
        <v>3</v>
      </c>
      <c r="S20" s="422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2">
        <f t="shared" si="11"/>
        <v>0.98168436111126578</v>
      </c>
    </row>
    <row r="22" spans="2:26" ht="18.5" x14ac:dyDescent="0.45">
      <c r="B22" s="407"/>
      <c r="I22" s="402" t="str">
        <f>$L$9</f>
        <v>t = 12ms</v>
      </c>
      <c r="K22" s="419"/>
      <c r="L22" s="408"/>
      <c r="R22" s="95">
        <v>5</v>
      </c>
      <c r="S22" s="422">
        <f t="shared" si="11"/>
        <v>0.99326205300091452</v>
      </c>
    </row>
    <row r="23" spans="2:26" x14ac:dyDescent="0.35">
      <c r="B23" s="407"/>
      <c r="L23" s="408"/>
      <c r="R23" s="95">
        <v>6</v>
      </c>
      <c r="S23" s="422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ms</v>
      </c>
      <c r="Y30" t="s">
        <v>911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2E-3</v>
      </c>
      <c r="E31" s="77">
        <f t="shared" si="12"/>
        <v>4.0000000000000001E-3</v>
      </c>
      <c r="F31" s="77">
        <f t="shared" si="12"/>
        <v>6.0000000000000001E-3</v>
      </c>
      <c r="G31" s="77">
        <f t="shared" si="12"/>
        <v>8.0000000000000002E-3</v>
      </c>
      <c r="H31" s="77">
        <f t="shared" si="12"/>
        <v>0.01</v>
      </c>
      <c r="I31" s="77">
        <f t="shared" si="12"/>
        <v>1.2E-2</v>
      </c>
      <c r="J31" s="77">
        <f t="shared" si="12"/>
        <v>1.4E-2</v>
      </c>
      <c r="K31" s="77">
        <f t="shared" si="12"/>
        <v>1.6E-2</v>
      </c>
      <c r="L31" s="77">
        <f t="shared" si="12"/>
        <v>1.8000000000000002E-2</v>
      </c>
      <c r="M31" s="77">
        <f t="shared" si="12"/>
        <v>0.02</v>
      </c>
      <c r="N31" s="77">
        <f t="shared" si="12"/>
        <v>2.1999999999999999E-2</v>
      </c>
      <c r="O31" s="77">
        <f t="shared" si="12"/>
        <v>2.4E-2</v>
      </c>
      <c r="P31" s="77">
        <f t="shared" si="12"/>
        <v>2.6000000000000002E-2</v>
      </c>
      <c r="Q31" s="77">
        <f t="shared" si="12"/>
        <v>2.8000000000000001E-2</v>
      </c>
      <c r="R31" s="77">
        <f t="shared" si="12"/>
        <v>0.03</v>
      </c>
      <c r="S31" s="77">
        <f t="shared" si="12"/>
        <v>3.2000000000000001E-2</v>
      </c>
      <c r="T31" s="77">
        <f t="shared" si="12"/>
        <v>3.4000000000000002E-2</v>
      </c>
      <c r="U31" s="77">
        <f t="shared" si="12"/>
        <v>3.6000000000000004E-2</v>
      </c>
      <c r="V31" s="77">
        <f t="shared" si="12"/>
        <v>3.7999999999999999E-2</v>
      </c>
      <c r="W31" s="77">
        <f t="shared" si="12"/>
        <v>0.04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908</v>
      </c>
      <c r="B33" s="292" t="s">
        <v>898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26.762058453207437</v>
      </c>
      <c r="J33" s="212">
        <f t="shared" si="14"/>
        <v>29.731579678024037</v>
      </c>
      <c r="K33" s="212">
        <f t="shared" si="14"/>
        <v>32.388824022104693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40.502157403635032</v>
      </c>
      <c r="P33" s="212">
        <f t="shared" si="14"/>
        <v>42.0267604357865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909</v>
      </c>
      <c r="B34" s="292" t="s">
        <v>910</v>
      </c>
      <c r="C34" s="212">
        <f>$D$6*EXP(-C32/($H$7*$H$8))</f>
        <v>55</v>
      </c>
      <c r="D34" s="212">
        <f t="shared" ref="D34:W34" si="15">$D$6*EXP(-D32/($H$7*$H$8))</f>
        <v>3.0578787139746315E-47</v>
      </c>
      <c r="E34" s="212">
        <f t="shared" si="15"/>
        <v>1.7001131326143899E-95</v>
      </c>
      <c r="F34" s="212">
        <f t="shared" si="15"/>
        <v>9.4522541083094524E-144</v>
      </c>
      <c r="G34" s="212">
        <f t="shared" si="15"/>
        <v>5.2552448430689352E-192</v>
      </c>
      <c r="H34" s="212">
        <f t="shared" si="15"/>
        <v>2.9218002440626845E-240</v>
      </c>
      <c r="I34" s="212">
        <f t="shared" si="15"/>
        <v>1.6244565041464168E-288</v>
      </c>
      <c r="J34" s="212">
        <f t="shared" si="15"/>
        <v>0</v>
      </c>
      <c r="K34" s="212">
        <f t="shared" si="15"/>
        <v>0</v>
      </c>
      <c r="L34" s="212">
        <f t="shared" si="15"/>
        <v>0</v>
      </c>
      <c r="M34" s="212">
        <f t="shared" si="15"/>
        <v>0</v>
      </c>
      <c r="N34" s="212">
        <f t="shared" si="15"/>
        <v>0</v>
      </c>
      <c r="O34" s="212">
        <f t="shared" si="15"/>
        <v>0</v>
      </c>
      <c r="P34" s="212">
        <f t="shared" si="15"/>
        <v>0</v>
      </c>
      <c r="Q34" s="212">
        <f t="shared" si="15"/>
        <v>0</v>
      </c>
      <c r="R34" s="212">
        <f t="shared" si="15"/>
        <v>0</v>
      </c>
      <c r="S34" s="212">
        <f t="shared" si="15"/>
        <v>0</v>
      </c>
      <c r="T34" s="212">
        <f t="shared" si="15"/>
        <v>0</v>
      </c>
      <c r="U34" s="212">
        <f t="shared" si="15"/>
        <v>0</v>
      </c>
      <c r="V34" s="212">
        <f t="shared" si="15"/>
        <v>0</v>
      </c>
      <c r="W34" s="212">
        <f t="shared" si="15"/>
        <v>0</v>
      </c>
    </row>
    <row r="39" spans="1:25" x14ac:dyDescent="0.35">
      <c r="I39" s="5" t="s">
        <v>900</v>
      </c>
      <c r="J39" s="5"/>
    </row>
    <row r="40" spans="1:25" x14ac:dyDescent="0.35">
      <c r="I40" s="5">
        <f>H11/10^G11</f>
        <v>1.7999999999999999E-2</v>
      </c>
      <c r="J40" s="5">
        <f>I40</f>
        <v>1.7999999999999999E-2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899</v>
      </c>
      <c r="J43" s="5"/>
      <c r="N43" s="8" t="s">
        <v>901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1.7999999999999999E-2</v>
      </c>
      <c r="N44" s="426" t="s">
        <v>913</v>
      </c>
      <c r="O44" s="427">
        <f>1-EXP(-O43)</f>
        <v>0</v>
      </c>
      <c r="P44" s="427">
        <f t="shared" ref="P44:Q44" si="17">1-EXP(-P43)</f>
        <v>0.63212055882855767</v>
      </c>
      <c r="Q44" s="427">
        <f t="shared" si="17"/>
        <v>0.8646647167633873</v>
      </c>
      <c r="R44" s="427">
        <f>1-EXP(-R43)</f>
        <v>0.95021293163213605</v>
      </c>
      <c r="S44" s="427">
        <f t="shared" ref="S44" si="18">1-EXP(-S43)</f>
        <v>0.98168436111126578</v>
      </c>
      <c r="T44" s="427">
        <f t="shared" ref="T44" si="19">1-EXP(-T43)</f>
        <v>0.99326205300091452</v>
      </c>
      <c r="U44" s="427">
        <f>1-EXP(-U43)</f>
        <v>0.99752124782333362</v>
      </c>
      <c r="V44" s="427">
        <f t="shared" ref="V44" si="20">1-EXP(-V43)</f>
        <v>0.99908811803444553</v>
      </c>
      <c r="W44" s="427">
        <f t="shared" ref="W44" si="21">1-EXP(-W43)</f>
        <v>0.99966453737209748</v>
      </c>
      <c r="X44" s="427">
        <f>1-EXP(-X43)</f>
        <v>0.99987659019591335</v>
      </c>
      <c r="Y44" s="427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8" t="s">
        <v>912</v>
      </c>
      <c r="O45" s="429">
        <f>EXP(-O43)</f>
        <v>1</v>
      </c>
      <c r="P45" s="429">
        <f t="shared" ref="P45:Y45" si="23">EXP(-P43)</f>
        <v>0.36787944117144233</v>
      </c>
      <c r="Q45" s="429">
        <f t="shared" si="23"/>
        <v>0.1353352832366127</v>
      </c>
      <c r="R45" s="429">
        <f t="shared" si="23"/>
        <v>4.9787068367863944E-2</v>
      </c>
      <c r="S45" s="429">
        <f t="shared" si="23"/>
        <v>1.8315638888734179E-2</v>
      </c>
      <c r="T45" s="429">
        <f t="shared" si="23"/>
        <v>6.737946999085467E-3</v>
      </c>
      <c r="U45" s="429">
        <f t="shared" si="23"/>
        <v>2.4787521766663585E-3</v>
      </c>
      <c r="V45" s="429">
        <f t="shared" si="23"/>
        <v>9.1188196555451624E-4</v>
      </c>
      <c r="W45" s="429">
        <f t="shared" si="23"/>
        <v>3.3546262790251185E-4</v>
      </c>
      <c r="X45" s="429">
        <f t="shared" si="23"/>
        <v>1.2340980408667956E-4</v>
      </c>
      <c r="Y45" s="429">
        <f t="shared" si="23"/>
        <v>4.5399929762484854E-5</v>
      </c>
    </row>
    <row r="72" spans="8:9" x14ac:dyDescent="0.35">
      <c r="H72" s="5" t="s">
        <v>900</v>
      </c>
      <c r="I72" s="5"/>
    </row>
    <row r="73" spans="8:9" x14ac:dyDescent="0.35">
      <c r="H73" s="77">
        <f>H11/10^G11</f>
        <v>1.7999999999999999E-2</v>
      </c>
      <c r="I73" s="77">
        <f>H73</f>
        <v>1.7999999999999999E-2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899</v>
      </c>
      <c r="I76" s="5"/>
    </row>
    <row r="77" spans="8:9" x14ac:dyDescent="0.35">
      <c r="H77" s="77">
        <v>0</v>
      </c>
      <c r="I77" s="77">
        <f>I73</f>
        <v>1.7999999999999999E-2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561</v>
      </c>
    </row>
    <row r="5" spans="3:30" ht="16.5" x14ac:dyDescent="0.45">
      <c r="J5" s="5" t="s">
        <v>593</v>
      </c>
      <c r="K5" s="5"/>
      <c r="L5" s="5"/>
      <c r="N5" s="5" t="s">
        <v>592</v>
      </c>
      <c r="O5" s="5"/>
    </row>
    <row r="6" spans="3:30" ht="16.5" x14ac:dyDescent="0.4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591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585</v>
      </c>
      <c r="J17" s="295" t="s">
        <v>586</v>
      </c>
      <c r="K17" s="296" t="s">
        <v>587</v>
      </c>
    </row>
    <row r="18" spans="9:15" x14ac:dyDescent="0.35">
      <c r="I18" s="95" t="s">
        <v>562</v>
      </c>
      <c r="J18" s="295" t="s">
        <v>594</v>
      </c>
      <c r="K18" s="296" t="s">
        <v>549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848</v>
      </c>
      <c r="D2" s="90"/>
    </row>
    <row r="4" spans="2:46" ht="16.5" x14ac:dyDescent="0.4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70" zoomScaleNormal="70" workbookViewId="0">
      <selection activeCell="K105" sqref="K105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311</v>
      </c>
      <c r="BC2" s="310" t="s">
        <v>612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-2.2981333293569342</v>
      </c>
      <c r="BD4" s="212">
        <f>IF(MAX(AZ12:AZ17) &lt; 0,0,MAX(AZ12:AZ17))</f>
        <v>1.9283628290596184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35">
      <c r="C11" s="5" t="s">
        <v>614</v>
      </c>
      <c r="D11" s="5" t="s">
        <v>625</v>
      </c>
      <c r="E11" s="5" t="s">
        <v>918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4.2426406871192848</v>
      </c>
      <c r="BL11" s="77">
        <v>0</v>
      </c>
      <c r="BM11" s="77">
        <f>BK11</f>
        <v>4.2426406871192848</v>
      </c>
      <c r="BN11" s="77">
        <v>0</v>
      </c>
      <c r="BO11" s="77">
        <f>-BK11</f>
        <v>-4.2426406871192848</v>
      </c>
      <c r="BP11" s="77">
        <f>BM11</f>
        <v>4.2426406871192848</v>
      </c>
      <c r="BQ11" s="77">
        <v>0</v>
      </c>
      <c r="BR11" s="77">
        <f>BO11</f>
        <v>-4.2426406871192848</v>
      </c>
      <c r="BS11" s="77">
        <v>0</v>
      </c>
    </row>
    <row r="12" spans="3:71" ht="18.5" x14ac:dyDescent="0.45">
      <c r="C12" s="4">
        <v>3</v>
      </c>
      <c r="D12" s="4">
        <v>90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3 * sin(x + 90) =</v>
      </c>
      <c r="H12" s="212">
        <f>IF($AX$12=$L$3,$C$12*SIN(H11+RADIANS($D$12)),0)</f>
        <v>3</v>
      </c>
      <c r="I12" s="212">
        <f t="shared" ref="I12:AV12" si="3">IF($AX$12=$L$3,$C$12*SIN(I11+RADIANS($D$12)),0)</f>
        <v>2.9544232590366239</v>
      </c>
      <c r="J12" s="212">
        <f t="shared" si="3"/>
        <v>2.8190778623577253</v>
      </c>
      <c r="K12" s="212">
        <f t="shared" si="3"/>
        <v>2.598076211353316</v>
      </c>
      <c r="L12" s="212">
        <f t="shared" si="3"/>
        <v>2.2981333293569342</v>
      </c>
      <c r="M12" s="212">
        <f t="shared" si="3"/>
        <v>1.9283628290596184</v>
      </c>
      <c r="N12" s="212">
        <f t="shared" si="3"/>
        <v>1.5000000000000009</v>
      </c>
      <c r="O12" s="212">
        <f t="shared" si="3"/>
        <v>1.0260604299770066</v>
      </c>
      <c r="P12" s="212">
        <f t="shared" si="3"/>
        <v>0.5209445330007908</v>
      </c>
      <c r="Q12" s="212">
        <f t="shared" si="3"/>
        <v>3.67544536472586E-16</v>
      </c>
      <c r="R12" s="212">
        <f t="shared" si="3"/>
        <v>-0.52094453300079002</v>
      </c>
      <c r="S12" s="212">
        <f t="shared" si="3"/>
        <v>-1.026060429977006</v>
      </c>
      <c r="T12" s="212">
        <f t="shared" si="3"/>
        <v>-1.4999999999999991</v>
      </c>
      <c r="U12" s="212">
        <f t="shared" si="3"/>
        <v>-1.9283628290596178</v>
      </c>
      <c r="V12" s="212">
        <f t="shared" si="3"/>
        <v>-2.2981333293569337</v>
      </c>
      <c r="W12" s="212">
        <f t="shared" si="3"/>
        <v>-2.5980762113533165</v>
      </c>
      <c r="X12" s="212">
        <f t="shared" si="3"/>
        <v>-2.8190778623577253</v>
      </c>
      <c r="Y12" s="212">
        <f t="shared" si="3"/>
        <v>-2.9544232590366239</v>
      </c>
      <c r="Z12" s="212">
        <f t="shared" si="3"/>
        <v>-3</v>
      </c>
      <c r="AA12" s="212">
        <f t="shared" si="3"/>
        <v>-2.9544232590366244</v>
      </c>
      <c r="AB12" s="212">
        <f t="shared" si="3"/>
        <v>-2.8190778623577257</v>
      </c>
      <c r="AC12" s="212">
        <f t="shared" si="3"/>
        <v>-2.598076211353316</v>
      </c>
      <c r="AD12" s="212">
        <f t="shared" si="3"/>
        <v>-2.2981333293569346</v>
      </c>
      <c r="AE12" s="212">
        <f t="shared" si="3"/>
        <v>-1.9283628290596186</v>
      </c>
      <c r="AF12" s="212">
        <f t="shared" si="3"/>
        <v>-1.5000000000000013</v>
      </c>
      <c r="AG12" s="212">
        <f t="shared" si="3"/>
        <v>-1.0260604299770084</v>
      </c>
      <c r="AH12" s="212">
        <f t="shared" si="3"/>
        <v>-0.52094453300079113</v>
      </c>
      <c r="AI12" s="212">
        <f t="shared" si="3"/>
        <v>-7.3508907294517201E-16</v>
      </c>
      <c r="AJ12" s="212">
        <f t="shared" si="3"/>
        <v>0.5209445330007898</v>
      </c>
      <c r="AK12" s="212">
        <f t="shared" si="3"/>
        <v>1.0260604299770044</v>
      </c>
      <c r="AL12" s="212">
        <f t="shared" si="3"/>
        <v>1.5</v>
      </c>
      <c r="AM12" s="212">
        <f t="shared" si="3"/>
        <v>1.9283628290596173</v>
      </c>
      <c r="AN12" s="212">
        <f t="shared" si="3"/>
        <v>2.2981333293569333</v>
      </c>
      <c r="AO12" s="212">
        <f t="shared" si="3"/>
        <v>2.5980762113533151</v>
      </c>
      <c r="AP12" s="212">
        <f t="shared" si="3"/>
        <v>2.8190778623577253</v>
      </c>
      <c r="AQ12" s="212">
        <f t="shared" si="3"/>
        <v>2.9544232590366235</v>
      </c>
      <c r="AR12" s="212">
        <f t="shared" si="3"/>
        <v>3</v>
      </c>
      <c r="AS12" s="212">
        <f t="shared" si="3"/>
        <v>2.9544232590366244</v>
      </c>
      <c r="AT12" s="212">
        <f t="shared" si="3"/>
        <v>2.819077862357724</v>
      </c>
      <c r="AU12" s="212">
        <f t="shared" si="3"/>
        <v>2.5980762113533173</v>
      </c>
      <c r="AV12" s="212">
        <f t="shared" si="3"/>
        <v>2.2981333293569328</v>
      </c>
      <c r="AW12" s="99"/>
      <c r="AX12" s="318" t="s">
        <v>64</v>
      </c>
      <c r="AZ12" s="212">
        <f>IF($AX$12=$L$3,$C$12 * SIN(AZ11 + RADIANS($D$12)),0)</f>
        <v>1.9283628290596184</v>
      </c>
      <c r="BA12" s="5"/>
      <c r="BC12" s="77">
        <f>IF($AX$12=$L$3,$C12,0)</f>
        <v>3</v>
      </c>
      <c r="BD12" s="77">
        <f>$AZ$10+$D$12</f>
        <v>140</v>
      </c>
      <c r="BE12" s="311">
        <f>BC12*COS(RADIANS(BD12))</f>
        <v>-2.2981333293569337</v>
      </c>
      <c r="BF12" s="311">
        <f>BC12*SIN(RADIANS(BD12))</f>
        <v>1.9283628290596184</v>
      </c>
      <c r="BG12" s="311">
        <v>0</v>
      </c>
      <c r="BH12" s="311">
        <f>BE12</f>
        <v>-2.2981333293569337</v>
      </c>
      <c r="BI12" s="311">
        <v>0</v>
      </c>
      <c r="BJ12" s="311">
        <f>BF12</f>
        <v>1.9283628290596184</v>
      </c>
    </row>
    <row r="13" spans="3:71" ht="18.5" x14ac:dyDescent="0.45">
      <c r="C13" s="4">
        <v>3</v>
      </c>
      <c r="D13" s="4">
        <v>-270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3 * cos(x - 270) =</v>
      </c>
      <c r="H13" s="212">
        <f t="shared" ref="H13:AV13" si="4">IF($AX$13=$L$3,$C$13*COS(H11+RADIANS($D$13)),0)</f>
        <v>-5.51316804708879E-16</v>
      </c>
      <c r="I13" s="212">
        <f t="shared" si="4"/>
        <v>-0.52094453300079102</v>
      </c>
      <c r="J13" s="212">
        <f t="shared" si="4"/>
        <v>-1.0260604299770058</v>
      </c>
      <c r="K13" s="212">
        <f t="shared" si="4"/>
        <v>-1.5000000000000013</v>
      </c>
      <c r="L13" s="212">
        <f t="shared" si="4"/>
        <v>-1.9283628290596184</v>
      </c>
      <c r="M13" s="212">
        <f t="shared" si="4"/>
        <v>-2.2981333293569342</v>
      </c>
      <c r="N13" s="212">
        <f t="shared" si="4"/>
        <v>-2.598076211353316</v>
      </c>
      <c r="O13" s="212">
        <f t="shared" si="4"/>
        <v>-2.8190778623577253</v>
      </c>
      <c r="P13" s="212">
        <f t="shared" si="4"/>
        <v>-2.9544232590366244</v>
      </c>
      <c r="Q13" s="212">
        <f t="shared" si="4"/>
        <v>-3</v>
      </c>
      <c r="R13" s="212">
        <f t="shared" si="4"/>
        <v>-2.9544232590366239</v>
      </c>
      <c r="S13" s="212">
        <f t="shared" si="4"/>
        <v>-2.8190778623577248</v>
      </c>
      <c r="T13" s="212">
        <f t="shared" si="4"/>
        <v>-2.598076211353316</v>
      </c>
      <c r="U13" s="212">
        <f t="shared" si="4"/>
        <v>-2.2981333293569337</v>
      </c>
      <c r="V13" s="212">
        <f t="shared" si="4"/>
        <v>-1.9283628290596182</v>
      </c>
      <c r="W13" s="212">
        <f t="shared" si="4"/>
        <v>-1.4999999999999993</v>
      </c>
      <c r="X13" s="212">
        <f t="shared" si="4"/>
        <v>-1.0260604299770062</v>
      </c>
      <c r="Y13" s="212">
        <f t="shared" si="4"/>
        <v>-0.52094453300079024</v>
      </c>
      <c r="Z13" s="212">
        <f t="shared" si="4"/>
        <v>1.83772268236293E-16</v>
      </c>
      <c r="AA13" s="212">
        <f t="shared" si="4"/>
        <v>0.52094453300079191</v>
      </c>
      <c r="AB13" s="212">
        <f t="shared" si="4"/>
        <v>1.0260604299770064</v>
      </c>
      <c r="AC13" s="212">
        <f t="shared" si="4"/>
        <v>1.5000000000000009</v>
      </c>
      <c r="AD13" s="212">
        <f t="shared" si="4"/>
        <v>1.9283628290596184</v>
      </c>
      <c r="AE13" s="212">
        <f t="shared" si="4"/>
        <v>2.2981333293569342</v>
      </c>
      <c r="AF13" s="212">
        <f t="shared" si="4"/>
        <v>2.5980762113533156</v>
      </c>
      <c r="AG13" s="212">
        <f t="shared" si="4"/>
        <v>2.8190778623577248</v>
      </c>
      <c r="AH13" s="212">
        <f t="shared" si="4"/>
        <v>2.9544232590366244</v>
      </c>
      <c r="AI13" s="212">
        <f t="shared" si="4"/>
        <v>3</v>
      </c>
      <c r="AJ13" s="212">
        <f t="shared" si="4"/>
        <v>2.9544232590366244</v>
      </c>
      <c r="AK13" s="212">
        <f t="shared" si="4"/>
        <v>2.8190778623577257</v>
      </c>
      <c r="AL13" s="212">
        <f t="shared" si="4"/>
        <v>2.5980762113533156</v>
      </c>
      <c r="AM13" s="212">
        <f t="shared" si="4"/>
        <v>2.2981333293569342</v>
      </c>
      <c r="AN13" s="212">
        <f t="shared" si="4"/>
        <v>1.9283628290596184</v>
      </c>
      <c r="AO13" s="212">
        <f t="shared" si="4"/>
        <v>1.5000000000000009</v>
      </c>
      <c r="AP13" s="212">
        <f t="shared" si="4"/>
        <v>1.0260604299770051</v>
      </c>
      <c r="AQ13" s="212">
        <f t="shared" si="4"/>
        <v>0.52094453300079324</v>
      </c>
      <c r="AR13" s="212">
        <f t="shared" si="4"/>
        <v>1.83772268236293E-16</v>
      </c>
      <c r="AS13" s="212">
        <f t="shared" si="4"/>
        <v>-0.52094453300079024</v>
      </c>
      <c r="AT13" s="212">
        <f t="shared" si="4"/>
        <v>-1.0260604299770073</v>
      </c>
      <c r="AU13" s="212">
        <f t="shared" si="4"/>
        <v>-1.4999999999999982</v>
      </c>
      <c r="AV13" s="212">
        <f t="shared" si="4"/>
        <v>-1.9283628290596182</v>
      </c>
      <c r="AW13" s="99"/>
      <c r="AX13" s="318" t="s">
        <v>64</v>
      </c>
      <c r="AZ13" s="212">
        <f>IF($AX$13=$L$3,$C$13 * COS(AZ11+RADIANS(D13)),0)</f>
        <v>-2.2981333293569342</v>
      </c>
      <c r="BA13" s="5"/>
      <c r="BC13" s="77">
        <f>IF($AX$13=$L$3,$C13,0)</f>
        <v>3</v>
      </c>
      <c r="BD13" s="77">
        <f>$AZ$10+90+$D$13</f>
        <v>-130</v>
      </c>
      <c r="BE13" s="311">
        <f>BC13*COS(RADIANS(BD13))</f>
        <v>-1.9283628290596182</v>
      </c>
      <c r="BF13" s="311">
        <f>BC13*SIN(RADIANS(BD13))</f>
        <v>-2.2981333293569342</v>
      </c>
      <c r="BG13" s="311">
        <v>0</v>
      </c>
      <c r="BH13" s="311">
        <f>BE13</f>
        <v>-1.9283628290596182</v>
      </c>
      <c r="BI13" s="311">
        <v>0</v>
      </c>
      <c r="BJ13" s="311">
        <f>BF13</f>
        <v>-2.2981333293569342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5" x14ac:dyDescent="0.45">
      <c r="D16" s="321"/>
      <c r="E16" s="104"/>
      <c r="F16" s="319" t="s">
        <v>631</v>
      </c>
      <c r="G16" s="319" t="s">
        <v>627</v>
      </c>
      <c r="H16" s="212">
        <f>IF($AX$16=$L$3,H12+H13,0)</f>
        <v>2.9999999999999996</v>
      </c>
      <c r="I16" s="212">
        <f t="shared" ref="I16:AV16" si="5">IF($AX$16=$L$3,I12+I13,0)</f>
        <v>2.4334787260358328</v>
      </c>
      <c r="J16" s="212">
        <f t="shared" si="5"/>
        <v>1.7930174323807195</v>
      </c>
      <c r="K16" s="212">
        <f t="shared" si="5"/>
        <v>1.0980762113533147</v>
      </c>
      <c r="L16" s="212">
        <f t="shared" si="5"/>
        <v>0.36977050029731573</v>
      </c>
      <c r="M16" s="212">
        <f t="shared" si="5"/>
        <v>-0.36977050029731573</v>
      </c>
      <c r="N16" s="212">
        <f t="shared" si="5"/>
        <v>-1.0980762113533151</v>
      </c>
      <c r="O16" s="212">
        <f t="shared" si="5"/>
        <v>-1.7930174323807186</v>
      </c>
      <c r="P16" s="212">
        <f t="shared" si="5"/>
        <v>-2.4334787260358337</v>
      </c>
      <c r="Q16" s="212">
        <f t="shared" si="5"/>
        <v>-2.9999999999999996</v>
      </c>
      <c r="R16" s="212">
        <f t="shared" si="5"/>
        <v>-3.4753677920374137</v>
      </c>
      <c r="S16" s="212">
        <f t="shared" si="5"/>
        <v>-3.845138292334731</v>
      </c>
      <c r="T16" s="212">
        <f t="shared" si="5"/>
        <v>-4.0980762113533151</v>
      </c>
      <c r="U16" s="212">
        <f t="shared" si="5"/>
        <v>-4.2264961584165519</v>
      </c>
      <c r="V16" s="212">
        <f t="shared" si="5"/>
        <v>-4.2264961584165519</v>
      </c>
      <c r="W16" s="212">
        <f t="shared" si="5"/>
        <v>-4.098076211353316</v>
      </c>
      <c r="X16" s="212">
        <f t="shared" si="5"/>
        <v>-3.8451382923347315</v>
      </c>
      <c r="Y16" s="212">
        <f t="shared" si="5"/>
        <v>-3.4753677920374142</v>
      </c>
      <c r="Z16" s="212">
        <f t="shared" si="5"/>
        <v>-3</v>
      </c>
      <c r="AA16" s="212">
        <f t="shared" si="5"/>
        <v>-2.4334787260358324</v>
      </c>
      <c r="AB16" s="212">
        <f t="shared" si="5"/>
        <v>-1.7930174323807193</v>
      </c>
      <c r="AC16" s="212">
        <f t="shared" si="5"/>
        <v>-1.0980762113533151</v>
      </c>
      <c r="AD16" s="212">
        <f t="shared" si="5"/>
        <v>-0.36977050029731617</v>
      </c>
      <c r="AE16" s="212">
        <f t="shared" si="5"/>
        <v>0.36977050029731551</v>
      </c>
      <c r="AF16" s="212">
        <f t="shared" si="5"/>
        <v>1.0980762113533142</v>
      </c>
      <c r="AG16" s="212">
        <f t="shared" si="5"/>
        <v>1.7930174323807164</v>
      </c>
      <c r="AH16" s="212">
        <f t="shared" si="5"/>
        <v>2.4334787260358333</v>
      </c>
      <c r="AI16" s="212">
        <f t="shared" si="5"/>
        <v>2.9999999999999991</v>
      </c>
      <c r="AJ16" s="212">
        <f t="shared" si="5"/>
        <v>3.4753677920374142</v>
      </c>
      <c r="AK16" s="212">
        <f t="shared" si="5"/>
        <v>3.8451382923347301</v>
      </c>
      <c r="AL16" s="212">
        <f t="shared" si="5"/>
        <v>4.098076211353316</v>
      </c>
      <c r="AM16" s="212">
        <f t="shared" si="5"/>
        <v>4.2264961584165519</v>
      </c>
      <c r="AN16" s="212">
        <f t="shared" si="5"/>
        <v>4.2264961584165519</v>
      </c>
      <c r="AO16" s="212">
        <f t="shared" si="5"/>
        <v>4.098076211353316</v>
      </c>
      <c r="AP16" s="212">
        <f t="shared" si="5"/>
        <v>3.8451382923347301</v>
      </c>
      <c r="AQ16" s="212">
        <f t="shared" si="5"/>
        <v>3.4753677920374169</v>
      </c>
      <c r="AR16" s="212">
        <f t="shared" si="5"/>
        <v>3</v>
      </c>
      <c r="AS16" s="212">
        <f t="shared" si="5"/>
        <v>2.4334787260358341</v>
      </c>
      <c r="AT16" s="212">
        <f t="shared" si="5"/>
        <v>1.7930174323807166</v>
      </c>
      <c r="AU16" s="212">
        <f t="shared" si="5"/>
        <v>1.0980762113533191</v>
      </c>
      <c r="AV16" s="212">
        <f t="shared" si="5"/>
        <v>0.36977050029731462</v>
      </c>
      <c r="AW16" s="99"/>
      <c r="AX16" s="318" t="s">
        <v>64</v>
      </c>
      <c r="AZ16" s="212">
        <f>IF($AX$16=$L$3,AZ12+AZ13,0)</f>
        <v>-0.36977050029731573</v>
      </c>
      <c r="BC16" s="311">
        <f>SQRT(BE16^2+BF16^2)</f>
        <v>4.2426406871192848</v>
      </c>
      <c r="BD16" s="311">
        <f>IF($AX$16=$L$3,DEGREES(ATAN2(BE16,BF16)),0)</f>
        <v>-175</v>
      </c>
      <c r="BE16" s="311">
        <f>IF($AX$16=$L$3,BE12+BE13,0)</f>
        <v>-4.2264961584165519</v>
      </c>
      <c r="BF16" s="311">
        <f>IF($AX$16=$L$3,BF12+BF13,0)</f>
        <v>-0.36977050029731573</v>
      </c>
      <c r="BG16" s="311">
        <v>0</v>
      </c>
      <c r="BH16" s="311">
        <f>BE16</f>
        <v>-4.2264961584165519</v>
      </c>
      <c r="BI16" s="311">
        <v>0</v>
      </c>
      <c r="BJ16" s="322">
        <f>BF16</f>
        <v>-0.36977050029731573</v>
      </c>
      <c r="BK16" s="311">
        <f>IF($AX$16=$L$3,BE13,0)</f>
        <v>-1.9283628290596182</v>
      </c>
      <c r="BL16" s="311">
        <f>BE16</f>
        <v>-4.2264961584165519</v>
      </c>
      <c r="BM16" s="311">
        <f>IF($AX$16=$L$3,BF13,0)</f>
        <v>-2.2981333293569342</v>
      </c>
      <c r="BN16" s="311">
        <f>BF16</f>
        <v>-0.36977050029731573</v>
      </c>
      <c r="BO16" s="311">
        <f>BE12</f>
        <v>-2.2981333293569337</v>
      </c>
      <c r="BP16" s="311">
        <f>BL16</f>
        <v>-4.2264961584165519</v>
      </c>
      <c r="BQ16" s="311">
        <f>IF($AX$16=$L$3,BF12,0)</f>
        <v>1.9283628290596184</v>
      </c>
      <c r="BR16" s="311">
        <f>BN16</f>
        <v>-0.36977050029731573</v>
      </c>
    </row>
    <row r="17" spans="4:62" ht="18.5" x14ac:dyDescent="0.45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</v>
      </c>
      <c r="J17" s="212">
        <f t="shared" si="6"/>
        <v>0</v>
      </c>
      <c r="K17" s="212">
        <f t="shared" si="6"/>
        <v>0</v>
      </c>
      <c r="L17" s="212">
        <f t="shared" si="6"/>
        <v>0</v>
      </c>
      <c r="M17" s="212">
        <f t="shared" si="6"/>
        <v>0</v>
      </c>
      <c r="N17" s="212">
        <f t="shared" si="6"/>
        <v>0</v>
      </c>
      <c r="O17" s="212">
        <f t="shared" si="6"/>
        <v>0</v>
      </c>
      <c r="P17" s="212">
        <f t="shared" si="6"/>
        <v>0</v>
      </c>
      <c r="Q17" s="212">
        <f t="shared" si="6"/>
        <v>0</v>
      </c>
      <c r="R17" s="212">
        <f t="shared" si="6"/>
        <v>0</v>
      </c>
      <c r="S17" s="212">
        <f t="shared" si="6"/>
        <v>0</v>
      </c>
      <c r="T17" s="212">
        <f t="shared" si="6"/>
        <v>0</v>
      </c>
      <c r="U17" s="212">
        <f t="shared" si="6"/>
        <v>0</v>
      </c>
      <c r="V17" s="212">
        <f t="shared" si="6"/>
        <v>0</v>
      </c>
      <c r="W17" s="212">
        <f t="shared" si="6"/>
        <v>0</v>
      </c>
      <c r="X17" s="212">
        <f t="shared" si="6"/>
        <v>0</v>
      </c>
      <c r="Y17" s="212">
        <f t="shared" si="6"/>
        <v>0</v>
      </c>
      <c r="Z17" s="212">
        <f t="shared" si="6"/>
        <v>0</v>
      </c>
      <c r="AA17" s="212">
        <f t="shared" si="6"/>
        <v>0</v>
      </c>
      <c r="AB17" s="212">
        <f t="shared" si="6"/>
        <v>0</v>
      </c>
      <c r="AC17" s="212">
        <f t="shared" si="6"/>
        <v>0</v>
      </c>
      <c r="AD17" s="212">
        <f t="shared" si="6"/>
        <v>0</v>
      </c>
      <c r="AE17" s="212">
        <f t="shared" si="6"/>
        <v>0</v>
      </c>
      <c r="AF17" s="212">
        <f t="shared" si="6"/>
        <v>0</v>
      </c>
      <c r="AG17" s="212">
        <f t="shared" si="6"/>
        <v>0</v>
      </c>
      <c r="AH17" s="212">
        <f t="shared" si="6"/>
        <v>0</v>
      </c>
      <c r="AI17" s="212">
        <f t="shared" si="6"/>
        <v>0</v>
      </c>
      <c r="AJ17" s="212">
        <f t="shared" si="6"/>
        <v>0</v>
      </c>
      <c r="AK17" s="212">
        <f t="shared" si="6"/>
        <v>0</v>
      </c>
      <c r="AL17" s="212">
        <f t="shared" si="6"/>
        <v>0</v>
      </c>
      <c r="AM17" s="212">
        <f t="shared" si="6"/>
        <v>0</v>
      </c>
      <c r="AN17" s="212">
        <f t="shared" si="6"/>
        <v>0</v>
      </c>
      <c r="AO17" s="212">
        <f t="shared" si="6"/>
        <v>0</v>
      </c>
      <c r="AP17" s="212">
        <f t="shared" si="6"/>
        <v>0</v>
      </c>
      <c r="AQ17" s="212">
        <f t="shared" si="6"/>
        <v>0</v>
      </c>
      <c r="AR17" s="212">
        <f t="shared" si="6"/>
        <v>0</v>
      </c>
      <c r="AS17" s="212">
        <f t="shared" si="6"/>
        <v>0</v>
      </c>
      <c r="AT17" s="212">
        <f t="shared" si="6"/>
        <v>0</v>
      </c>
      <c r="AU17" s="212">
        <f t="shared" si="6"/>
        <v>0</v>
      </c>
      <c r="AV17" s="212">
        <f t="shared" si="6"/>
        <v>0</v>
      </c>
      <c r="AW17" s="99"/>
      <c r="AX17" s="318" t="s">
        <v>65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50" t="s">
        <v>655</v>
      </c>
      <c r="N92" s="450"/>
      <c r="O92" s="450"/>
      <c r="P92" s="451"/>
      <c r="Q92" s="452" t="s">
        <v>64</v>
      </c>
      <c r="R92" s="453"/>
      <c r="S92" s="454"/>
    </row>
    <row r="93" spans="6:19" s="61" customFormat="1" ht="34" customHeight="1" x14ac:dyDescent="0.35">
      <c r="F93" s="347">
        <v>45</v>
      </c>
      <c r="G93" s="387" t="s">
        <v>298</v>
      </c>
      <c r="H93" s="388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9">
        <f>IF($Q$92=$L$3,IF(G93=$M$4,DEGREES(F93),F93),"")</f>
        <v>45</v>
      </c>
    </row>
    <row r="94" spans="6:19" s="61" customFormat="1" ht="34" customHeight="1" x14ac:dyDescent="0.35">
      <c r="F94" s="347" t="s">
        <v>653</v>
      </c>
      <c r="G94" s="387" t="s">
        <v>300</v>
      </c>
      <c r="H94" s="388">
        <f>IF($Q$92=$L$3,2*PI(),"")</f>
        <v>6.2831853071795862</v>
      </c>
      <c r="I94" s="348">
        <f t="shared" ref="I94:I96" si="9">IF($Q$92=$L$3,SIN(H94),"")</f>
        <v>-2.45029690981724E-16</v>
      </c>
      <c r="J94" s="348">
        <f t="shared" ref="J94:J96" si="10">IF($Q$92=$L$3,COS(H94),"")</f>
        <v>1</v>
      </c>
      <c r="K94" s="348">
        <f t="shared" ref="K94:K96" si="11">IF($Q$92=$L$3,TAN(H94),"")</f>
        <v>-2.45029690981724E-16</v>
      </c>
      <c r="L94" s="389">
        <f>IF($Q$92=$L$3,IF(G94=$M$4,DEGREES(2*PI()),2*PI()),"")</f>
        <v>360</v>
      </c>
    </row>
    <row r="95" spans="6:19" s="61" customFormat="1" ht="34" customHeight="1" x14ac:dyDescent="0.35">
      <c r="F95" s="347">
        <v>-3.14</v>
      </c>
      <c r="G95" s="387" t="s">
        <v>300</v>
      </c>
      <c r="H95" s="388">
        <f>IF($Q$92=$L$3,IF(G95=$M$3,RADIANS(F95),F95),"")</f>
        <v>-3.14</v>
      </c>
      <c r="I95" s="348">
        <f t="shared" si="9"/>
        <v>-1.5926529164868282E-3</v>
      </c>
      <c r="J95" s="348">
        <f t="shared" si="10"/>
        <v>-0.9999987317275395</v>
      </c>
      <c r="K95" s="348">
        <f t="shared" si="11"/>
        <v>1.592654936407223E-3</v>
      </c>
      <c r="L95" s="389">
        <f t="shared" ref="L95:L96" si="12">IF($Q$92=$L$3,IF(G95=$M$4,DEGREES(F95),F95),"")</f>
        <v>-179.90874767107849</v>
      </c>
    </row>
    <row r="96" spans="6:19" s="61" customFormat="1" ht="34" customHeight="1" x14ac:dyDescent="0.35">
      <c r="F96" s="347">
        <v>-30</v>
      </c>
      <c r="G96" s="387" t="s">
        <v>298</v>
      </c>
      <c r="H96" s="388">
        <f>IF($Q$92=$L$3,IF(G96=$M$3,RADIANS(F96),F96),"")</f>
        <v>-0.52359877559829882</v>
      </c>
      <c r="I96" s="348">
        <f t="shared" si="9"/>
        <v>-0.49999999999999994</v>
      </c>
      <c r="J96" s="348">
        <f t="shared" si="10"/>
        <v>0.86602540378443871</v>
      </c>
      <c r="K96" s="348">
        <f t="shared" si="11"/>
        <v>-0.57735026918962573</v>
      </c>
      <c r="L96" s="389">
        <f t="shared" si="12"/>
        <v>-30</v>
      </c>
    </row>
    <row r="100" spans="6:12" ht="30" customHeight="1" x14ac:dyDescent="0.35">
      <c r="F100" s="92"/>
      <c r="G100" s="92"/>
      <c r="H100" s="349" t="s">
        <v>659</v>
      </c>
      <c r="I100" s="349" t="s">
        <v>654</v>
      </c>
    </row>
    <row r="101" spans="6:12" ht="32.5" customHeight="1" x14ac:dyDescent="0.3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5" customHeight="1" x14ac:dyDescent="0.3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5" customHeight="1" x14ac:dyDescent="0.3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5" customHeight="1" x14ac:dyDescent="0.3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5" customHeight="1" x14ac:dyDescent="0.3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5" customHeight="1" x14ac:dyDescent="0.3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6.5" thickBot="1" x14ac:dyDescent="0.65">
      <c r="F110" s="353" t="s">
        <v>660</v>
      </c>
      <c r="G110" s="353"/>
      <c r="I110" s="354" t="s">
        <v>817</v>
      </c>
    </row>
    <row r="111" spans="6:12" x14ac:dyDescent="0.35">
      <c r="F111" s="366" t="s">
        <v>661</v>
      </c>
      <c r="G111" s="10">
        <v>5</v>
      </c>
      <c r="H111" s="10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662</v>
      </c>
      <c r="G112" s="4">
        <v>0.6</v>
      </c>
      <c r="H112" s="4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663</v>
      </c>
      <c r="G113" s="11">
        <v>6.2</v>
      </c>
      <c r="H113" s="11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1"/>
      <c r="F124" s="262" t="s">
        <v>824</v>
      </c>
      <c r="G124" s="382">
        <v>230</v>
      </c>
      <c r="H124" s="383" t="s">
        <v>316</v>
      </c>
    </row>
    <row r="125" spans="4:12" x14ac:dyDescent="0.35">
      <c r="D125" s="378"/>
      <c r="E125" s="432"/>
      <c r="F125" s="8" t="s">
        <v>825</v>
      </c>
      <c r="G125" s="75">
        <v>50</v>
      </c>
      <c r="H125" s="384" t="s">
        <v>744</v>
      </c>
    </row>
    <row r="126" spans="4:12" x14ac:dyDescent="0.35">
      <c r="D126" s="378"/>
      <c r="E126" s="432"/>
      <c r="F126" s="8" t="s">
        <v>826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2"/>
      <c r="F127" s="8" t="s">
        <v>827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2"/>
      <c r="F128" s="8" t="s">
        <v>828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2"/>
      <c r="F129" s="8" t="s">
        <v>820</v>
      </c>
      <c r="G129" s="212">
        <f>1/G128</f>
        <v>0.02</v>
      </c>
      <c r="H129" s="384" t="s">
        <v>741</v>
      </c>
    </row>
    <row r="130" spans="4:20" x14ac:dyDescent="0.35">
      <c r="D130" s="378"/>
      <c r="E130" s="432"/>
      <c r="F130" s="8" t="s">
        <v>821</v>
      </c>
      <c r="G130" s="212">
        <f>2*PI()*G125</f>
        <v>314.15926535897933</v>
      </c>
      <c r="H130" s="384" t="s">
        <v>829</v>
      </c>
    </row>
    <row r="131" spans="4:20" x14ac:dyDescent="0.35">
      <c r="D131" s="378"/>
      <c r="E131" s="432"/>
      <c r="F131" s="8" t="s">
        <v>822</v>
      </c>
      <c r="G131" s="212">
        <f>J131*G129</f>
        <v>6000000</v>
      </c>
      <c r="H131" s="384" t="s">
        <v>712</v>
      </c>
      <c r="J131" s="455">
        <f>3*10^8</f>
        <v>300000000</v>
      </c>
      <c r="K131" s="456"/>
      <c r="L131" s="381" t="s">
        <v>830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3"/>
      <c r="F132" s="380" t="s">
        <v>823</v>
      </c>
      <c r="G132" s="385">
        <f>G126*SIN(2*PI()*G125*J132)</f>
        <v>-7.9700591799201791E-14</v>
      </c>
      <c r="H132" s="371" t="str">
        <f>H124</f>
        <v>V</v>
      </c>
      <c r="J132" s="455">
        <v>0.02</v>
      </c>
      <c r="K132" s="456"/>
      <c r="L132" s="381" t="s">
        <v>831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topLeftCell="A3"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919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6">
        <f>PI()*J9/180</f>
        <v>0.17453292519943295</v>
      </c>
      <c r="K10" s="436">
        <f t="shared" ref="K10:AX10" si="2">PI()*K9/180</f>
        <v>0.3490658503988659</v>
      </c>
      <c r="L10" s="436">
        <f t="shared" si="2"/>
        <v>0.52359877559829882</v>
      </c>
      <c r="M10" s="436">
        <f t="shared" si="2"/>
        <v>0.69813170079773179</v>
      </c>
      <c r="N10" s="436">
        <f t="shared" si="2"/>
        <v>0.87266462599716477</v>
      </c>
      <c r="O10" s="436">
        <f>PI()*O9/180</f>
        <v>1.0471975511965976</v>
      </c>
      <c r="P10" s="436">
        <f t="shared" si="2"/>
        <v>1.2217304763960306</v>
      </c>
      <c r="Q10" s="436">
        <f t="shared" si="2"/>
        <v>1.3962634015954636</v>
      </c>
      <c r="R10" s="436">
        <f t="shared" si="2"/>
        <v>1.5707963267948966</v>
      </c>
      <c r="S10" s="436">
        <f t="shared" si="2"/>
        <v>1.7453292519943295</v>
      </c>
      <c r="T10" s="436">
        <f t="shared" si="2"/>
        <v>1.9198621771937625</v>
      </c>
      <c r="U10" s="436">
        <f t="shared" si="2"/>
        <v>2.0943951023931953</v>
      </c>
      <c r="V10" s="436">
        <f t="shared" si="2"/>
        <v>2.2689280275926285</v>
      </c>
      <c r="W10" s="436">
        <f t="shared" si="2"/>
        <v>2.4434609527920612</v>
      </c>
      <c r="X10" s="436">
        <f t="shared" si="2"/>
        <v>2.6179938779914944</v>
      </c>
      <c r="Y10" s="436">
        <f t="shared" si="2"/>
        <v>2.7925268031909272</v>
      </c>
      <c r="Z10" s="436">
        <f t="shared" si="2"/>
        <v>2.9670597283903604</v>
      </c>
      <c r="AA10" s="436">
        <f t="shared" si="2"/>
        <v>3.1415926535897931</v>
      </c>
      <c r="AB10" s="436">
        <f t="shared" si="2"/>
        <v>3.3161255787892263</v>
      </c>
      <c r="AC10" s="436">
        <f t="shared" si="2"/>
        <v>3.4906585039886591</v>
      </c>
      <c r="AD10" s="436">
        <f t="shared" si="2"/>
        <v>3.6651914291880923</v>
      </c>
      <c r="AE10" s="436">
        <f t="shared" si="2"/>
        <v>3.839724354387525</v>
      </c>
      <c r="AF10" s="436">
        <f t="shared" si="2"/>
        <v>4.0142572795869578</v>
      </c>
      <c r="AG10" s="436">
        <f t="shared" si="2"/>
        <v>4.1887902047863905</v>
      </c>
      <c r="AH10" s="436">
        <f t="shared" si="2"/>
        <v>4.3633231299858233</v>
      </c>
      <c r="AI10" s="436">
        <f t="shared" si="2"/>
        <v>4.5378560551852569</v>
      </c>
      <c r="AJ10" s="436">
        <f t="shared" si="2"/>
        <v>4.7123889803846897</v>
      </c>
      <c r="AK10" s="436">
        <f t="shared" si="2"/>
        <v>4.8869219055841224</v>
      </c>
      <c r="AL10" s="436">
        <f t="shared" si="2"/>
        <v>5.0614548307835552</v>
      </c>
      <c r="AM10" s="436">
        <f t="shared" si="2"/>
        <v>5.2359877559829888</v>
      </c>
      <c r="AN10" s="436">
        <f t="shared" si="2"/>
        <v>5.4105206811824216</v>
      </c>
      <c r="AO10" s="436">
        <f t="shared" si="2"/>
        <v>5.5850536063818543</v>
      </c>
      <c r="AP10" s="436">
        <f t="shared" si="2"/>
        <v>5.7595865315812871</v>
      </c>
      <c r="AQ10" s="436">
        <f t="shared" si="2"/>
        <v>5.9341194567807207</v>
      </c>
      <c r="AR10" s="436">
        <f t="shared" si="2"/>
        <v>6.1086523819801526</v>
      </c>
      <c r="AS10" s="436">
        <f t="shared" si="2"/>
        <v>6.2831853071795862</v>
      </c>
      <c r="AT10" s="436">
        <f t="shared" si="2"/>
        <v>6.457718232379019</v>
      </c>
      <c r="AU10" s="436">
        <f t="shared" si="2"/>
        <v>6.6322511575784526</v>
      </c>
      <c r="AV10" s="436">
        <f t="shared" si="2"/>
        <v>6.8067840827778845</v>
      </c>
      <c r="AW10" s="436">
        <f t="shared" si="2"/>
        <v>6.9813170079773181</v>
      </c>
      <c r="AX10" s="436">
        <f t="shared" si="2"/>
        <v>7.1558499331767509</v>
      </c>
    </row>
    <row r="11" spans="2:50" x14ac:dyDescent="0.35">
      <c r="H11" s="5" t="s">
        <v>920</v>
      </c>
      <c r="I11" s="95" t="s">
        <v>298</v>
      </c>
      <c r="J11" s="436">
        <f>IF($I$11=$M$3,J9,J10)</f>
        <v>10</v>
      </c>
      <c r="K11" s="436">
        <f t="shared" ref="K11:AX11" si="3">IF($I$11=$M$3,K9,K10)</f>
        <v>20</v>
      </c>
      <c r="L11" s="436">
        <f t="shared" si="3"/>
        <v>30</v>
      </c>
      <c r="M11" s="436">
        <f t="shared" si="3"/>
        <v>40</v>
      </c>
      <c r="N11" s="436">
        <f t="shared" si="3"/>
        <v>50</v>
      </c>
      <c r="O11" s="436">
        <f t="shared" si="3"/>
        <v>60</v>
      </c>
      <c r="P11" s="436">
        <f t="shared" si="3"/>
        <v>70</v>
      </c>
      <c r="Q11" s="436">
        <f t="shared" si="3"/>
        <v>80</v>
      </c>
      <c r="R11" s="436">
        <f t="shared" si="3"/>
        <v>90</v>
      </c>
      <c r="S11" s="436">
        <f t="shared" si="3"/>
        <v>100</v>
      </c>
      <c r="T11" s="436">
        <f t="shared" si="3"/>
        <v>110</v>
      </c>
      <c r="U11" s="436">
        <f t="shared" si="3"/>
        <v>120</v>
      </c>
      <c r="V11" s="436">
        <f t="shared" si="3"/>
        <v>130</v>
      </c>
      <c r="W11" s="436">
        <f t="shared" si="3"/>
        <v>140</v>
      </c>
      <c r="X11" s="436">
        <f t="shared" si="3"/>
        <v>150</v>
      </c>
      <c r="Y11" s="436">
        <f t="shared" si="3"/>
        <v>160</v>
      </c>
      <c r="Z11" s="436">
        <f t="shared" si="3"/>
        <v>170</v>
      </c>
      <c r="AA11" s="436">
        <f t="shared" si="3"/>
        <v>180</v>
      </c>
      <c r="AB11" s="436">
        <f t="shared" si="3"/>
        <v>190</v>
      </c>
      <c r="AC11" s="436">
        <f t="shared" si="3"/>
        <v>200</v>
      </c>
      <c r="AD11" s="436">
        <f t="shared" si="3"/>
        <v>210</v>
      </c>
      <c r="AE11" s="436">
        <f t="shared" si="3"/>
        <v>220</v>
      </c>
      <c r="AF11" s="436">
        <f t="shared" si="3"/>
        <v>230</v>
      </c>
      <c r="AG11" s="436">
        <f t="shared" si="3"/>
        <v>240</v>
      </c>
      <c r="AH11" s="436">
        <f t="shared" si="3"/>
        <v>250</v>
      </c>
      <c r="AI11" s="436">
        <f t="shared" si="3"/>
        <v>260</v>
      </c>
      <c r="AJ11" s="436">
        <f t="shared" si="3"/>
        <v>270</v>
      </c>
      <c r="AK11" s="436">
        <f t="shared" si="3"/>
        <v>280</v>
      </c>
      <c r="AL11" s="436">
        <f t="shared" si="3"/>
        <v>290</v>
      </c>
      <c r="AM11" s="436">
        <f t="shared" si="3"/>
        <v>300</v>
      </c>
      <c r="AN11" s="436">
        <f t="shared" si="3"/>
        <v>310</v>
      </c>
      <c r="AO11" s="436">
        <f t="shared" si="3"/>
        <v>320</v>
      </c>
      <c r="AP11" s="436">
        <f t="shared" si="3"/>
        <v>330</v>
      </c>
      <c r="AQ11" s="436">
        <f t="shared" si="3"/>
        <v>340</v>
      </c>
      <c r="AR11" s="436">
        <f t="shared" si="3"/>
        <v>350</v>
      </c>
      <c r="AS11" s="436">
        <f t="shared" si="3"/>
        <v>360</v>
      </c>
      <c r="AT11" s="436">
        <f t="shared" si="3"/>
        <v>370</v>
      </c>
      <c r="AU11" s="436">
        <f t="shared" si="3"/>
        <v>380</v>
      </c>
      <c r="AV11" s="436">
        <f t="shared" si="3"/>
        <v>390</v>
      </c>
      <c r="AW11" s="436">
        <f t="shared" si="3"/>
        <v>400</v>
      </c>
      <c r="AX11" s="436">
        <f t="shared" si="3"/>
        <v>410</v>
      </c>
    </row>
    <row r="12" spans="2:50" x14ac:dyDescent="0.35">
      <c r="B12" s="5" t="s">
        <v>614</v>
      </c>
      <c r="C12" s="5" t="str">
        <f>Einheitenvorsätze!C58</f>
        <v>φ</v>
      </c>
      <c r="D12" s="5" t="s">
        <v>410</v>
      </c>
      <c r="E12" s="5" t="s">
        <v>921</v>
      </c>
      <c r="F12" s="5" t="s">
        <v>923</v>
      </c>
      <c r="G12" s="434" t="s">
        <v>922</v>
      </c>
      <c r="H12" s="437" t="str">
        <f>_xlfn.CONCAT("y1 = sin(",Einheitenvorsätze!C38,")")</f>
        <v>y1 = sin(α)</v>
      </c>
      <c r="I12" s="438" t="s">
        <v>63</v>
      </c>
      <c r="J12" s="436">
        <f>IF($I$12=$N$3,SIN(J10),0)</f>
        <v>0.17364817766693033</v>
      </c>
      <c r="K12" s="436">
        <f t="shared" ref="K12:AX12" si="4">IF($I$12=$N$3,SIN(K10),0)</f>
        <v>0.34202014332566871</v>
      </c>
      <c r="L12" s="436">
        <f t="shared" si="4"/>
        <v>0.49999999999999994</v>
      </c>
      <c r="M12" s="436">
        <f t="shared" si="4"/>
        <v>0.64278760968653925</v>
      </c>
      <c r="N12" s="436">
        <f t="shared" si="4"/>
        <v>0.76604444311897801</v>
      </c>
      <c r="O12" s="436">
        <f t="shared" si="4"/>
        <v>0.8660254037844386</v>
      </c>
      <c r="P12" s="436">
        <f t="shared" si="4"/>
        <v>0.93969262078590832</v>
      </c>
      <c r="Q12" s="436">
        <f t="shared" si="4"/>
        <v>0.98480775301220802</v>
      </c>
      <c r="R12" s="436">
        <f t="shared" si="4"/>
        <v>1</v>
      </c>
      <c r="S12" s="436">
        <f t="shared" si="4"/>
        <v>0.98480775301220802</v>
      </c>
      <c r="T12" s="436">
        <f t="shared" si="4"/>
        <v>0.93969262078590843</v>
      </c>
      <c r="U12" s="436">
        <f t="shared" si="4"/>
        <v>0.86602540378443871</v>
      </c>
      <c r="V12" s="436">
        <f t="shared" si="4"/>
        <v>0.76604444311897801</v>
      </c>
      <c r="W12" s="436">
        <f t="shared" si="4"/>
        <v>0.64278760968653947</v>
      </c>
      <c r="X12" s="436">
        <f t="shared" si="4"/>
        <v>0.49999999999999994</v>
      </c>
      <c r="Y12" s="436">
        <f t="shared" si="4"/>
        <v>0.34202014332566888</v>
      </c>
      <c r="Z12" s="436">
        <f t="shared" si="4"/>
        <v>0.17364817766693028</v>
      </c>
      <c r="AA12" s="436">
        <f t="shared" si="4"/>
        <v>1.22514845490862E-16</v>
      </c>
      <c r="AB12" s="436">
        <f t="shared" si="4"/>
        <v>-0.17364817766693047</v>
      </c>
      <c r="AC12" s="436">
        <f t="shared" si="4"/>
        <v>-0.34202014332566866</v>
      </c>
      <c r="AD12" s="436">
        <f t="shared" si="4"/>
        <v>-0.50000000000000011</v>
      </c>
      <c r="AE12" s="436">
        <f t="shared" si="4"/>
        <v>-0.64278760968653925</v>
      </c>
      <c r="AF12" s="436">
        <f t="shared" si="4"/>
        <v>-0.7660444431189779</v>
      </c>
      <c r="AG12" s="436">
        <f t="shared" si="4"/>
        <v>-0.86602540378443837</v>
      </c>
      <c r="AH12" s="436">
        <f t="shared" si="4"/>
        <v>-0.93969262078590821</v>
      </c>
      <c r="AI12" s="436">
        <f t="shared" si="4"/>
        <v>-0.98480775301220802</v>
      </c>
      <c r="AJ12" s="436">
        <f t="shared" si="4"/>
        <v>-1</v>
      </c>
      <c r="AK12" s="436">
        <f t="shared" si="4"/>
        <v>-0.98480775301220813</v>
      </c>
      <c r="AL12" s="436">
        <f t="shared" si="4"/>
        <v>-0.93969262078590854</v>
      </c>
      <c r="AM12" s="436">
        <f t="shared" si="4"/>
        <v>-0.8660254037844386</v>
      </c>
      <c r="AN12" s="436">
        <f t="shared" si="4"/>
        <v>-0.76604444311897812</v>
      </c>
      <c r="AO12" s="436">
        <f t="shared" si="4"/>
        <v>-0.64278760968653958</v>
      </c>
      <c r="AP12" s="436">
        <f t="shared" si="4"/>
        <v>-0.50000000000000044</v>
      </c>
      <c r="AQ12" s="436">
        <f t="shared" si="4"/>
        <v>-0.3420201433256686</v>
      </c>
      <c r="AR12" s="436">
        <f t="shared" si="4"/>
        <v>-0.17364817766693127</v>
      </c>
      <c r="AS12" s="436">
        <f t="shared" si="4"/>
        <v>-2.45029690981724E-16</v>
      </c>
      <c r="AT12" s="436">
        <f t="shared" si="4"/>
        <v>0.17364817766692991</v>
      </c>
      <c r="AU12" s="436">
        <f t="shared" si="4"/>
        <v>0.34202014332566893</v>
      </c>
      <c r="AV12" s="436">
        <f t="shared" si="4"/>
        <v>0.49999999999999928</v>
      </c>
      <c r="AW12" s="436">
        <f t="shared" si="4"/>
        <v>0.64278760968653914</v>
      </c>
      <c r="AX12" s="436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5">
        <v>3</v>
      </c>
      <c r="H13" s="439" t="str">
        <f>_xlfn.CONCAT("y2 = ",B13," * sin(",$G$13," * ",Einheitenvorsätze!C38," + ",_xlfn.CONCAT($C$13,MID($D$13,2,LEN($D$13)-2)),")")</f>
        <v>y2 = 5 * sin(3 * α + 90°)</v>
      </c>
      <c r="I13" s="440" t="s">
        <v>63</v>
      </c>
      <c r="J13" s="436">
        <f>IF($I$13=$N$3,$B$13*SIN($G$13*J10+$E$13),0)</f>
        <v>4.3301270189221936</v>
      </c>
      <c r="K13" s="436">
        <f>IF($I$13=$N$3,$B$13*SIN($G$13*K10+$E$13),0)</f>
        <v>2.5000000000000018</v>
      </c>
      <c r="L13" s="436">
        <f t="shared" ref="L13:AX13" si="5">IF($I$13=$N$3,$B$13*SIN($G$13*L10+$E$13),0)</f>
        <v>6.1257422745431001E-16</v>
      </c>
      <c r="M13" s="436">
        <f t="shared" si="5"/>
        <v>-2.4999999999999987</v>
      </c>
      <c r="N13" s="436">
        <f t="shared" si="5"/>
        <v>-4.3301270189221945</v>
      </c>
      <c r="O13" s="436">
        <f t="shared" si="5"/>
        <v>-5</v>
      </c>
      <c r="P13" s="436">
        <f t="shared" si="5"/>
        <v>-4.3301270189221954</v>
      </c>
      <c r="Q13" s="436">
        <f t="shared" si="5"/>
        <v>-2.5000000000000022</v>
      </c>
      <c r="R13" s="436">
        <f t="shared" si="5"/>
        <v>-1.22514845490862E-15</v>
      </c>
      <c r="S13" s="436">
        <f t="shared" si="5"/>
        <v>2.5</v>
      </c>
      <c r="T13" s="436">
        <f t="shared" si="5"/>
        <v>4.3301270189221945</v>
      </c>
      <c r="U13" s="436">
        <f t="shared" si="5"/>
        <v>5</v>
      </c>
      <c r="V13" s="436">
        <f t="shared" si="5"/>
        <v>4.330127018922191</v>
      </c>
      <c r="W13" s="436">
        <f t="shared" si="5"/>
        <v>2.4999999999999991</v>
      </c>
      <c r="X13" s="436">
        <f t="shared" si="5"/>
        <v>1.83772268236293E-15</v>
      </c>
      <c r="Y13" s="436">
        <f t="shared" si="5"/>
        <v>-2.499999999999996</v>
      </c>
      <c r="Z13" s="436">
        <f t="shared" si="5"/>
        <v>-4.3301270189221936</v>
      </c>
      <c r="AA13" s="436">
        <f t="shared" si="5"/>
        <v>-5</v>
      </c>
      <c r="AB13" s="436">
        <f t="shared" si="5"/>
        <v>-4.330127018922191</v>
      </c>
      <c r="AC13" s="436">
        <f t="shared" si="5"/>
        <v>-2.4999999999999996</v>
      </c>
      <c r="AD13" s="436">
        <f t="shared" si="5"/>
        <v>6.4314872871840123E-15</v>
      </c>
      <c r="AE13" s="436">
        <f t="shared" si="5"/>
        <v>2.5000000000000027</v>
      </c>
      <c r="AF13" s="436">
        <f t="shared" si="5"/>
        <v>4.3301270189221936</v>
      </c>
      <c r="AG13" s="436">
        <f t="shared" si="5"/>
        <v>5</v>
      </c>
      <c r="AH13" s="436">
        <f t="shared" si="5"/>
        <v>4.3301270189221963</v>
      </c>
      <c r="AI13" s="436">
        <f t="shared" si="5"/>
        <v>2.5</v>
      </c>
      <c r="AJ13" s="436">
        <f t="shared" si="5"/>
        <v>3.06287113727155E-15</v>
      </c>
      <c r="AK13" s="436">
        <f t="shared" si="5"/>
        <v>-2.4999999999999947</v>
      </c>
      <c r="AL13" s="436">
        <f t="shared" si="5"/>
        <v>-4.3301270189221883</v>
      </c>
      <c r="AM13" s="436">
        <f t="shared" si="5"/>
        <v>-5</v>
      </c>
      <c r="AN13" s="436">
        <f t="shared" si="5"/>
        <v>-4.3301270189221919</v>
      </c>
      <c r="AO13" s="436">
        <f t="shared" si="5"/>
        <v>-2.500000000000016</v>
      </c>
      <c r="AP13" s="436">
        <f t="shared" si="5"/>
        <v>-3.67544536472586E-15</v>
      </c>
      <c r="AQ13" s="436">
        <f t="shared" si="5"/>
        <v>2.5000000000000093</v>
      </c>
      <c r="AR13" s="436">
        <f t="shared" si="5"/>
        <v>4.3301270189221883</v>
      </c>
      <c r="AS13" s="436">
        <f t="shared" si="5"/>
        <v>5</v>
      </c>
      <c r="AT13" s="436">
        <f t="shared" si="5"/>
        <v>4.3301270189222016</v>
      </c>
      <c r="AU13" s="436">
        <f t="shared" si="5"/>
        <v>2.5000000000000009</v>
      </c>
      <c r="AV13" s="436">
        <f t="shared" si="5"/>
        <v>2.2051587986182675E-14</v>
      </c>
      <c r="AW13" s="436">
        <f t="shared" si="5"/>
        <v>-2.4999999999999938</v>
      </c>
      <c r="AX13" s="436">
        <f t="shared" si="5"/>
        <v>-4.3301270189221972</v>
      </c>
    </row>
    <row r="14" spans="2:50" x14ac:dyDescent="0.35">
      <c r="B14" s="1" t="s">
        <v>924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2">
        <f>IF($I$13=$N$3,$B$13*SIN($G$13*$E$14+$E$13),0)</f>
        <v>-2.5000000000000022</v>
      </c>
    </row>
    <row r="22" spans="4:10" x14ac:dyDescent="0.35">
      <c r="H22" t="s">
        <v>927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925</v>
      </c>
      <c r="E26" s="441">
        <f>$J$11</f>
        <v>10</v>
      </c>
      <c r="F26" s="441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926</v>
      </c>
      <c r="E29" s="441">
        <f>$J$11</f>
        <v>10</v>
      </c>
      <c r="F29" s="441">
        <f>E29</f>
        <v>10</v>
      </c>
      <c r="H29" t="str">
        <f>D26</f>
        <v>X-Achse:</v>
      </c>
    </row>
    <row r="30" spans="4:10" x14ac:dyDescent="0.35">
      <c r="E30" s="441">
        <f>MIN($J$12:$AX$13)</f>
        <v>-5</v>
      </c>
      <c r="F30" s="441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8" t="s">
        <v>216</v>
      </c>
      <c r="D12" s="458"/>
      <c r="E12" s="458"/>
      <c r="F12" s="458"/>
      <c r="G12" s="458"/>
      <c r="H12" s="56"/>
      <c r="I12" s="458" t="s">
        <v>217</v>
      </c>
      <c r="J12" s="458"/>
      <c r="K12" s="458" t="s">
        <v>212</v>
      </c>
      <c r="L12" s="458"/>
      <c r="M12" s="458" t="s">
        <v>218</v>
      </c>
      <c r="N12" s="458"/>
      <c r="O12" s="458"/>
      <c r="P12" s="457" t="s">
        <v>229</v>
      </c>
      <c r="Q12" s="457"/>
      <c r="R12" s="457"/>
      <c r="S12" s="457"/>
      <c r="T12" s="457" t="s">
        <v>261</v>
      </c>
      <c r="U12" s="457"/>
      <c r="V12" s="457"/>
      <c r="W12" s="457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3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3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X7" sqref="X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847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326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9" t="s">
        <v>413</v>
      </c>
      <c r="C13" s="456"/>
      <c r="D13" s="456"/>
      <c r="E13" s="456"/>
      <c r="F13" s="456"/>
      <c r="G13" s="456"/>
      <c r="H13" s="456"/>
      <c r="I13" s="456"/>
      <c r="L13" s="459" t="s">
        <v>414</v>
      </c>
      <c r="M13" s="460"/>
      <c r="N13" s="460"/>
      <c r="O13" s="460"/>
      <c r="Q13" s="459" t="s">
        <v>230</v>
      </c>
      <c r="R13" s="460"/>
      <c r="S13" s="460"/>
      <c r="T13" s="460"/>
      <c r="U13" s="460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3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3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6.5" x14ac:dyDescent="0.4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6.5" x14ac:dyDescent="0.4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6" customHeight="1" x14ac:dyDescent="0.3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6" customHeight="1" x14ac:dyDescent="0.35"/>
    <row r="44" spans="2:4" x14ac:dyDescent="0.35">
      <c r="B44" s="2" t="s">
        <v>422</v>
      </c>
      <c r="C44" s="2"/>
      <c r="D44" t="s">
        <v>423</v>
      </c>
    </row>
    <row r="45" spans="2:4" x14ac:dyDescent="0.35">
      <c r="B45" s="3" t="s">
        <v>424</v>
      </c>
      <c r="C45" s="3"/>
      <c r="D45" t="s">
        <v>427</v>
      </c>
    </row>
    <row r="46" spans="2:4" x14ac:dyDescent="0.3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46179.363163194444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842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839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839</v>
      </c>
    </row>
    <row r="25" spans="2:41" ht="21" x14ac:dyDescent="0.5">
      <c r="B25" s="245"/>
      <c r="H25" s="393" t="s">
        <v>836</v>
      </c>
      <c r="I25" s="392" t="s">
        <v>832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840</v>
      </c>
    </row>
    <row r="26" spans="2:41" ht="21" x14ac:dyDescent="0.5">
      <c r="B26" s="245"/>
      <c r="H26" s="393" t="s">
        <v>837</v>
      </c>
      <c r="I26" s="392" t="s">
        <v>833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838</v>
      </c>
      <c r="I27" s="392" t="s">
        <v>834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841</v>
      </c>
      <c r="I28" s="392" t="s">
        <v>835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849</v>
      </c>
      <c r="D2" s="394"/>
    </row>
    <row r="4" spans="2:26" x14ac:dyDescent="0.35">
      <c r="J4" t="s">
        <v>641</v>
      </c>
    </row>
    <row r="5" spans="2:26" x14ac:dyDescent="0.35">
      <c r="J5" t="s">
        <v>873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873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639</v>
      </c>
      <c r="C12" s="337" t="s">
        <v>874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875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638</v>
      </c>
      <c r="C14" s="337" t="s">
        <v>876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877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644</v>
      </c>
      <c r="C38" s="92"/>
      <c r="D38" s="92"/>
      <c r="E38" s="92"/>
      <c r="G38" t="s">
        <v>645</v>
      </c>
    </row>
    <row r="39" spans="2:9" ht="16.5" x14ac:dyDescent="0.4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64" t="s">
        <v>892</v>
      </c>
      <c r="D3" s="464" t="s">
        <v>663</v>
      </c>
      <c r="E3" s="418">
        <v>4</v>
      </c>
      <c r="F3" s="418" t="s">
        <v>873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64" t="s">
        <v>21</v>
      </c>
      <c r="D4" s="464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64" t="s">
        <v>22</v>
      </c>
      <c r="D5" s="464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64" t="s">
        <v>878</v>
      </c>
      <c r="D6" s="464"/>
      <c r="E6" s="418">
        <v>50</v>
      </c>
      <c r="F6" s="418" t="s">
        <v>858</v>
      </c>
      <c r="G6" s="77">
        <f>IF(F6=H6,E6,E6*1000)</f>
        <v>50</v>
      </c>
      <c r="H6" s="5" t="str">
        <f>O6</f>
        <v>[m]</v>
      </c>
      <c r="N6" t="s">
        <v>893</v>
      </c>
      <c r="O6" t="s">
        <v>858</v>
      </c>
      <c r="P6" t="s">
        <v>873</v>
      </c>
    </row>
    <row r="7" spans="2:28" ht="15.65" customHeight="1" x14ac:dyDescent="0.35">
      <c r="N7" t="s">
        <v>23</v>
      </c>
      <c r="O7" t="s">
        <v>643</v>
      </c>
      <c r="P7" t="s">
        <v>894</v>
      </c>
    </row>
    <row r="8" spans="2:28" ht="15.65" customHeight="1" x14ac:dyDescent="0.35">
      <c r="P8" t="s">
        <v>641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65" t="s">
        <v>890</v>
      </c>
      <c r="D11" s="461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889</v>
      </c>
    </row>
    <row r="12" spans="2:28" ht="22.5" customHeight="1" x14ac:dyDescent="0.65">
      <c r="C12" s="465" t="s">
        <v>891</v>
      </c>
      <c r="D12" s="461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888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62" t="s">
        <v>1</v>
      </c>
      <c r="D18" s="463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6" t="s">
        <v>19</v>
      </c>
      <c r="D19" s="466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61" t="s">
        <v>24</v>
      </c>
      <c r="D20" s="461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61" t="s">
        <v>879</v>
      </c>
      <c r="D21" s="461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115" zoomScaleNormal="11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5" t="str">
        <f>$O$8</f>
        <v>Anfangs-Geschwindigkeit</v>
      </c>
      <c r="D6" s="476"/>
      <c r="E6" s="479" t="str">
        <f>$O$9</f>
        <v>Geschwindigkeit</v>
      </c>
      <c r="F6" s="476"/>
      <c r="G6" s="479" t="str">
        <f>$O$10</f>
        <v>Strecke</v>
      </c>
      <c r="H6" s="476"/>
      <c r="I6" s="479" t="str">
        <f>$O$11</f>
        <v>Zeit</v>
      </c>
      <c r="J6" s="476"/>
      <c r="K6" s="479" t="str">
        <f>$O$12</f>
        <v>Beschleunigung</v>
      </c>
      <c r="L6" s="480"/>
    </row>
    <row r="7" spans="1:19" ht="15" thickBot="1" x14ac:dyDescent="0.4">
      <c r="B7" s="13" t="s">
        <v>37</v>
      </c>
      <c r="C7" s="477" t="str">
        <f>$P$8</f>
        <v>v0 [m/s]</v>
      </c>
      <c r="D7" s="478"/>
      <c r="E7" s="481" t="str">
        <f>$P$9</f>
        <v>v [m/s]</v>
      </c>
      <c r="F7" s="478"/>
      <c r="G7" s="481" t="str">
        <f>$P$10</f>
        <v>s [m]</v>
      </c>
      <c r="H7" s="478"/>
      <c r="I7" s="481" t="str">
        <f>$P$11</f>
        <v>t [s]</v>
      </c>
      <c r="J7" s="478"/>
      <c r="K7" s="481" t="str">
        <f>$P$12</f>
        <v>a [m/s2]</v>
      </c>
      <c r="L7" s="482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83">
        <v>119</v>
      </c>
      <c r="H8" s="488"/>
      <c r="I8" s="483">
        <v>7</v>
      </c>
      <c r="J8" s="488"/>
      <c r="K8" s="483">
        <v>2</v>
      </c>
      <c r="L8" s="484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85">
        <v>24</v>
      </c>
      <c r="F9" s="489"/>
      <c r="G9" s="16" t="s">
        <v>75</v>
      </c>
      <c r="H9" s="16">
        <f>E9*I9 - K9*I9^2/2</f>
        <v>119</v>
      </c>
      <c r="I9" s="485">
        <v>7</v>
      </c>
      <c r="J9" s="489"/>
      <c r="K9" s="485">
        <v>2</v>
      </c>
      <c r="L9" s="486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85">
        <v>24</v>
      </c>
      <c r="F10" s="489"/>
      <c r="G10" s="485">
        <v>119</v>
      </c>
      <c r="H10" s="489"/>
      <c r="I10" s="16" t="s">
        <v>76</v>
      </c>
      <c r="J10" s="16">
        <f>(E10 - SQRT(E10^2 - 2*K10*G10))/K10</f>
        <v>7</v>
      </c>
      <c r="K10" s="485">
        <v>2</v>
      </c>
      <c r="L10" s="486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85">
        <v>24</v>
      </c>
      <c r="F11" s="489"/>
      <c r="G11" s="485">
        <v>119</v>
      </c>
      <c r="H11" s="489"/>
      <c r="I11" s="485">
        <v>7</v>
      </c>
      <c r="J11" s="489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91">
        <v>10</v>
      </c>
      <c r="D12" s="489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85">
        <v>7</v>
      </c>
      <c r="J12" s="489"/>
      <c r="K12" s="485">
        <v>2</v>
      </c>
      <c r="L12" s="486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91">
        <v>10</v>
      </c>
      <c r="D13" s="489"/>
      <c r="E13" s="16" t="s">
        <v>80</v>
      </c>
      <c r="F13" s="16">
        <f>SQRT(C13^2 + 2*K13*G13)</f>
        <v>24</v>
      </c>
      <c r="G13" s="485">
        <v>119</v>
      </c>
      <c r="H13" s="489"/>
      <c r="I13" s="22" t="s">
        <v>55</v>
      </c>
      <c r="J13" s="16">
        <f xml:space="preserve"> (-C13 + SQRT(C13^2 + 2*K13*G13))/K13</f>
        <v>7</v>
      </c>
      <c r="K13" s="487">
        <v>2</v>
      </c>
      <c r="L13" s="486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91">
        <v>10</v>
      </c>
      <c r="D14" s="489"/>
      <c r="E14" s="16" t="s">
        <v>81</v>
      </c>
      <c r="F14" s="16">
        <f>2*G14/I14 - C14</f>
        <v>24</v>
      </c>
      <c r="G14" s="485">
        <v>119</v>
      </c>
      <c r="H14" s="489"/>
      <c r="I14" s="485">
        <v>7</v>
      </c>
      <c r="J14" s="490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91">
        <v>10</v>
      </c>
      <c r="D15" s="489"/>
      <c r="E15" s="485">
        <v>24</v>
      </c>
      <c r="F15" s="489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85">
        <v>2</v>
      </c>
      <c r="L15" s="486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91">
        <v>10</v>
      </c>
      <c r="D16" s="489"/>
      <c r="E16" s="485">
        <v>24</v>
      </c>
      <c r="F16" s="489"/>
      <c r="G16" s="16" t="s">
        <v>83</v>
      </c>
      <c r="H16" s="16">
        <f>(C16+E16)*I16/2</f>
        <v>119</v>
      </c>
      <c r="I16" s="485">
        <v>7</v>
      </c>
      <c r="J16" s="489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93">
        <v>10</v>
      </c>
      <c r="D17" s="492"/>
      <c r="E17" s="487">
        <v>24</v>
      </c>
      <c r="F17" s="492"/>
      <c r="G17" s="487">
        <v>119</v>
      </c>
      <c r="H17" s="492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71" t="str">
        <f>P13</f>
        <v>ω0 [rad/s]</v>
      </c>
      <c r="D18" s="472"/>
      <c r="E18" s="473" t="str">
        <f>P14</f>
        <v>ω [rad/s]</v>
      </c>
      <c r="F18" s="472"/>
      <c r="G18" s="473" t="str">
        <f>P15</f>
        <v>φ [rad]</v>
      </c>
      <c r="H18" s="472"/>
      <c r="I18" s="473" t="str">
        <f>P16</f>
        <v>t [s]</v>
      </c>
      <c r="J18" s="472"/>
      <c r="K18" s="473" t="str">
        <f>P17</f>
        <v>α [rad/s2]</v>
      </c>
      <c r="L18" s="474"/>
    </row>
    <row r="19" spans="1:16" ht="29.15" customHeight="1" thickBot="1" x14ac:dyDescent="0.4">
      <c r="C19" s="467" t="str">
        <f>O13</f>
        <v>Anfangs-Winkelgeschwindigkeit</v>
      </c>
      <c r="D19" s="468"/>
      <c r="E19" s="469" t="str">
        <f>O14</f>
        <v>Winkelgeschwindigkeit</v>
      </c>
      <c r="F19" s="468"/>
      <c r="G19" s="469" t="str">
        <f>O15</f>
        <v>Winkel</v>
      </c>
      <c r="H19" s="468"/>
      <c r="I19" s="469" t="str">
        <f>O16</f>
        <v>Zeit</v>
      </c>
      <c r="J19" s="468"/>
      <c r="K19" s="469" t="str">
        <f>O17</f>
        <v>Winkelbeschleunigung</v>
      </c>
      <c r="L19" s="470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850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859</v>
      </c>
      <c r="C12" s="5"/>
      <c r="D12" s="337" t="s">
        <v>856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860</v>
      </c>
      <c r="C13" s="5"/>
      <c r="D13" s="337" t="s">
        <v>857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635</v>
      </c>
      <c r="D14" s="4">
        <v>36.6</v>
      </c>
      <c r="E14" s="77">
        <f>D14*1000</f>
        <v>36600</v>
      </c>
      <c r="F14" s="77" t="s">
        <v>858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852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851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853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854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855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644</v>
      </c>
      <c r="C44" s="92"/>
      <c r="D44" s="92"/>
      <c r="E44" s="399"/>
      <c r="F44" s="399"/>
      <c r="H44" t="s">
        <v>645</v>
      </c>
    </row>
    <row r="45" spans="2:10" ht="16.5" x14ac:dyDescent="0.4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303</v>
      </c>
      <c r="N7" t="s">
        <v>305</v>
      </c>
      <c r="U7" s="461" t="s">
        <v>73</v>
      </c>
      <c r="V7" s="461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35">
      <c r="M9" s="118" t="s">
        <v>307</v>
      </c>
      <c r="N9" t="s">
        <v>306</v>
      </c>
    </row>
    <row r="11" spans="3:54" ht="21" x14ac:dyDescent="0.35">
      <c r="C11" s="494"/>
      <c r="D11" s="494"/>
      <c r="E11" s="494"/>
      <c r="F11" s="494"/>
      <c r="G11" s="494"/>
      <c r="H11" s="494"/>
      <c r="I11" s="494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5" t="s">
        <v>437</v>
      </c>
      <c r="D12" s="495"/>
      <c r="E12" s="495"/>
      <c r="F12" s="495"/>
      <c r="G12" s="495"/>
      <c r="H12" s="495"/>
      <c r="I12" s="495"/>
      <c r="J12" s="32"/>
      <c r="K12" s="32"/>
      <c r="M12" s="42" t="s">
        <v>431</v>
      </c>
      <c r="N12" s="23">
        <v>50</v>
      </c>
      <c r="O12" s="496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97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98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1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463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461</v>
      </c>
      <c r="R7" s="461" t="s">
        <v>73</v>
      </c>
      <c r="S7" s="461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4"/>
      <c r="D11" s="494"/>
      <c r="E11" s="494"/>
      <c r="F11" s="494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5" t="s">
        <v>472</v>
      </c>
      <c r="D12" s="495"/>
      <c r="E12" s="495"/>
      <c r="F12" s="495"/>
      <c r="G12" s="32"/>
      <c r="H12" s="32"/>
      <c r="J12" s="42" t="s">
        <v>62</v>
      </c>
      <c r="K12" s="23">
        <v>60</v>
      </c>
      <c r="L12" s="496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8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444</v>
      </c>
      <c r="E59" t="s">
        <v>447</v>
      </c>
      <c r="G59" t="s">
        <v>454</v>
      </c>
    </row>
    <row r="60" spans="3:10" ht="16.5" x14ac:dyDescent="0.45">
      <c r="C60" t="s">
        <v>445</v>
      </c>
      <c r="E60" t="s">
        <v>448</v>
      </c>
      <c r="G60" t="s">
        <v>455</v>
      </c>
    </row>
    <row r="61" spans="3:10" x14ac:dyDescent="0.35">
      <c r="C61" s="244" t="s">
        <v>446</v>
      </c>
      <c r="E61" t="s">
        <v>449</v>
      </c>
    </row>
    <row r="63" spans="3:10" x14ac:dyDescent="0.35">
      <c r="C63" t="s">
        <v>451</v>
      </c>
      <c r="E63" t="s">
        <v>450</v>
      </c>
      <c r="J63" t="s">
        <v>453</v>
      </c>
    </row>
    <row r="64" spans="3:10" ht="18.5" x14ac:dyDescent="0.45">
      <c r="C64" t="s">
        <v>452</v>
      </c>
      <c r="E64" t="s">
        <v>459</v>
      </c>
    </row>
    <row r="66" spans="3:5" ht="24" x14ac:dyDescent="0.65">
      <c r="E66" s="245" t="s">
        <v>457</v>
      </c>
    </row>
    <row r="68" spans="3:5" x14ac:dyDescent="0.35">
      <c r="C68" t="s">
        <v>456</v>
      </c>
    </row>
    <row r="74" spans="3:5" x14ac:dyDescent="0.3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5" customHeight="1" x14ac:dyDescent="0.3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413</v>
      </c>
      <c r="C9" s="5"/>
      <c r="D9" s="5"/>
      <c r="E9" s="5"/>
      <c r="F9" s="5"/>
      <c r="G9" s="5"/>
      <c r="H9" s="5"/>
      <c r="I9" s="5"/>
      <c r="J9" s="5"/>
      <c r="M9" s="459" t="s">
        <v>414</v>
      </c>
      <c r="N9" s="460"/>
      <c r="O9" s="460"/>
      <c r="P9" s="460"/>
      <c r="R9" s="459" t="s">
        <v>230</v>
      </c>
      <c r="S9" s="460"/>
      <c r="T9" s="460"/>
      <c r="U9" s="460"/>
      <c r="V9" s="460"/>
      <c r="W9"/>
      <c r="X9" s="5" t="s">
        <v>480</v>
      </c>
      <c r="Y9" s="5"/>
      <c r="Z9"/>
      <c r="AA9" s="5" t="s">
        <v>479</v>
      </c>
      <c r="AB9" s="5"/>
    </row>
    <row r="10" spans="2:43" ht="16.5" x14ac:dyDescent="0.4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6.5" x14ac:dyDescent="0.45">
      <c r="AB15" s="1" t="s">
        <v>482</v>
      </c>
      <c r="AC15" s="259">
        <f>AB11</f>
        <v>281.69132042006549</v>
      </c>
    </row>
    <row r="16" spans="2:43" ht="16.5" x14ac:dyDescent="0.4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422</v>
      </c>
      <c r="C44" s="2"/>
      <c r="D44" t="s">
        <v>423</v>
      </c>
      <c r="P44" s="218"/>
      <c r="Z44"/>
    </row>
    <row r="45" spans="2:26" x14ac:dyDescent="0.35">
      <c r="B45" s="3" t="s">
        <v>424</v>
      </c>
      <c r="C45" s="3"/>
      <c r="D45" t="s">
        <v>427</v>
      </c>
      <c r="P45" s="218"/>
      <c r="Z45"/>
    </row>
    <row r="46" spans="2:26" x14ac:dyDescent="0.35">
      <c r="B46" t="s">
        <v>425</v>
      </c>
      <c r="D46" t="s">
        <v>426</v>
      </c>
      <c r="P46" s="218"/>
      <c r="Z46"/>
    </row>
    <row r="49" spans="2:5" ht="15" thickBot="1" x14ac:dyDescent="0.4"/>
    <row r="50" spans="2:5" ht="17" thickBot="1" x14ac:dyDescent="0.5">
      <c r="B50" s="260" t="s">
        <v>483</v>
      </c>
      <c r="C50" s="227" t="s">
        <v>484</v>
      </c>
      <c r="D50" s="229"/>
      <c r="E50" s="230"/>
    </row>
    <row r="86" spans="2:20" ht="21" x14ac:dyDescent="0.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6.5" x14ac:dyDescent="0.4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3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3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3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35">
      <c r="J94" s="90" t="s">
        <v>571</v>
      </c>
      <c r="Q94" s="90" t="s">
        <v>581</v>
      </c>
    </row>
    <row r="96" spans="2:20" ht="17.5" x14ac:dyDescent="0.4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7.5" x14ac:dyDescent="0.4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7.5" x14ac:dyDescent="0.4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6.5" x14ac:dyDescent="0.4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5" customHeight="1" x14ac:dyDescent="0.35"/>
    <row r="101" spans="10:14" ht="16.5" x14ac:dyDescent="0.4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6.5" x14ac:dyDescent="0.4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607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582</v>
      </c>
      <c r="L121" s="301" t="s">
        <v>65</v>
      </c>
    </row>
    <row r="123" spans="10:15" x14ac:dyDescent="0.35">
      <c r="M123" t="s">
        <v>595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596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318</v>
      </c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385</v>
      </c>
      <c r="V17" s="198" t="s">
        <v>328</v>
      </c>
      <c r="W17" s="149" t="s">
        <v>391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5" customHeight="1" x14ac:dyDescent="0.8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5" customHeight="1" x14ac:dyDescent="0.8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388</v>
      </c>
      <c r="V26" s="198" t="s">
        <v>328</v>
      </c>
      <c r="W26" s="149" t="s">
        <v>394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389</v>
      </c>
      <c r="V30" s="198" t="s">
        <v>328</v>
      </c>
      <c r="W30" s="162" t="s">
        <v>395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5" customHeight="1" x14ac:dyDescent="0.35"/>
    <row r="33" spans="3:24" ht="35.5" customHeight="1" x14ac:dyDescent="0.85">
      <c r="U33" s="160" t="s">
        <v>390</v>
      </c>
      <c r="V33" s="198" t="s">
        <v>328</v>
      </c>
      <c r="W33" s="162" t="s">
        <v>396</v>
      </c>
      <c r="X33" s="193"/>
    </row>
    <row r="34" spans="3:24" ht="35.5" customHeight="1" x14ac:dyDescent="0.85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319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377</v>
      </c>
      <c r="V67" s="198" t="s">
        <v>328</v>
      </c>
      <c r="W67" s="149" t="s">
        <v>384</v>
      </c>
      <c r="X67" s="5"/>
    </row>
    <row r="68" spans="16:24" ht="30" x14ac:dyDescent="0.8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400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401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399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323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2.5" x14ac:dyDescent="0.85">
      <c r="U143" s="160" t="s">
        <v>371</v>
      </c>
      <c r="V143" s="198" t="s">
        <v>328</v>
      </c>
      <c r="W143" s="162" t="s">
        <v>366</v>
      </c>
      <c r="X143" s="193"/>
    </row>
    <row r="144" spans="3:24" ht="32.5" x14ac:dyDescent="0.85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372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322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363</v>
      </c>
      <c r="V182" s="198" t="s">
        <v>328</v>
      </c>
      <c r="W182" s="149" t="s">
        <v>362</v>
      </c>
      <c r="X182" s="194"/>
    </row>
    <row r="183" spans="4:24" ht="30" x14ac:dyDescent="0.8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325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321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" x14ac:dyDescent="0.8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369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320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486</v>
      </c>
    </row>
    <row r="21" spans="3:13" ht="15" thickBot="1" x14ac:dyDescent="0.4"/>
    <row r="22" spans="3:13" ht="16.5" x14ac:dyDescent="0.4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3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Leistung bei Wechselstrom</vt:lpstr>
      <vt:lpstr>Schiefeebene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2026-06-06T06:59:09Z</dcterms:modified>
</cp:coreProperties>
</file>