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altisDaten\SourceCode\GitHosted\VBA\"/>
    </mc:Choice>
  </mc:AlternateContent>
  <xr:revisionPtr revIDLastSave="0" documentId="13_ncr:1_{63C5C445-A677-4D5E-841A-D69AD74F5144}" xr6:coauthVersionLast="47" xr6:coauthVersionMax="47" xr10:uidLastSave="{00000000-0000-0000-0000-000000000000}"/>
  <bookViews>
    <workbookView xWindow="-110" yWindow="-110" windowWidth="19420" windowHeight="10300" xr2:uid="{61AEDACD-456C-4191-945B-7C83911841F1}"/>
  </bookViews>
  <sheets>
    <sheet name="VektorKonstruk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7" i="2" l="1"/>
  <c r="B3" i="2"/>
  <c r="C46" i="2"/>
  <c r="F40" i="2"/>
  <c r="J7" i="2"/>
  <c r="J10" i="2" s="1"/>
  <c r="C16" i="2"/>
  <c r="K47" i="2" s="1"/>
  <c r="K48" i="2" s="1"/>
  <c r="C15" i="2"/>
  <c r="E44" i="2" s="1"/>
  <c r="F11" i="2"/>
  <c r="F12" i="2"/>
  <c r="W47" i="2" l="1"/>
  <c r="W48" i="2" s="1"/>
  <c r="Q47" i="2"/>
  <c r="Q48" i="2" s="1"/>
  <c r="J47" i="2"/>
  <c r="J48" i="2" s="1"/>
  <c r="C17" i="2"/>
  <c r="C19" i="2" s="1"/>
  <c r="F25" i="2" s="1"/>
  <c r="F31" i="2" s="1"/>
  <c r="R47" i="2"/>
  <c r="R48" i="2" s="1"/>
  <c r="D47" i="2"/>
  <c r="D48" i="2" s="1"/>
  <c r="I47" i="2"/>
  <c r="I48" i="2" s="1"/>
  <c r="X47" i="2"/>
  <c r="X48" i="2" s="1"/>
  <c r="P47" i="2"/>
  <c r="P48" i="2" s="1"/>
  <c r="H47" i="2"/>
  <c r="H48" i="2" s="1"/>
  <c r="O47" i="2"/>
  <c r="O48" i="2" s="1"/>
  <c r="G47" i="2"/>
  <c r="G48" i="2" s="1"/>
  <c r="V47" i="2"/>
  <c r="V48" i="2" s="1"/>
  <c r="N47" i="2"/>
  <c r="N48" i="2" s="1"/>
  <c r="F47" i="2"/>
  <c r="F48" i="2" s="1"/>
  <c r="U47" i="2"/>
  <c r="U48" i="2" s="1"/>
  <c r="M47" i="2"/>
  <c r="M48" i="2" s="1"/>
  <c r="E48" i="2"/>
  <c r="T47" i="2"/>
  <c r="T48" i="2" s="1"/>
  <c r="L47" i="2"/>
  <c r="L48" i="2" s="1"/>
  <c r="S47" i="2"/>
  <c r="S48" i="2" s="1"/>
  <c r="E40" i="2"/>
  <c r="F44" i="2"/>
  <c r="J50" i="2" l="1"/>
  <c r="X50" i="2"/>
  <c r="V49" i="2"/>
  <c r="K50" i="2"/>
  <c r="P49" i="2"/>
  <c r="R49" i="2"/>
  <c r="T49" i="2"/>
  <c r="Q50" i="2"/>
  <c r="M49" i="2"/>
  <c r="C20" i="2"/>
  <c r="F29" i="2" s="1"/>
  <c r="F38" i="2" s="1"/>
  <c r="F50" i="2"/>
  <c r="F34" i="2"/>
  <c r="V50" i="2"/>
  <c r="G50" i="2"/>
  <c r="I50" i="2"/>
  <c r="T50" i="2"/>
  <c r="U49" i="2"/>
  <c r="I49" i="2"/>
  <c r="E49" i="2"/>
  <c r="G49" i="2"/>
  <c r="W50" i="2"/>
  <c r="D50" i="2"/>
  <c r="M50" i="2"/>
  <c r="X49" i="2"/>
  <c r="S49" i="2"/>
  <c r="E37" i="2"/>
  <c r="F37" i="2" s="1"/>
  <c r="R50" i="2"/>
  <c r="N49" i="2"/>
  <c r="Q49" i="2"/>
  <c r="U50" i="2"/>
  <c r="L49" i="2"/>
  <c r="O50" i="2"/>
  <c r="O49" i="2"/>
  <c r="F49" i="2"/>
  <c r="H49" i="2"/>
  <c r="H50" i="2"/>
  <c r="D49" i="2"/>
  <c r="S50" i="2"/>
  <c r="N50" i="2"/>
  <c r="K49" i="2"/>
  <c r="P50" i="2"/>
  <c r="J49" i="2"/>
  <c r="E50" i="2"/>
  <c r="L50" i="2"/>
  <c r="W49" i="2"/>
  <c r="C22" i="2" l="1"/>
  <c r="E35" i="2"/>
  <c r="F35" i="2" s="1"/>
  <c r="F32" i="2"/>
  <c r="J9" i="2"/>
</calcChain>
</file>

<file path=xl/sharedStrings.xml><?xml version="1.0" encoding="utf-8"?>
<sst xmlns="http://schemas.openxmlformats.org/spreadsheetml/2006/main" count="42" uniqueCount="29">
  <si>
    <t>s=</t>
  </si>
  <si>
    <t>Alpha=</t>
  </si>
  <si>
    <t>[°]</t>
  </si>
  <si>
    <t>x1=</t>
  </si>
  <si>
    <t>[rad]</t>
  </si>
  <si>
    <t>y1=</t>
  </si>
  <si>
    <t>s</t>
  </si>
  <si>
    <t>P1</t>
  </si>
  <si>
    <t>P2</t>
  </si>
  <si>
    <t>x</t>
  </si>
  <si>
    <t>y</t>
  </si>
  <si>
    <t>Horizontale</t>
  </si>
  <si>
    <t>Vertikale</t>
  </si>
  <si>
    <t>xKoordinatenkreuz</t>
  </si>
  <si>
    <t>yKoordinatenkreuz</t>
  </si>
  <si>
    <t>Y1 (y-Komponente)</t>
  </si>
  <si>
    <t>X1 (x-Komponente)</t>
  </si>
  <si>
    <t>Betrag (Länge) Vektor S</t>
  </si>
  <si>
    <t>Polar</t>
  </si>
  <si>
    <t>Kartesisch</t>
  </si>
  <si>
    <t>Mixed:</t>
  </si>
  <si>
    <t>x1</t>
  </si>
  <si>
    <t>S</t>
  </si>
  <si>
    <t>Alpha Grad</t>
  </si>
  <si>
    <t>Alpha Rad</t>
  </si>
  <si>
    <t>y1</t>
  </si>
  <si>
    <t>Winkel  α [grad]</t>
  </si>
  <si>
    <t>Winkel  α [rad]</t>
  </si>
  <si>
    <t>Winkel-Bogenradius: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</si>
</sst>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0" xfId="0" applyFill="1" applyBorder="1"/>
    <xf numFmtId="0" fontId="0" fillId="2" borderId="15" xfId="0" applyFill="1" applyBorder="1"/>
    <xf numFmtId="0" fontId="0" fillId="2" borderId="11" xfId="0" applyFill="1" applyBorder="1"/>
    <xf numFmtId="0" fontId="0" fillId="0" borderId="3" xfId="0" applyBorder="1"/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3" borderId="4" xfId="0" applyFont="1" applyFill="1" applyBorder="1"/>
    <xf numFmtId="0" fontId="1" fillId="3" borderId="9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2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2" xfId="0" applyFill="1" applyBorder="1"/>
    <xf numFmtId="0" fontId="0" fillId="4" borderId="7" xfId="0" applyFill="1" applyBorder="1"/>
    <xf numFmtId="0" fontId="0" fillId="3" borderId="0" xfId="0" applyFill="1"/>
    <xf numFmtId="0" fontId="2" fillId="3" borderId="16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6300059772863121E-2"/>
          <c:y val="2.6004728132387706E-2"/>
          <c:w val="0.94178066653802162"/>
          <c:h val="0.94799054373522462"/>
        </c:manualLayout>
      </c:layout>
      <c:scatterChart>
        <c:scatterStyle val="lineMarker"/>
        <c:varyColors val="0"/>
        <c:ser>
          <c:idx val="3"/>
          <c:order val="0"/>
          <c:tx>
            <c:strRef>
              <c:f>VektorKonstrukt!$B$34</c:f>
              <c:strCache>
                <c:ptCount val="1"/>
                <c:pt idx="0">
                  <c:v>Horizontale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VektorKonstrukt!$E$34:$F$34</c:f>
              <c:numCache>
                <c:formatCode>General</c:formatCode>
                <c:ptCount val="2"/>
                <c:pt idx="0">
                  <c:v>0</c:v>
                </c:pt>
                <c:pt idx="1">
                  <c:v>5.5000014250926119</c:v>
                </c:pt>
              </c:numCache>
            </c:numRef>
          </c:xVal>
          <c:yVal>
            <c:numRef>
              <c:f>VektorKonstrukt!$E$35:$F$35</c:f>
              <c:numCache>
                <c:formatCode>General</c:formatCode>
                <c:ptCount val="2"/>
                <c:pt idx="0">
                  <c:v>-7.7999989951268107</c:v>
                </c:pt>
                <c:pt idx="1">
                  <c:v>-7.7999989951268107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3D-4441-9D90-0FDFA9E6B871}"/>
            </c:ext>
          </c:extLst>
        </c:ser>
        <c:ser>
          <c:idx val="4"/>
          <c:order val="1"/>
          <c:tx>
            <c:strRef>
              <c:f>VektorKonstrukt!$B$37</c:f>
              <c:strCache>
                <c:ptCount val="1"/>
                <c:pt idx="0">
                  <c:v>Vertikale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VektorKonstrukt!$E$37:$F$37</c:f>
              <c:numCache>
                <c:formatCode>General</c:formatCode>
                <c:ptCount val="2"/>
                <c:pt idx="0">
                  <c:v>5.5000014250926119</c:v>
                </c:pt>
                <c:pt idx="1">
                  <c:v>5.5000014250926119</c:v>
                </c:pt>
              </c:numCache>
            </c:numRef>
          </c:xVal>
          <c:yVal>
            <c:numRef>
              <c:f>VektorKonstrukt!$E$38:$F$38</c:f>
              <c:numCache>
                <c:formatCode>General</c:formatCode>
                <c:ptCount val="2"/>
                <c:pt idx="0">
                  <c:v>0</c:v>
                </c:pt>
                <c:pt idx="1">
                  <c:v>-7.7999989951268107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3D-4441-9D90-0FDFA9E6B871}"/>
            </c:ext>
          </c:extLst>
        </c:ser>
        <c:ser>
          <c:idx val="5"/>
          <c:order val="2"/>
          <c:tx>
            <c:strRef>
              <c:f>VektorKonstrukt!$B$40</c:f>
              <c:strCache>
                <c:ptCount val="1"/>
                <c:pt idx="0">
                  <c:v>xKoordinatenkreuz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  <a:tailEnd type="triangle"/>
            </a:ln>
            <a:effectLst/>
          </c:spPr>
          <c:marker>
            <c:symbol val="none"/>
          </c:marker>
          <c:xVal>
            <c:numRef>
              <c:f>VektorKonstrukt!$E$40:$F$40</c:f>
              <c:numCache>
                <c:formatCode>General</c:formatCode>
                <c:ptCount val="2"/>
                <c:pt idx="0">
                  <c:v>-10.498518943165271</c:v>
                </c:pt>
                <c:pt idx="1">
                  <c:v>10.498518943165271</c:v>
                </c:pt>
              </c:numCache>
            </c:numRef>
          </c:xVal>
          <c:yVal>
            <c:numRef>
              <c:f>VektorKonstrukt!$E$41:$F$41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D3D-4441-9D90-0FDFA9E6B871}"/>
            </c:ext>
          </c:extLst>
        </c:ser>
        <c:ser>
          <c:idx val="6"/>
          <c:order val="3"/>
          <c:tx>
            <c:strRef>
              <c:f>VektorKonstrukt!$B$43</c:f>
              <c:strCache>
                <c:ptCount val="1"/>
                <c:pt idx="0">
                  <c:v>yKoordinatenkreuz</c:v>
                </c:pt>
              </c:strCache>
            </c:strRef>
          </c:tx>
          <c:spPr>
            <a:ln w="15875" cap="rnd">
              <a:solidFill>
                <a:schemeClr val="tx1">
                  <a:lumMod val="95000"/>
                  <a:lumOff val="5000"/>
                </a:schemeClr>
              </a:solidFill>
              <a:round/>
              <a:tailEnd type="triangle"/>
            </a:ln>
            <a:effectLst/>
          </c:spPr>
          <c:marker>
            <c:symbol val="none"/>
          </c:marker>
          <c:xVal>
            <c:numRef>
              <c:f>VektorKonstrukt!$E$43:$F$43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VektorKonstrukt!$E$44:$F$44</c:f>
              <c:numCache>
                <c:formatCode>General</c:formatCode>
                <c:ptCount val="2"/>
                <c:pt idx="0">
                  <c:v>-10.498518943165271</c:v>
                </c:pt>
                <c:pt idx="1">
                  <c:v>10.498518943165271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D3D-4441-9D90-0FDFA9E6B871}"/>
            </c:ext>
          </c:extLst>
        </c:ser>
        <c:ser>
          <c:idx val="2"/>
          <c:order val="4"/>
          <c:tx>
            <c:strRef>
              <c:f>VektorKonstrukt!$B$31</c:f>
              <c:strCache>
                <c:ptCount val="1"/>
                <c:pt idx="0">
                  <c:v>Betrag (Länge) Vektor S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  <a:tailEnd type="triangle"/>
            </a:ln>
            <a:effectLst/>
          </c:spPr>
          <c:marker>
            <c:symbol val="none"/>
          </c:marker>
          <c:xVal>
            <c:numRef>
              <c:f>VektorKonstrukt!$E$31:$F$31</c:f>
              <c:numCache>
                <c:formatCode>General</c:formatCode>
                <c:ptCount val="2"/>
                <c:pt idx="0">
                  <c:v>0</c:v>
                </c:pt>
                <c:pt idx="1">
                  <c:v>5.5000014250926119</c:v>
                </c:pt>
              </c:numCache>
            </c:numRef>
          </c:xVal>
          <c:yVal>
            <c:numRef>
              <c:f>VektorKonstrukt!$E$32:$F$32</c:f>
              <c:numCache>
                <c:formatCode>General</c:formatCode>
                <c:ptCount val="2"/>
                <c:pt idx="0">
                  <c:v>0</c:v>
                </c:pt>
                <c:pt idx="1">
                  <c:v>-7.7999989951268107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3D-4441-9D90-0FDFA9E6B871}"/>
            </c:ext>
          </c:extLst>
        </c:ser>
        <c:ser>
          <c:idx val="0"/>
          <c:order val="5"/>
          <c:tx>
            <c:strRef>
              <c:f>VektorKonstrukt!$B$25</c:f>
              <c:strCache>
                <c:ptCount val="1"/>
                <c:pt idx="0">
                  <c:v>X1 (x-Komponente)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  <a:tailEnd type="triangle"/>
            </a:ln>
            <a:effectLst/>
          </c:spPr>
          <c:marker>
            <c:symbol val="none"/>
          </c:marker>
          <c:xVal>
            <c:numRef>
              <c:f>VektorKonstrukt!$E$25:$F$25</c:f>
              <c:numCache>
                <c:formatCode>General</c:formatCode>
                <c:ptCount val="2"/>
                <c:pt idx="0">
                  <c:v>0</c:v>
                </c:pt>
                <c:pt idx="1">
                  <c:v>5.5000014250926119</c:v>
                </c:pt>
              </c:numCache>
            </c:numRef>
          </c:xVal>
          <c:yVal>
            <c:numRef>
              <c:f>VektorKonstrukt!$E$26:$F$26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3D-4441-9D90-0FDFA9E6B871}"/>
            </c:ext>
          </c:extLst>
        </c:ser>
        <c:ser>
          <c:idx val="1"/>
          <c:order val="6"/>
          <c:tx>
            <c:strRef>
              <c:f>VektorKonstrukt!$B$28</c:f>
              <c:strCache>
                <c:ptCount val="1"/>
                <c:pt idx="0">
                  <c:v>Y1 (y-Komponente)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  <a:tailEnd type="triangle"/>
            </a:ln>
            <a:effectLst/>
          </c:spPr>
          <c:marker>
            <c:symbol val="none"/>
          </c:marker>
          <c:xVal>
            <c:numRef>
              <c:f>VektorKonstrukt!$E$28:$F$28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VektorKonstrukt!$E$29:$F$29</c:f>
              <c:numCache>
                <c:formatCode>General</c:formatCode>
                <c:ptCount val="2"/>
                <c:pt idx="0">
                  <c:v>0</c:v>
                </c:pt>
                <c:pt idx="1">
                  <c:v>-7.7999989951268107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3D-4441-9D90-0FDFA9E6B871}"/>
            </c:ext>
          </c:extLst>
        </c:ser>
        <c:ser>
          <c:idx val="7"/>
          <c:order val="7"/>
          <c:tx>
            <c:strRef>
              <c:f>VektorKonstrukt!$B$46</c:f>
              <c:strCache>
                <c:ptCount val="1"/>
                <c:pt idx="0">
                  <c:v>Winkel-Bogenradius: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  <a:tailEnd type="triangle"/>
            </a:ln>
            <a:effectLst/>
          </c:spPr>
          <c:marker>
            <c:symbol val="none"/>
          </c:marker>
          <c:xVal>
            <c:numRef>
              <c:f>VektorKonstrukt!$D$49:$X$49</c:f>
              <c:numCache>
                <c:formatCode>General</c:formatCode>
                <c:ptCount val="21"/>
                <c:pt idx="0">
                  <c:v>1.9088216260300492</c:v>
                </c:pt>
                <c:pt idx="1">
                  <c:v>1.9066384605888922</c:v>
                </c:pt>
                <c:pt idx="2">
                  <c:v>1.9000939581436112</c:v>
                </c:pt>
                <c:pt idx="3">
                  <c:v>1.8892030889055378</c:v>
                </c:pt>
                <c:pt idx="4">
                  <c:v>1.8739907651755601</c:v>
                </c:pt>
                <c:pt idx="5">
                  <c:v>1.8544917843585216</c:v>
                </c:pt>
                <c:pt idx="6">
                  <c:v>1.8307507493659529</c:v>
                </c:pt>
                <c:pt idx="7">
                  <c:v>1.802821966589218</c:v>
                </c:pt>
                <c:pt idx="8">
                  <c:v>1.7707693216764469</c:v>
                </c:pt>
                <c:pt idx="9">
                  <c:v>1.7346661333974152</c:v>
                </c:pt>
                <c:pt idx="10">
                  <c:v>1.6945949859306464</c:v>
                </c:pt>
                <c:pt idx="11">
                  <c:v>1.6506475399563674</c:v>
                </c:pt>
                <c:pt idx="12">
                  <c:v>1.602924322987437</c:v>
                </c:pt>
                <c:pt idx="13">
                  <c:v>1.5515344994178528</c:v>
                </c:pt>
                <c:pt idx="14">
                  <c:v>1.4965956208148379</c:v>
                </c:pt>
                <c:pt idx="15">
                  <c:v>1.4382333570257013</c:v>
                </c:pt>
                <c:pt idx="16">
                  <c:v>1.3765812087145539</c:v>
                </c:pt>
                <c:pt idx="17">
                  <c:v>1.3117802019864342</c:v>
                </c:pt>
                <c:pt idx="18">
                  <c:v>1.2439785657973765</c:v>
                </c:pt>
                <c:pt idx="19">
                  <c:v>1.1733313928883293</c:v>
                </c:pt>
                <c:pt idx="20">
                  <c:v>1.1000002850185224</c:v>
                </c:pt>
              </c:numCache>
            </c:numRef>
          </c:xVal>
          <c:yVal>
            <c:numRef>
              <c:f>VektorKonstrukt!$D$50:$X$50</c:f>
              <c:numCache>
                <c:formatCode>General</c:formatCode>
                <c:ptCount val="21"/>
                <c:pt idx="0">
                  <c:v>0</c:v>
                </c:pt>
                <c:pt idx="1">
                  <c:v>-9.1267631738861835E-2</c:v>
                </c:pt>
                <c:pt idx="2">
                  <c:v>-0.18232649348393129</c:v>
                </c:pt>
                <c:pt idx="3">
                  <c:v>-0.27296829279199425</c:v>
                </c:pt>
                <c:pt idx="4">
                  <c:v>-0.36298569122862046</c:v>
                </c:pt>
                <c:pt idx="5">
                  <c:v>-0.45217277864412431</c:v>
                </c:pt>
                <c:pt idx="6">
                  <c:v>-0.54032554418239653</c:v>
                </c:pt>
                <c:pt idx="7">
                  <c:v>-0.62724234294520131</c:v>
                </c:pt>
                <c:pt idx="8">
                  <c:v>-0.71272435724446648</c:v>
                </c:pt>
                <c:pt idx="9">
                  <c:v>-0.79657605138747556</c:v>
                </c:pt>
                <c:pt idx="10">
                  <c:v>-0.87860561895466716</c:v>
                </c:pt>
                <c:pt idx="11">
                  <c:v>-0.95862542154691155</c:v>
                </c:pt>
                <c:pt idx="12">
                  <c:v>-1.0364524179986596</c:v>
                </c:pt>
                <c:pt idx="13">
                  <c:v>-1.1119085830751525</c:v>
                </c:pt>
                <c:pt idx="14">
                  <c:v>-1.184821314695955</c:v>
                </c:pt>
                <c:pt idx="15">
                  <c:v>-1.255023828753296</c:v>
                </c:pt>
                <c:pt idx="16">
                  <c:v>-1.3223555406221048</c:v>
                </c:pt>
                <c:pt idx="17">
                  <c:v>-1.3866624324890433</c:v>
                </c:pt>
                <c:pt idx="18">
                  <c:v>-1.4477974056603027</c:v>
                </c:pt>
                <c:pt idx="19">
                  <c:v>-1.5056206170422661</c:v>
                </c:pt>
                <c:pt idx="20">
                  <c:v>-1.5599997990253622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6-4C2A-96D3-C372868E2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800591"/>
        <c:axId val="816216207"/>
      </c:scatterChart>
      <c:valAx>
        <c:axId val="111880059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16216207"/>
        <c:crosses val="autoZero"/>
        <c:crossBetween val="midCat"/>
      </c:valAx>
      <c:valAx>
        <c:axId val="81621620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18800591"/>
        <c:crosses val="autoZero"/>
        <c:crossBetween val="midCat"/>
      </c:valAx>
      <c:spPr>
        <a:noFill/>
        <a:ln w="12700">
          <a:solidFill>
            <a:schemeClr val="accent1"/>
          </a:solidFill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0577410146963939"/>
          <c:y val="5.2452299845498034E-2"/>
          <c:w val="0.26013574060818156"/>
          <c:h val="0.156458073180070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12</xdr:row>
      <xdr:rowOff>99786</xdr:rowOff>
    </xdr:from>
    <xdr:to>
      <xdr:col>16</xdr:col>
      <xdr:colOff>507999</xdr:colOff>
      <xdr:row>42</xdr:row>
      <xdr:rowOff>63500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2A232BD-2E24-8052-2A32-DEBEAE891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C22D-8885-4BCF-BA5C-1E378A7DA509}">
  <dimension ref="B3:X50"/>
  <sheetViews>
    <sheetView showGridLines="0" tabSelected="1" topLeftCell="A32" zoomScale="85" zoomScaleNormal="85" workbookViewId="0">
      <selection activeCell="B46" sqref="B46:C46"/>
    </sheetView>
  </sheetViews>
  <sheetFormatPr baseColWidth="10" defaultRowHeight="14.5" x14ac:dyDescent="0.35"/>
  <cols>
    <col min="2" max="2" width="20.36328125" customWidth="1"/>
    <col min="3" max="3" width="11.81640625" bestFit="1" customWidth="1"/>
    <col min="6" max="6" width="12.6328125" customWidth="1"/>
  </cols>
  <sheetData>
    <row r="3" spans="2:10" ht="28.5" x14ac:dyDescent="0.65">
      <c r="B3" s="33" t="str">
        <f>CONCATENATE("Umrechnen ",B8,"  --&gt;  ",B9)</f>
        <v>Umrechnen Polar  --&gt;  Kartesisch</v>
      </c>
    </row>
    <row r="5" spans="2:10" x14ac:dyDescent="0.35">
      <c r="I5" t="s">
        <v>20</v>
      </c>
    </row>
    <row r="6" spans="2:10" x14ac:dyDescent="0.35">
      <c r="I6" t="s">
        <v>21</v>
      </c>
      <c r="J6" s="29">
        <v>-5.5</v>
      </c>
    </row>
    <row r="7" spans="2:10" x14ac:dyDescent="0.35">
      <c r="I7" t="s">
        <v>25</v>
      </c>
      <c r="J7">
        <f>SQRT(J8^2-J6^2)</f>
        <v>8.3516465442450336</v>
      </c>
    </row>
    <row r="8" spans="2:10" x14ac:dyDescent="0.35">
      <c r="B8" t="s">
        <v>18</v>
      </c>
      <c r="I8" t="s">
        <v>22</v>
      </c>
      <c r="J8" s="29">
        <v>10</v>
      </c>
    </row>
    <row r="9" spans="2:10" x14ac:dyDescent="0.35">
      <c r="B9" t="s">
        <v>19</v>
      </c>
      <c r="I9" t="s">
        <v>23</v>
      </c>
      <c r="J9">
        <f>J10*180/3.1415926</f>
        <v>123.36701507364614</v>
      </c>
    </row>
    <row r="10" spans="2:10" ht="15" thickBot="1" x14ac:dyDescent="0.4">
      <c r="I10" t="s">
        <v>24</v>
      </c>
      <c r="J10">
        <f>ATAN2(J6,J7)</f>
        <v>2.15316056466364</v>
      </c>
    </row>
    <row r="11" spans="2:10" ht="26.5" thickBot="1" x14ac:dyDescent="0.65">
      <c r="B11" s="30" t="s">
        <v>19</v>
      </c>
      <c r="C11" s="31"/>
      <c r="D11" s="32"/>
      <c r="F11" s="17" t="str">
        <f>IF($B$11=$B$8,"S=","x1=")</f>
        <v>x1=</v>
      </c>
      <c r="G11" s="19">
        <v>5.5</v>
      </c>
    </row>
    <row r="12" spans="2:10" ht="19" thickBot="1" x14ac:dyDescent="0.5">
      <c r="F12" s="18" t="str">
        <f>IF($B$11=$B$8,"Alpha [°] =","y1=")</f>
        <v>y1=</v>
      </c>
      <c r="G12" s="20">
        <v>-7.8</v>
      </c>
    </row>
    <row r="14" spans="2:10" ht="15" thickBot="1" x14ac:dyDescent="0.4"/>
    <row r="15" spans="2:10" x14ac:dyDescent="0.35">
      <c r="B15" s="25" t="s">
        <v>0</v>
      </c>
      <c r="C15" s="21">
        <f>IF($B$11=$B$8,G11,SQRT(G11^2+G12^2))</f>
        <v>9.5441081301502457</v>
      </c>
      <c r="D15" s="2"/>
    </row>
    <row r="16" spans="2:10" x14ac:dyDescent="0.35">
      <c r="B16" s="26" t="s">
        <v>1</v>
      </c>
      <c r="C16" s="22">
        <f>IF($B$11=$B$8,G12,180*ATAN2(G11,G12)/3.1415926)</f>
        <v>-54.811257802975298</v>
      </c>
      <c r="D16" s="3" t="s">
        <v>2</v>
      </c>
    </row>
    <row r="17" spans="2:6" ht="15" thickBot="1" x14ac:dyDescent="0.4">
      <c r="B17" s="4"/>
      <c r="C17" s="5">
        <f>C16/180*(3.141592)</f>
        <v>-0.95663671679869333</v>
      </c>
      <c r="D17" s="6" t="s">
        <v>4</v>
      </c>
    </row>
    <row r="18" spans="2:6" ht="15" thickBot="1" x14ac:dyDescent="0.4"/>
    <row r="19" spans="2:6" x14ac:dyDescent="0.35">
      <c r="B19" s="27" t="s">
        <v>3</v>
      </c>
      <c r="C19" s="23">
        <f>COS(C17)*C15</f>
        <v>5.5000014250926119</v>
      </c>
    </row>
    <row r="20" spans="2:6" ht="15" thickBot="1" x14ac:dyDescent="0.4">
      <c r="B20" s="28" t="s">
        <v>5</v>
      </c>
      <c r="C20" s="24">
        <f>SIN(C17)*C15</f>
        <v>-7.7999989951268107</v>
      </c>
    </row>
    <row r="21" spans="2:6" ht="15" thickBot="1" x14ac:dyDescent="0.4"/>
    <row r="22" spans="2:6" ht="15" thickBot="1" x14ac:dyDescent="0.4">
      <c r="B22" s="7" t="s">
        <v>6</v>
      </c>
      <c r="C22" s="8">
        <f>SQRT(C19^2 + C20^2)</f>
        <v>9.5441081301502457</v>
      </c>
    </row>
    <row r="23" spans="2:6" ht="15" thickBot="1" x14ac:dyDescent="0.4"/>
    <row r="24" spans="2:6" ht="15" thickBot="1" x14ac:dyDescent="0.4">
      <c r="B24" s="13"/>
      <c r="C24" s="14"/>
      <c r="D24" s="14"/>
      <c r="E24" s="14" t="s">
        <v>7</v>
      </c>
      <c r="F24" s="15" t="s">
        <v>8</v>
      </c>
    </row>
    <row r="25" spans="2:6" x14ac:dyDescent="0.35">
      <c r="B25" s="10" t="s">
        <v>16</v>
      </c>
      <c r="C25" s="11"/>
      <c r="D25" s="11"/>
      <c r="E25" s="11">
        <v>0</v>
      </c>
      <c r="F25" s="12">
        <f>C19</f>
        <v>5.5000014250926119</v>
      </c>
    </row>
    <row r="26" spans="2:6" x14ac:dyDescent="0.35">
      <c r="B26" s="9"/>
      <c r="C26" s="1"/>
      <c r="D26" s="1"/>
      <c r="E26" s="1">
        <v>0</v>
      </c>
      <c r="F26" s="3">
        <v>0</v>
      </c>
    </row>
    <row r="27" spans="2:6" x14ac:dyDescent="0.35">
      <c r="B27" s="9"/>
      <c r="C27" s="1"/>
      <c r="D27" s="1"/>
      <c r="E27" s="1"/>
      <c r="F27" s="3"/>
    </row>
    <row r="28" spans="2:6" x14ac:dyDescent="0.35">
      <c r="B28" s="9" t="s">
        <v>15</v>
      </c>
      <c r="C28" s="1"/>
      <c r="D28" s="1" t="s">
        <v>9</v>
      </c>
      <c r="E28" s="1">
        <v>0</v>
      </c>
      <c r="F28" s="3">
        <v>0</v>
      </c>
    </row>
    <row r="29" spans="2:6" x14ac:dyDescent="0.35">
      <c r="B29" s="9"/>
      <c r="C29" s="1"/>
      <c r="D29" s="1" t="s">
        <v>10</v>
      </c>
      <c r="E29" s="1">
        <v>0</v>
      </c>
      <c r="F29" s="3">
        <f>C20</f>
        <v>-7.7999989951268107</v>
      </c>
    </row>
    <row r="30" spans="2:6" x14ac:dyDescent="0.35">
      <c r="B30" s="9"/>
      <c r="C30" s="1"/>
      <c r="D30" s="1"/>
      <c r="E30" s="1"/>
      <c r="F30" s="3"/>
    </row>
    <row r="31" spans="2:6" x14ac:dyDescent="0.35">
      <c r="B31" s="9" t="s">
        <v>17</v>
      </c>
      <c r="C31" s="1"/>
      <c r="D31" s="1" t="s">
        <v>9</v>
      </c>
      <c r="E31" s="1">
        <v>0</v>
      </c>
      <c r="F31" s="3">
        <f>F25</f>
        <v>5.5000014250926119</v>
      </c>
    </row>
    <row r="32" spans="2:6" x14ac:dyDescent="0.35">
      <c r="B32" s="9"/>
      <c r="C32" s="1"/>
      <c r="D32" s="1" t="s">
        <v>10</v>
      </c>
      <c r="E32" s="1">
        <v>0</v>
      </c>
      <c r="F32" s="3">
        <f>F29</f>
        <v>-7.7999989951268107</v>
      </c>
    </row>
    <row r="33" spans="2:24" x14ac:dyDescent="0.35">
      <c r="B33" s="9"/>
      <c r="C33" s="1"/>
      <c r="D33" s="1"/>
      <c r="E33" s="1"/>
      <c r="F33" s="3"/>
    </row>
    <row r="34" spans="2:24" x14ac:dyDescent="0.35">
      <c r="B34" s="9" t="s">
        <v>11</v>
      </c>
      <c r="C34" s="1"/>
      <c r="D34" s="1" t="s">
        <v>9</v>
      </c>
      <c r="E34" s="1">
        <v>0</v>
      </c>
      <c r="F34" s="3">
        <f>F25</f>
        <v>5.5000014250926119</v>
      </c>
    </row>
    <row r="35" spans="2:24" x14ac:dyDescent="0.35">
      <c r="B35" s="9"/>
      <c r="C35" s="1"/>
      <c r="D35" s="1" t="s">
        <v>10</v>
      </c>
      <c r="E35" s="1">
        <f>F29</f>
        <v>-7.7999989951268107</v>
      </c>
      <c r="F35" s="3">
        <f>E35</f>
        <v>-7.7999989951268107</v>
      </c>
    </row>
    <row r="36" spans="2:24" x14ac:dyDescent="0.35">
      <c r="B36" s="9"/>
      <c r="C36" s="1"/>
      <c r="D36" s="1"/>
      <c r="E36" s="1"/>
      <c r="F36" s="3"/>
    </row>
    <row r="37" spans="2:24" x14ac:dyDescent="0.35">
      <c r="B37" s="9" t="s">
        <v>12</v>
      </c>
      <c r="C37" s="1"/>
      <c r="D37" s="1" t="s">
        <v>9</v>
      </c>
      <c r="E37" s="1">
        <f>F25</f>
        <v>5.5000014250926119</v>
      </c>
      <c r="F37" s="3">
        <f>E37</f>
        <v>5.5000014250926119</v>
      </c>
    </row>
    <row r="38" spans="2:24" x14ac:dyDescent="0.35">
      <c r="B38" s="9"/>
      <c r="C38" s="1"/>
      <c r="D38" s="1" t="s">
        <v>10</v>
      </c>
      <c r="E38" s="1">
        <v>0</v>
      </c>
      <c r="F38" s="3">
        <f>F29</f>
        <v>-7.7999989951268107</v>
      </c>
    </row>
    <row r="39" spans="2:24" x14ac:dyDescent="0.35">
      <c r="B39" s="9"/>
      <c r="C39" s="1"/>
      <c r="D39" s="1"/>
      <c r="E39" s="1"/>
      <c r="F39" s="3"/>
    </row>
    <row r="40" spans="2:24" x14ac:dyDescent="0.35">
      <c r="B40" s="9" t="s">
        <v>13</v>
      </c>
      <c r="C40" s="1"/>
      <c r="D40" s="1" t="s">
        <v>9</v>
      </c>
      <c r="E40" s="1">
        <f>-($C$15*1.1)</f>
        <v>-10.498518943165271</v>
      </c>
      <c r="F40" s="3">
        <f>($C$15*1.1)</f>
        <v>10.498518943165271</v>
      </c>
    </row>
    <row r="41" spans="2:24" x14ac:dyDescent="0.35">
      <c r="B41" s="9"/>
      <c r="C41" s="1"/>
      <c r="D41" s="1" t="s">
        <v>10</v>
      </c>
      <c r="E41" s="1">
        <v>0</v>
      </c>
      <c r="F41" s="3">
        <v>0</v>
      </c>
    </row>
    <row r="42" spans="2:24" x14ac:dyDescent="0.35">
      <c r="B42" s="9"/>
      <c r="C42" s="1"/>
      <c r="D42" s="1"/>
      <c r="E42" s="1"/>
      <c r="F42" s="3"/>
    </row>
    <row r="43" spans="2:24" x14ac:dyDescent="0.35">
      <c r="B43" s="9" t="s">
        <v>14</v>
      </c>
      <c r="C43" s="1"/>
      <c r="D43" s="1" t="s">
        <v>9</v>
      </c>
      <c r="E43" s="1">
        <v>0</v>
      </c>
      <c r="F43" s="3">
        <v>0</v>
      </c>
    </row>
    <row r="44" spans="2:24" ht="15" thickBot="1" x14ac:dyDescent="0.4">
      <c r="B44" s="4"/>
      <c r="C44" s="5"/>
      <c r="D44" s="5" t="s">
        <v>10</v>
      </c>
      <c r="E44" s="5">
        <f>-($C$15*1.1)</f>
        <v>-10.498518943165271</v>
      </c>
      <c r="F44" s="6">
        <f>($C$15*1.1)</f>
        <v>10.498518943165271</v>
      </c>
    </row>
    <row r="45" spans="2:24" ht="15" thickBot="1" x14ac:dyDescent="0.4"/>
    <row r="46" spans="2:24" x14ac:dyDescent="0.35">
      <c r="B46" s="34" t="s">
        <v>28</v>
      </c>
      <c r="C46" s="35">
        <f>$C$15/5</f>
        <v>1.9088216260300492</v>
      </c>
      <c r="D46" s="16">
        <v>0</v>
      </c>
      <c r="E46" s="16">
        <v>1</v>
      </c>
      <c r="F46" s="16">
        <v>2</v>
      </c>
      <c r="G46" s="16">
        <v>3</v>
      </c>
      <c r="H46" s="16">
        <v>4</v>
      </c>
      <c r="I46" s="16">
        <v>5</v>
      </c>
      <c r="J46" s="16">
        <v>6</v>
      </c>
      <c r="K46" s="16">
        <v>7</v>
      </c>
      <c r="L46" s="16">
        <v>8</v>
      </c>
      <c r="M46" s="16">
        <v>9</v>
      </c>
      <c r="N46" s="16">
        <v>10</v>
      </c>
      <c r="O46" s="16">
        <v>11</v>
      </c>
      <c r="P46" s="16">
        <v>12</v>
      </c>
      <c r="Q46" s="16">
        <v>13</v>
      </c>
      <c r="R46" s="16">
        <v>14</v>
      </c>
      <c r="S46" s="16">
        <v>15</v>
      </c>
      <c r="T46" s="16">
        <v>16</v>
      </c>
      <c r="U46" s="16">
        <v>17</v>
      </c>
      <c r="V46" s="16">
        <v>18</v>
      </c>
      <c r="W46" s="16">
        <v>19</v>
      </c>
      <c r="X46" s="2">
        <v>20</v>
      </c>
    </row>
    <row r="47" spans="2:24" x14ac:dyDescent="0.35">
      <c r="B47" s="9" t="s">
        <v>26</v>
      </c>
      <c r="C47" s="1"/>
      <c r="D47" s="1">
        <f>$C$16/20*D46</f>
        <v>0</v>
      </c>
      <c r="E47" s="1">
        <f>$C$16/20*E46</f>
        <v>-2.7405628901487651</v>
      </c>
      <c r="F47" s="1">
        <f t="shared" ref="E47:X47" si="0">$C$16/20*F46</f>
        <v>-5.4811257802975302</v>
      </c>
      <c r="G47" s="1">
        <f t="shared" si="0"/>
        <v>-8.2216886704462944</v>
      </c>
      <c r="H47" s="1">
        <f t="shared" si="0"/>
        <v>-10.96225156059506</v>
      </c>
      <c r="I47" s="1">
        <f t="shared" si="0"/>
        <v>-13.702814450743826</v>
      </c>
      <c r="J47" s="1">
        <f t="shared" si="0"/>
        <v>-16.443377340892589</v>
      </c>
      <c r="K47" s="1">
        <f t="shared" si="0"/>
        <v>-19.183940231041355</v>
      </c>
      <c r="L47" s="1">
        <f t="shared" si="0"/>
        <v>-21.924503121190121</v>
      </c>
      <c r="M47" s="1">
        <f t="shared" si="0"/>
        <v>-24.665066011338887</v>
      </c>
      <c r="N47" s="1">
        <f t="shared" si="0"/>
        <v>-27.405628901487653</v>
      </c>
      <c r="O47" s="1">
        <f t="shared" si="0"/>
        <v>-30.146191791636415</v>
      </c>
      <c r="P47" s="1">
        <f t="shared" si="0"/>
        <v>-32.886754681785177</v>
      </c>
      <c r="Q47" s="1">
        <f t="shared" si="0"/>
        <v>-35.627317571933943</v>
      </c>
      <c r="R47" s="1">
        <f t="shared" si="0"/>
        <v>-38.367880462082709</v>
      </c>
      <c r="S47" s="1">
        <f t="shared" si="0"/>
        <v>-41.108443352231475</v>
      </c>
      <c r="T47" s="1">
        <f t="shared" si="0"/>
        <v>-43.849006242380241</v>
      </c>
      <c r="U47" s="1">
        <f t="shared" si="0"/>
        <v>-46.589569132529007</v>
      </c>
      <c r="V47" s="1">
        <f t="shared" si="0"/>
        <v>-49.330132022677773</v>
      </c>
      <c r="W47" s="1">
        <f t="shared" si="0"/>
        <v>-52.070694912826539</v>
      </c>
      <c r="X47" s="3">
        <f t="shared" si="0"/>
        <v>-54.811257802975305</v>
      </c>
    </row>
    <row r="48" spans="2:24" x14ac:dyDescent="0.35">
      <c r="B48" s="9" t="s">
        <v>27</v>
      </c>
      <c r="C48" s="1"/>
      <c r="D48" s="1">
        <f>D47/180*(3.141592)</f>
        <v>0</v>
      </c>
      <c r="E48" s="1">
        <f t="shared" ref="E48:X48" si="1">E47/180*(3.141592)</f>
        <v>-4.7831835839934667E-2</v>
      </c>
      <c r="F48" s="1">
        <f t="shared" si="1"/>
        <v>-9.5663671679869333E-2</v>
      </c>
      <c r="G48" s="1">
        <f t="shared" si="1"/>
        <v>-0.143495507519804</v>
      </c>
      <c r="H48" s="1">
        <f t="shared" si="1"/>
        <v>-0.19132734335973867</v>
      </c>
      <c r="I48" s="1">
        <f t="shared" si="1"/>
        <v>-0.23915917919967333</v>
      </c>
      <c r="J48" s="1">
        <f t="shared" si="1"/>
        <v>-0.286991015039608</v>
      </c>
      <c r="K48" s="1">
        <f t="shared" si="1"/>
        <v>-0.33482285087954261</v>
      </c>
      <c r="L48" s="1">
        <f t="shared" si="1"/>
        <v>-0.38265468671947733</v>
      </c>
      <c r="M48" s="1">
        <f t="shared" si="1"/>
        <v>-0.43048652255941194</v>
      </c>
      <c r="N48" s="1">
        <f t="shared" si="1"/>
        <v>-0.47831835839934667</v>
      </c>
      <c r="O48" s="1">
        <f t="shared" si="1"/>
        <v>-0.52615019423928122</v>
      </c>
      <c r="P48" s="1">
        <f t="shared" si="1"/>
        <v>-0.573982030079216</v>
      </c>
      <c r="Q48" s="1">
        <f t="shared" si="1"/>
        <v>-0.62181386591915055</v>
      </c>
      <c r="R48" s="1">
        <f t="shared" si="1"/>
        <v>-0.66964570175908522</v>
      </c>
      <c r="S48" s="1">
        <f t="shared" si="1"/>
        <v>-0.71747753759901989</v>
      </c>
      <c r="T48" s="1">
        <f t="shared" si="1"/>
        <v>-0.76530937343895467</v>
      </c>
      <c r="U48" s="1">
        <f t="shared" si="1"/>
        <v>-0.81314120927888922</v>
      </c>
      <c r="V48" s="1">
        <f t="shared" si="1"/>
        <v>-0.86097304511882389</v>
      </c>
      <c r="W48" s="1">
        <f t="shared" si="1"/>
        <v>-0.90880488095875867</v>
      </c>
      <c r="X48" s="3">
        <f t="shared" si="1"/>
        <v>-0.95663671679869333</v>
      </c>
    </row>
    <row r="49" spans="2:24" x14ac:dyDescent="0.35">
      <c r="B49" s="9" t="s">
        <v>9</v>
      </c>
      <c r="C49" s="1"/>
      <c r="D49" s="1">
        <f>$C$46*COS(D48)</f>
        <v>1.9088216260300492</v>
      </c>
      <c r="E49" s="1">
        <f t="shared" ref="E49:X49" si="2">$C$46*COS(E48)</f>
        <v>1.9066384605888922</v>
      </c>
      <c r="F49" s="1">
        <f t="shared" si="2"/>
        <v>1.9000939581436112</v>
      </c>
      <c r="G49" s="1">
        <f t="shared" si="2"/>
        <v>1.8892030889055378</v>
      </c>
      <c r="H49" s="1">
        <f t="shared" si="2"/>
        <v>1.8739907651755601</v>
      </c>
      <c r="I49" s="1">
        <f t="shared" si="2"/>
        <v>1.8544917843585216</v>
      </c>
      <c r="J49" s="1">
        <f t="shared" si="2"/>
        <v>1.8307507493659529</v>
      </c>
      <c r="K49" s="1">
        <f t="shared" si="2"/>
        <v>1.802821966589218</v>
      </c>
      <c r="L49" s="1">
        <f t="shared" si="2"/>
        <v>1.7707693216764469</v>
      </c>
      <c r="M49" s="1">
        <f t="shared" si="2"/>
        <v>1.7346661333974152</v>
      </c>
      <c r="N49" s="1">
        <f t="shared" si="2"/>
        <v>1.6945949859306464</v>
      </c>
      <c r="O49" s="1">
        <f t="shared" si="2"/>
        <v>1.6506475399563674</v>
      </c>
      <c r="P49" s="1">
        <f t="shared" si="2"/>
        <v>1.602924322987437</v>
      </c>
      <c r="Q49" s="1">
        <f t="shared" si="2"/>
        <v>1.5515344994178528</v>
      </c>
      <c r="R49" s="1">
        <f t="shared" si="2"/>
        <v>1.4965956208148379</v>
      </c>
      <c r="S49" s="1">
        <f t="shared" si="2"/>
        <v>1.4382333570257013</v>
      </c>
      <c r="T49" s="1">
        <f t="shared" si="2"/>
        <v>1.3765812087145539</v>
      </c>
      <c r="U49" s="1">
        <f t="shared" si="2"/>
        <v>1.3117802019864342</v>
      </c>
      <c r="V49" s="1">
        <f t="shared" si="2"/>
        <v>1.2439785657973765</v>
      </c>
      <c r="W49" s="1">
        <f t="shared" si="2"/>
        <v>1.1733313928883293</v>
      </c>
      <c r="X49" s="3">
        <f t="shared" si="2"/>
        <v>1.1000002850185224</v>
      </c>
    </row>
    <row r="50" spans="2:24" ht="15" thickBot="1" x14ac:dyDescent="0.4">
      <c r="B50" s="4" t="s">
        <v>10</v>
      </c>
      <c r="C50" s="5"/>
      <c r="D50" s="5">
        <f>$C$46*SIN(D48)</f>
        <v>0</v>
      </c>
      <c r="E50" s="5">
        <f t="shared" ref="E50:X50" si="3">$C$46*SIN(E48)</f>
        <v>-9.1267631738861835E-2</v>
      </c>
      <c r="F50" s="5">
        <f t="shared" si="3"/>
        <v>-0.18232649348393129</v>
      </c>
      <c r="G50" s="5">
        <f t="shared" si="3"/>
        <v>-0.27296829279199425</v>
      </c>
      <c r="H50" s="5">
        <f t="shared" si="3"/>
        <v>-0.36298569122862046</v>
      </c>
      <c r="I50" s="5">
        <f t="shared" si="3"/>
        <v>-0.45217277864412431</v>
      </c>
      <c r="J50" s="5">
        <f t="shared" si="3"/>
        <v>-0.54032554418239653</v>
      </c>
      <c r="K50" s="5">
        <f t="shared" si="3"/>
        <v>-0.62724234294520131</v>
      </c>
      <c r="L50" s="5">
        <f t="shared" si="3"/>
        <v>-0.71272435724446648</v>
      </c>
      <c r="M50" s="5">
        <f t="shared" si="3"/>
        <v>-0.79657605138747556</v>
      </c>
      <c r="N50" s="5">
        <f t="shared" si="3"/>
        <v>-0.87860561895466716</v>
      </c>
      <c r="O50" s="5">
        <f t="shared" si="3"/>
        <v>-0.95862542154691155</v>
      </c>
      <c r="P50" s="5">
        <f t="shared" si="3"/>
        <v>-1.0364524179986596</v>
      </c>
      <c r="Q50" s="5">
        <f t="shared" si="3"/>
        <v>-1.1119085830751525</v>
      </c>
      <c r="R50" s="5">
        <f t="shared" si="3"/>
        <v>-1.184821314695955</v>
      </c>
      <c r="S50" s="5">
        <f t="shared" si="3"/>
        <v>-1.255023828753296</v>
      </c>
      <c r="T50" s="5">
        <f t="shared" si="3"/>
        <v>-1.3223555406221048</v>
      </c>
      <c r="U50" s="5">
        <f t="shared" si="3"/>
        <v>-1.3866624324890433</v>
      </c>
      <c r="V50" s="5">
        <f t="shared" si="3"/>
        <v>-1.4477974056603027</v>
      </c>
      <c r="W50" s="5">
        <f t="shared" si="3"/>
        <v>-1.5056206170422661</v>
      </c>
      <c r="X50" s="6">
        <f t="shared" si="3"/>
        <v>-1.5599997990253622</v>
      </c>
    </row>
  </sheetData>
  <mergeCells count="1">
    <mergeCell ref="B11:D11"/>
  </mergeCells>
  <dataValidations count="1">
    <dataValidation type="list" allowBlank="1" showInputMessage="1" showErrorMessage="1" sqref="B11" xr:uid="{DC200740-ABBB-4BE9-964F-8B380B27A5C8}">
      <formula1>$B$8:$B$9</formula1>
    </dataValidation>
  </dataValidations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VektorKonstrukt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Rothlin</dc:creator>
  <cp:lastModifiedBy>Walter Rothlin</cp:lastModifiedBy>
  <dcterms:created xsi:type="dcterms:W3CDTF">2022-06-12T06:48:54Z</dcterms:created>
  <dcterms:modified xsi:type="dcterms:W3CDTF">2022-06-16T13:36:00Z</dcterms:modified>
</cp:coreProperties>
</file>