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2BC9DB3C-A174-455D-9E61-BD88117295B9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4" l="1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M16" i="24"/>
  <c r="C16" i="24"/>
  <c r="F7" i="24"/>
  <c r="F6" i="24"/>
  <c r="W20" i="18"/>
  <c r="V20" i="18"/>
  <c r="S20" i="18"/>
  <c r="R20" i="18"/>
  <c r="Q20" i="18"/>
  <c r="P20" i="18"/>
  <c r="O20" i="18"/>
  <c r="N20" i="18"/>
  <c r="M20" i="18"/>
  <c r="L20" i="18"/>
  <c r="K20" i="18"/>
  <c r="J20" i="18"/>
  <c r="I20" i="18"/>
  <c r="W19" i="18"/>
  <c r="V19" i="18"/>
  <c r="S19" i="18"/>
  <c r="R19" i="18"/>
  <c r="Q19" i="18"/>
  <c r="P19" i="18"/>
  <c r="O19" i="18"/>
  <c r="N19" i="18"/>
  <c r="M19" i="18"/>
  <c r="L19" i="18"/>
  <c r="K19" i="18"/>
  <c r="J19" i="18"/>
  <c r="I19" i="18"/>
  <c r="W18" i="18"/>
  <c r="V18" i="18"/>
  <c r="S18" i="18"/>
  <c r="R18" i="18"/>
  <c r="Q18" i="18"/>
  <c r="P18" i="18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W16" i="18"/>
  <c r="V16" i="18"/>
  <c r="S16" i="18"/>
  <c r="R16" i="18"/>
  <c r="Q16" i="18"/>
  <c r="P16" i="18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<sst xmlns="http://schemas.openxmlformats.org/spreadsheetml/2006/main" count="755" uniqueCount="453">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</sst>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10.625184089179752</c:v>
                </c:pt>
                <c:pt idx="1">
                  <c:v>0</c:v>
                </c:pt>
                <c:pt idx="2">
                  <c:v>-10.625184089179752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10.625184089179752</c:v>
                </c:pt>
                <c:pt idx="2">
                  <c:v>0</c:v>
                </c:pt>
                <c:pt idx="3">
                  <c:v>-10.625184089179752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2.5881904510252074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9.6592582628906829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183175</xdr:colOff>
      <xdr:row>16</xdr:row>
      <xdr:rowOff>113079</xdr:rowOff>
    </xdr:from>
    <xdr:to>
      <xdr:col>8</xdr:col>
      <xdr:colOff>669926</xdr:colOff>
      <xdr:row>41</xdr:row>
      <xdr:rowOff>94274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4" sqref="C14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45812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4" t="s">
        <v>26</v>
      </c>
      <c r="D4" s="25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6" t="s">
        <v>27</v>
      </c>
      <c r="D5" s="25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2" t="s">
        <v>1</v>
      </c>
      <c r="D8" s="25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0" t="s">
        <v>24</v>
      </c>
      <c r="D9" s="25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1" t="s">
        <v>29</v>
      </c>
      <c r="D10" s="251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1" t="s">
        <v>56</v>
      </c>
      <c r="D11" s="251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6" t="str">
        <f>$O$8</f>
        <v>Anfangs-Geschwindigkeit</v>
      </c>
      <c r="D6" s="267"/>
      <c r="E6" s="270" t="str">
        <f>$O$9</f>
        <v>Geschwindigkeit</v>
      </c>
      <c r="F6" s="267"/>
      <c r="G6" s="270" t="str">
        <f>$O$10</f>
        <v>Strecke</v>
      </c>
      <c r="H6" s="267"/>
      <c r="I6" s="270" t="str">
        <f>$O$11</f>
        <v>Zeit</v>
      </c>
      <c r="J6" s="267"/>
      <c r="K6" s="270" t="str">
        <f>$O$12</f>
        <v>Beschleunigung</v>
      </c>
      <c r="L6" s="271"/>
    </row>
    <row r="7" spans="1:19" ht="15" thickBot="1" x14ac:dyDescent="0.4">
      <c r="B7" s="28" t="s">
        <v>43</v>
      </c>
      <c r="C7" s="268" t="str">
        <f>$P$8</f>
        <v>v0 [m/s]</v>
      </c>
      <c r="D7" s="269"/>
      <c r="E7" s="272" t="str">
        <f>$P$9</f>
        <v>v [m/s]</v>
      </c>
      <c r="F7" s="269"/>
      <c r="G7" s="272" t="str">
        <f>$P$10</f>
        <v>s [m]</v>
      </c>
      <c r="H7" s="269"/>
      <c r="I7" s="272" t="str">
        <f>$P$11</f>
        <v>t [s]</v>
      </c>
      <c r="J7" s="269"/>
      <c r="K7" s="272" t="str">
        <f>$P$12</f>
        <v>a [m/s2]</v>
      </c>
      <c r="L7" s="273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4">
        <v>119</v>
      </c>
      <c r="H8" s="279"/>
      <c r="I8" s="274">
        <v>7</v>
      </c>
      <c r="J8" s="279"/>
      <c r="K8" s="274">
        <v>2</v>
      </c>
      <c r="L8" s="275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76">
        <v>24</v>
      </c>
      <c r="F9" s="280"/>
      <c r="G9" s="31" t="s">
        <v>83</v>
      </c>
      <c r="H9" s="31">
        <f>E9*I9 - K9*I9^2/2</f>
        <v>119</v>
      </c>
      <c r="I9" s="276">
        <v>7</v>
      </c>
      <c r="J9" s="280"/>
      <c r="K9" s="276">
        <v>2</v>
      </c>
      <c r="L9" s="27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76">
        <v>24</v>
      </c>
      <c r="F10" s="280"/>
      <c r="G10" s="276">
        <v>119</v>
      </c>
      <c r="H10" s="280"/>
      <c r="I10" s="31" t="s">
        <v>84</v>
      </c>
      <c r="J10" s="31">
        <f>(E10 - SQRT(E10^2 - 2*K10*G10))/K10</f>
        <v>7</v>
      </c>
      <c r="K10" s="276">
        <v>2</v>
      </c>
      <c r="L10" s="27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76">
        <v>24</v>
      </c>
      <c r="F11" s="280"/>
      <c r="G11" s="276">
        <v>119</v>
      </c>
      <c r="H11" s="280"/>
      <c r="I11" s="276">
        <v>7</v>
      </c>
      <c r="J11" s="280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82">
        <v>10</v>
      </c>
      <c r="D12" s="28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6">
        <v>7</v>
      </c>
      <c r="J12" s="280"/>
      <c r="K12" s="276">
        <v>2</v>
      </c>
      <c r="L12" s="27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2">
        <v>10</v>
      </c>
      <c r="D13" s="280"/>
      <c r="E13" s="31" t="s">
        <v>88</v>
      </c>
      <c r="F13" s="31">
        <f>SQRT(C13^2 + 2*K13*G13)</f>
        <v>24</v>
      </c>
      <c r="G13" s="276">
        <v>119</v>
      </c>
      <c r="H13" s="280"/>
      <c r="I13" s="37" t="s">
        <v>62</v>
      </c>
      <c r="J13" s="31">
        <f xml:space="preserve"> (-C13 + SQRT(C13^2 + 2*K13*G13))/K13</f>
        <v>7</v>
      </c>
      <c r="K13" s="278">
        <v>2</v>
      </c>
      <c r="L13" s="27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82">
        <v>10</v>
      </c>
      <c r="D14" s="280"/>
      <c r="E14" s="31" t="s">
        <v>89</v>
      </c>
      <c r="F14" s="31">
        <f>2*G14/I14 - C14</f>
        <v>24</v>
      </c>
      <c r="G14" s="276">
        <v>119</v>
      </c>
      <c r="H14" s="280"/>
      <c r="I14" s="276">
        <v>7</v>
      </c>
      <c r="J14" s="281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82">
        <v>10</v>
      </c>
      <c r="D15" s="280"/>
      <c r="E15" s="276">
        <v>24</v>
      </c>
      <c r="F15" s="280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76">
        <v>2</v>
      </c>
      <c r="L15" s="27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82">
        <v>10</v>
      </c>
      <c r="D16" s="280"/>
      <c r="E16" s="276">
        <v>24</v>
      </c>
      <c r="F16" s="280"/>
      <c r="G16" s="31" t="s">
        <v>91</v>
      </c>
      <c r="H16" s="31">
        <f>(C16+E16)*I16/2</f>
        <v>119</v>
      </c>
      <c r="I16" s="276">
        <v>7</v>
      </c>
      <c r="J16" s="280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84">
        <v>10</v>
      </c>
      <c r="D17" s="283"/>
      <c r="E17" s="278">
        <v>24</v>
      </c>
      <c r="F17" s="283"/>
      <c r="G17" s="278">
        <v>119</v>
      </c>
      <c r="H17" s="283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62" t="str">
        <f>P13</f>
        <v>ω0 [rad/s]</v>
      </c>
      <c r="D18" s="263"/>
      <c r="E18" s="264" t="str">
        <f>P14</f>
        <v>ω [rad/s]</v>
      </c>
      <c r="F18" s="263"/>
      <c r="G18" s="264" t="str">
        <f>P15</f>
        <v>φ [rad]</v>
      </c>
      <c r="H18" s="263"/>
      <c r="I18" s="264" t="str">
        <f>P16</f>
        <v>t [s]</v>
      </c>
      <c r="J18" s="263"/>
      <c r="K18" s="264" t="str">
        <f>P17</f>
        <v>α [rad/s2]</v>
      </c>
      <c r="L18" s="265"/>
    </row>
    <row r="19" spans="1:16" ht="29" customHeight="1" thickBot="1" x14ac:dyDescent="0.4">
      <c r="C19" s="258" t="str">
        <f>O13</f>
        <v>Anfangs-Winkelgeschwindigkeit</v>
      </c>
      <c r="D19" s="259"/>
      <c r="E19" s="260" t="str">
        <f>O14</f>
        <v>Winkelgeschwindigkeit</v>
      </c>
      <c r="F19" s="259"/>
      <c r="G19" s="260" t="str">
        <f>O15</f>
        <v>Winkel</v>
      </c>
      <c r="H19" s="259"/>
      <c r="I19" s="260" t="str">
        <f>O16</f>
        <v>Zeit</v>
      </c>
      <c r="J19" s="259"/>
      <c r="K19" s="260" t="str">
        <f>O17</f>
        <v>Winkelbeschleunigung</v>
      </c>
      <c r="L19" s="261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1" t="s">
        <v>81</v>
      </c>
      <c r="S7" s="25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270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8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1" t="s">
        <v>81</v>
      </c>
      <c r="T7" s="251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5"/>
      <c r="D11" s="285"/>
      <c r="E11" s="285"/>
      <c r="F11" s="285"/>
      <c r="G11" s="285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6" t="s">
        <v>330</v>
      </c>
      <c r="D12" s="286"/>
      <c r="E12" s="286"/>
      <c r="F12" s="286"/>
      <c r="G12" s="286"/>
      <c r="H12" s="47"/>
      <c r="I12" s="47"/>
      <c r="K12" s="57" t="s">
        <v>70</v>
      </c>
      <c r="L12" s="38">
        <v>270</v>
      </c>
      <c r="M12" s="287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8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1" t="s">
        <v>81</v>
      </c>
      <c r="S7" s="25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210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8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sqref="A1:XFD1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6" t="s">
        <v>230</v>
      </c>
      <c r="D12" s="246"/>
      <c r="E12" s="246"/>
      <c r="F12" s="246"/>
      <c r="G12" s="246"/>
      <c r="H12" s="75"/>
      <c r="I12" s="246" t="s">
        <v>231</v>
      </c>
      <c r="J12" s="246"/>
      <c r="K12" s="246" t="s">
        <v>226</v>
      </c>
      <c r="L12" s="246"/>
      <c r="M12" s="246" t="s">
        <v>232</v>
      </c>
      <c r="N12" s="246"/>
      <c r="O12" s="246"/>
      <c r="P12" s="245" t="s">
        <v>243</v>
      </c>
      <c r="Q12" s="245"/>
      <c r="R12" s="245"/>
      <c r="S12" s="245"/>
      <c r="T12" s="245" t="s">
        <v>275</v>
      </c>
      <c r="U12" s="245"/>
      <c r="V12" s="245"/>
      <c r="W12" s="2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si="11"/>
        <v>0</v>
      </c>
      <c r="W16" s="93">
        <f t="shared" si="12"/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tabSelected="1" zoomScaleNormal="100" workbookViewId="0">
      <selection activeCell="D16" sqref="D16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7" t="s">
        <v>438</v>
      </c>
      <c r="C13" s="249"/>
      <c r="D13" s="249"/>
      <c r="E13" s="249"/>
      <c r="F13" s="249"/>
      <c r="G13" s="249"/>
      <c r="H13" s="249"/>
      <c r="I13" s="249"/>
      <c r="L13" s="247" t="s">
        <v>439</v>
      </c>
      <c r="M13" s="248"/>
      <c r="N13" s="248"/>
      <c r="O13" s="248"/>
      <c r="Q13" s="247" t="s">
        <v>244</v>
      </c>
      <c r="R13" s="248"/>
      <c r="S13" s="248"/>
      <c r="T13" s="248"/>
      <c r="U13" s="248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75</v>
      </c>
      <c r="E15" s="94" t="s">
        <v>215</v>
      </c>
      <c r="F15" s="233">
        <f>IF(E15=M7,D15,IF(D8=M6,D15*PI()/180,"Unknown"))</f>
        <v>1.3089969389957472</v>
      </c>
      <c r="G15" s="93" t="str">
        <f>M7</f>
        <v>rad</v>
      </c>
      <c r="H15" s="233">
        <f>C15*COS(F15)</f>
        <v>2.5881904510252074</v>
      </c>
      <c r="I15" s="233">
        <f>C15*SIN(F15)</f>
        <v>9.6592582628906829</v>
      </c>
      <c r="L15" s="241">
        <v>0</v>
      </c>
      <c r="M15" s="241">
        <f>H15</f>
        <v>2.5881904510252074</v>
      </c>
      <c r="N15" s="241">
        <v>0</v>
      </c>
      <c r="O15" s="241">
        <f>I15</f>
        <v>9.6592582628906829</v>
      </c>
      <c r="P15" s="242"/>
      <c r="Q15" s="243">
        <f>MAX(ABS(O15),ABS(M16),ABS(O16),ABS(M15))</f>
        <v>9.6592582628906829</v>
      </c>
      <c r="R15" s="241">
        <f>Q16</f>
        <v>10.625184089179752</v>
      </c>
      <c r="S15" s="241">
        <v>0</v>
      </c>
      <c r="T15" s="241">
        <f>-R15</f>
        <v>-10.625184089179752</v>
      </c>
      <c r="U15" s="241">
        <v>0</v>
      </c>
    </row>
    <row r="16" spans="2:21" x14ac:dyDescent="0.35">
      <c r="B16" s="237" t="s">
        <v>442</v>
      </c>
      <c r="C16" s="233">
        <f>SQRT(H16^2+I16^2)</f>
        <v>5</v>
      </c>
      <c r="D16" s="233">
        <f>F16*180/PI()</f>
        <v>90</v>
      </c>
      <c r="E16" s="93" t="str">
        <f>M6</f>
        <v>°</v>
      </c>
      <c r="F16" s="233">
        <f>ATAN2(H16,I16)</f>
        <v>1.5707963267948966</v>
      </c>
      <c r="G16" s="93" t="str">
        <f>M7</f>
        <v>rad</v>
      </c>
      <c r="H16" s="94">
        <v>0</v>
      </c>
      <c r="I16" s="94">
        <v>5</v>
      </c>
      <c r="L16" s="241">
        <v>0</v>
      </c>
      <c r="M16" s="241">
        <f>H16</f>
        <v>0</v>
      </c>
      <c r="N16" s="241">
        <v>0</v>
      </c>
      <c r="O16" s="241">
        <f>I16</f>
        <v>5</v>
      </c>
      <c r="P16" s="242"/>
      <c r="Q16" s="243">
        <f>Q15*1.1</f>
        <v>10.625184089179752</v>
      </c>
      <c r="R16" s="241">
        <v>0</v>
      </c>
      <c r="S16" s="241">
        <f>R15</f>
        <v>10.625184089179752</v>
      </c>
      <c r="T16" s="241">
        <v>0</v>
      </c>
      <c r="U16" s="241">
        <f>T15</f>
        <v>-10.625184089179752</v>
      </c>
    </row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45820.663003935188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2025-06-12T14:57:27Z</dcterms:modified>
</cp:coreProperties>
</file>