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DBA26793-4FDD-4B62-85C7-D0C03C7FC3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4" l="1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M16" i="24"/>
  <c r="C16" i="24"/>
  <c r="F7" i="24"/>
  <c r="F6" i="24"/>
  <c r="W20" i="18"/>
  <c r="V20" i="18"/>
  <c r="S20" i="18"/>
  <c r="R20" i="18"/>
  <c r="Q20" i="18"/>
  <c r="P20" i="18"/>
  <c r="O20" i="18"/>
  <c r="N20" i="18"/>
  <c r="M20" i="18"/>
  <c r="L20" i="18"/>
  <c r="K20" i="18"/>
  <c r="J20" i="18"/>
  <c r="I20" i="18"/>
  <c r="W19" i="18"/>
  <c r="V19" i="18"/>
  <c r="S19" i="18"/>
  <c r="R19" i="18"/>
  <c r="Q19" i="18"/>
  <c r="P19" i="18"/>
  <c r="O19" i="18"/>
  <c r="N19" i="18"/>
  <c r="M19" i="18"/>
  <c r="L19" i="18"/>
  <c r="K19" i="18"/>
  <c r="J19" i="18"/>
  <c r="I19" i="18"/>
  <c r="W18" i="18"/>
  <c r="V18" i="18"/>
  <c r="S18" i="18"/>
  <c r="R18" i="18"/>
  <c r="Q18" i="18"/>
  <c r="P18" i="18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W16" i="18"/>
  <c r="V16" i="18"/>
  <c r="S16" i="18"/>
  <c r="R16" i="18"/>
  <c r="Q16" i="18"/>
  <c r="P16" i="18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H15" i="24" l="1"/>
  <c r="M15" i="24" s="1"/>
  <c r="Q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30" i="17" l="1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<sst xmlns="http://schemas.openxmlformats.org/spreadsheetml/2006/main" count="755" uniqueCount="453">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</sst>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8.4264888743087578</c:v>
                </c:pt>
                <c:pt idx="1">
                  <c:v>0</c:v>
                </c:pt>
                <c:pt idx="2">
                  <c:v>-8.4264888743087578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8.4264888743087578</c:v>
                </c:pt>
                <c:pt idx="2">
                  <c:v>0</c:v>
                </c:pt>
                <c:pt idx="3">
                  <c:v>-8.4264888743087578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-6.4278760968653934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7.6604444311897799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183175</xdr:colOff>
      <xdr:row>16</xdr:row>
      <xdr:rowOff>113079</xdr:rowOff>
    </xdr:from>
    <xdr:to>
      <xdr:col>8</xdr:col>
      <xdr:colOff>669926</xdr:colOff>
      <xdr:row>41</xdr:row>
      <xdr:rowOff>94274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tabSelected="1" workbookViewId="0">
      <selection activeCell="B14" sqref="B14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45821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4" t="s">
        <v>26</v>
      </c>
      <c r="D4" s="25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6" t="s">
        <v>27</v>
      </c>
      <c r="D5" s="25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2" t="s">
        <v>1</v>
      </c>
      <c r="D8" s="25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0" t="s">
        <v>24</v>
      </c>
      <c r="D9" s="25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1" t="s">
        <v>29</v>
      </c>
      <c r="D10" s="251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1" t="s">
        <v>56</v>
      </c>
      <c r="D11" s="251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9" t="str">
        <f>$O$8</f>
        <v>Anfangs-Geschwindigkeit</v>
      </c>
      <c r="D6" s="270"/>
      <c r="E6" s="273" t="str">
        <f>$O$9</f>
        <v>Geschwindigkeit</v>
      </c>
      <c r="F6" s="270"/>
      <c r="G6" s="273" t="str">
        <f>$O$10</f>
        <v>Strecke</v>
      </c>
      <c r="H6" s="270"/>
      <c r="I6" s="273" t="str">
        <f>$O$11</f>
        <v>Zeit</v>
      </c>
      <c r="J6" s="270"/>
      <c r="K6" s="273" t="str">
        <f>$O$12</f>
        <v>Beschleunigung</v>
      </c>
      <c r="L6" s="274"/>
    </row>
    <row r="7" spans="1:19" ht="15" thickBot="1" x14ac:dyDescent="0.4">
      <c r="B7" s="28" t="s">
        <v>43</v>
      </c>
      <c r="C7" s="271" t="str">
        <f>$P$8</f>
        <v>v0 [m/s]</v>
      </c>
      <c r="D7" s="272"/>
      <c r="E7" s="275" t="str">
        <f>$P$9</f>
        <v>v [m/s]</v>
      </c>
      <c r="F7" s="272"/>
      <c r="G7" s="275" t="str">
        <f>$P$10</f>
        <v>s [m]</v>
      </c>
      <c r="H7" s="272"/>
      <c r="I7" s="275" t="str">
        <f>$P$11</f>
        <v>t [s]</v>
      </c>
      <c r="J7" s="272"/>
      <c r="K7" s="275" t="str">
        <f>$P$12</f>
        <v>a [m/s2]</v>
      </c>
      <c r="L7" s="276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63">
        <v>119</v>
      </c>
      <c r="H8" s="264"/>
      <c r="I8" s="263">
        <v>7</v>
      </c>
      <c r="J8" s="264"/>
      <c r="K8" s="263">
        <v>2</v>
      </c>
      <c r="L8" s="268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60">
        <v>24</v>
      </c>
      <c r="F9" s="261"/>
      <c r="G9" s="31" t="s">
        <v>83</v>
      </c>
      <c r="H9" s="31">
        <f>E9*I9 - K9*I9^2/2</f>
        <v>119</v>
      </c>
      <c r="I9" s="260">
        <v>7</v>
      </c>
      <c r="J9" s="261"/>
      <c r="K9" s="260">
        <v>2</v>
      </c>
      <c r="L9" s="266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60">
        <v>24</v>
      </c>
      <c r="F10" s="261"/>
      <c r="G10" s="260">
        <v>119</v>
      </c>
      <c r="H10" s="261"/>
      <c r="I10" s="31" t="s">
        <v>84</v>
      </c>
      <c r="J10" s="31">
        <f>(E10 - SQRT(E10^2 - 2*K10*G10))/K10</f>
        <v>7</v>
      </c>
      <c r="K10" s="260">
        <v>2</v>
      </c>
      <c r="L10" s="266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60">
        <v>24</v>
      </c>
      <c r="F11" s="261"/>
      <c r="G11" s="260">
        <v>119</v>
      </c>
      <c r="H11" s="261"/>
      <c r="I11" s="260">
        <v>7</v>
      </c>
      <c r="J11" s="26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65">
        <v>10</v>
      </c>
      <c r="D12" s="26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60">
        <v>7</v>
      </c>
      <c r="J12" s="261"/>
      <c r="K12" s="260">
        <v>2</v>
      </c>
      <c r="L12" s="266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65">
        <v>10</v>
      </c>
      <c r="D13" s="261"/>
      <c r="E13" s="31" t="s">
        <v>88</v>
      </c>
      <c r="F13" s="31">
        <f>SQRT(C13^2 + 2*K13*G13)</f>
        <v>24</v>
      </c>
      <c r="G13" s="260">
        <v>119</v>
      </c>
      <c r="H13" s="261"/>
      <c r="I13" s="37" t="s">
        <v>62</v>
      </c>
      <c r="J13" s="31">
        <f xml:space="preserve"> (-C13 + SQRT(C13^2 + 2*K13*G13))/K13</f>
        <v>7</v>
      </c>
      <c r="K13" s="258">
        <v>2</v>
      </c>
      <c r="L13" s="266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65">
        <v>10</v>
      </c>
      <c r="D14" s="261"/>
      <c r="E14" s="31" t="s">
        <v>89</v>
      </c>
      <c r="F14" s="31">
        <f>2*G14/I14 - C14</f>
        <v>24</v>
      </c>
      <c r="G14" s="260">
        <v>119</v>
      </c>
      <c r="H14" s="261"/>
      <c r="I14" s="260">
        <v>7</v>
      </c>
      <c r="J14" s="267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65">
        <v>10</v>
      </c>
      <c r="D15" s="261"/>
      <c r="E15" s="260">
        <v>24</v>
      </c>
      <c r="F15" s="26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60">
        <v>2</v>
      </c>
      <c r="L15" s="266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65">
        <v>10</v>
      </c>
      <c r="D16" s="261"/>
      <c r="E16" s="260">
        <v>24</v>
      </c>
      <c r="F16" s="261"/>
      <c r="G16" s="31" t="s">
        <v>91</v>
      </c>
      <c r="H16" s="31">
        <f>(C16+E16)*I16/2</f>
        <v>119</v>
      </c>
      <c r="I16" s="260">
        <v>7</v>
      </c>
      <c r="J16" s="26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62">
        <v>10</v>
      </c>
      <c r="D17" s="259"/>
      <c r="E17" s="258">
        <v>24</v>
      </c>
      <c r="F17" s="259"/>
      <c r="G17" s="258">
        <v>119</v>
      </c>
      <c r="H17" s="259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77" t="str">
        <f>P13</f>
        <v>ω0 [rad/s]</v>
      </c>
      <c r="D18" s="278"/>
      <c r="E18" s="279" t="str">
        <f>P14</f>
        <v>ω [rad/s]</v>
      </c>
      <c r="F18" s="278"/>
      <c r="G18" s="279" t="str">
        <f>P15</f>
        <v>φ [rad]</v>
      </c>
      <c r="H18" s="278"/>
      <c r="I18" s="279" t="str">
        <f>P16</f>
        <v>t [s]</v>
      </c>
      <c r="J18" s="278"/>
      <c r="K18" s="279" t="str">
        <f>P17</f>
        <v>α [rad/s2]</v>
      </c>
      <c r="L18" s="280"/>
    </row>
    <row r="19" spans="1:16" ht="29" customHeight="1" thickBot="1" x14ac:dyDescent="0.4">
      <c r="C19" s="281" t="str">
        <f>O13</f>
        <v>Anfangs-Winkelgeschwindigkeit</v>
      </c>
      <c r="D19" s="282"/>
      <c r="E19" s="283" t="str">
        <f>O14</f>
        <v>Winkelgeschwindigkeit</v>
      </c>
      <c r="F19" s="282"/>
      <c r="G19" s="283" t="str">
        <f>O15</f>
        <v>Winkel</v>
      </c>
      <c r="H19" s="282"/>
      <c r="I19" s="283" t="str">
        <f>O16</f>
        <v>Zeit</v>
      </c>
      <c r="J19" s="282"/>
      <c r="K19" s="283" t="str">
        <f>O17</f>
        <v>Winkelbeschleunigung</v>
      </c>
      <c r="L19" s="284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1" t="s">
        <v>81</v>
      </c>
      <c r="S7" s="25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270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8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1" t="s">
        <v>81</v>
      </c>
      <c r="T7" s="251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5"/>
      <c r="D11" s="285"/>
      <c r="E11" s="285"/>
      <c r="F11" s="285"/>
      <c r="G11" s="285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6" t="s">
        <v>330</v>
      </c>
      <c r="D12" s="286"/>
      <c r="E12" s="286"/>
      <c r="F12" s="286"/>
      <c r="G12" s="286"/>
      <c r="H12" s="47"/>
      <c r="I12" s="47"/>
      <c r="K12" s="57" t="s">
        <v>70</v>
      </c>
      <c r="L12" s="38">
        <v>270</v>
      </c>
      <c r="M12" s="287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8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1" t="s">
        <v>81</v>
      </c>
      <c r="S7" s="251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210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8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1" customWidth="1"/>
    <col min="17" max="17" width="4.90625" style="168" customWidth="1"/>
    <col min="18" max="18" width="34.6328125" style="142" customWidth="1"/>
    <col min="19" max="19" width="3.81640625" style="164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7" t="s">
        <v>354</v>
      </c>
      <c r="Q5" s="156" t="s">
        <v>353</v>
      </c>
      <c r="R5" s="143">
        <v>0.5</v>
      </c>
      <c r="S5" s="196" t="s">
        <v>341</v>
      </c>
      <c r="U5" s="194" t="str">
        <f>U59</f>
        <v>U1</v>
      </c>
      <c r="V5" s="218" t="str">
        <f>V59</f>
        <v xml:space="preserve"> =</v>
      </c>
      <c r="W5" s="194">
        <f>W59</f>
        <v>0.38502673796791448</v>
      </c>
      <c r="X5" s="212" t="str">
        <f>X59</f>
        <v>V</v>
      </c>
      <c r="Z5" s="206" t="str">
        <f>U98</f>
        <v>I1 = I23 = I123</v>
      </c>
      <c r="AA5" s="205" t="str">
        <f>V98</f>
        <v xml:space="preserve"> =</v>
      </c>
      <c r="AB5" s="206">
        <f>W98</f>
        <v>0.77005347593582896</v>
      </c>
      <c r="AC5" s="204" t="str">
        <f>X98</f>
        <v>A</v>
      </c>
    </row>
    <row r="6" spans="3:29" ht="24" x14ac:dyDescent="0.65">
      <c r="P6" s="157" t="s">
        <v>355</v>
      </c>
      <c r="Q6" s="156" t="s">
        <v>353</v>
      </c>
      <c r="R6" s="143">
        <v>0.5</v>
      </c>
      <c r="S6" s="196" t="s">
        <v>341</v>
      </c>
      <c r="U6" s="194" t="str">
        <f>U62</f>
        <v>U1 = U2 = U23</v>
      </c>
      <c r="V6" s="218" t="str">
        <f>V62</f>
        <v xml:space="preserve"> =</v>
      </c>
      <c r="W6" s="194">
        <f>W62</f>
        <v>0.25668449197860965</v>
      </c>
      <c r="X6" s="212" t="str">
        <f>X62</f>
        <v>V</v>
      </c>
      <c r="Z6" s="206" t="str">
        <f>U18</f>
        <v>I2</v>
      </c>
      <c r="AA6" s="205" t="str">
        <f>V18</f>
        <v xml:space="preserve"> =</v>
      </c>
      <c r="AB6" s="204">
        <f>W18</f>
        <v>0.5133689839572193</v>
      </c>
      <c r="AC6" s="204" t="str">
        <f>X18</f>
        <v>A</v>
      </c>
    </row>
    <row r="7" spans="3:29" ht="24" x14ac:dyDescent="0.65">
      <c r="P7" s="157" t="s">
        <v>356</v>
      </c>
      <c r="Q7" s="156" t="s">
        <v>353</v>
      </c>
      <c r="R7" s="143">
        <v>1</v>
      </c>
      <c r="S7" s="196" t="s">
        <v>341</v>
      </c>
      <c r="U7" s="194" t="str">
        <f>U62</f>
        <v>U1 = U2 = U23</v>
      </c>
      <c r="V7" s="218" t="str">
        <f>V62</f>
        <v xml:space="preserve"> =</v>
      </c>
      <c r="W7" s="194">
        <f>W62</f>
        <v>0.25668449197860965</v>
      </c>
      <c r="X7" s="212" t="str">
        <f>X62</f>
        <v>V</v>
      </c>
      <c r="Z7" s="206" t="str">
        <f>U21</f>
        <v>I3</v>
      </c>
      <c r="AA7" s="205" t="str">
        <f>V21</f>
        <v xml:space="preserve"> =</v>
      </c>
      <c r="AB7" s="206">
        <f>W21</f>
        <v>0.25668449197860965</v>
      </c>
      <c r="AC7" s="204" t="str">
        <f>X21</f>
        <v>A</v>
      </c>
    </row>
    <row r="8" spans="3:29" ht="24" x14ac:dyDescent="0.65">
      <c r="P8" s="157" t="s">
        <v>357</v>
      </c>
      <c r="Q8" s="156" t="s">
        <v>353</v>
      </c>
      <c r="R8" s="143">
        <v>1</v>
      </c>
      <c r="S8" s="196" t="s">
        <v>341</v>
      </c>
      <c r="U8" s="194" t="str">
        <f>U88</f>
        <v>U4 = U5 = U123 = U12345</v>
      </c>
      <c r="V8" s="218" t="str">
        <f>V88</f>
        <v xml:space="preserve"> =</v>
      </c>
      <c r="W8" s="194">
        <f>W88</f>
        <v>0.64171122994652408</v>
      </c>
      <c r="X8" s="212" t="str">
        <f>X88</f>
        <v>V</v>
      </c>
      <c r="Z8" s="206" t="str">
        <f>U24</f>
        <v>I4</v>
      </c>
      <c r="AA8" s="205" t="str">
        <f>V24</f>
        <v xml:space="preserve"> =</v>
      </c>
      <c r="AB8" s="206">
        <f>W24</f>
        <v>0.64171122994652408</v>
      </c>
      <c r="AC8" s="204" t="str">
        <f>X24</f>
        <v>A</v>
      </c>
    </row>
    <row r="9" spans="3:29" ht="24" x14ac:dyDescent="0.65">
      <c r="P9" s="157" t="s">
        <v>358</v>
      </c>
      <c r="Q9" s="156" t="s">
        <v>353</v>
      </c>
      <c r="R9" s="143">
        <v>2</v>
      </c>
      <c r="S9" s="196" t="s">
        <v>341</v>
      </c>
      <c r="U9" s="194" t="str">
        <f>U88</f>
        <v>U4 = U5 = U123 = U12345</v>
      </c>
      <c r="V9" s="218" t="str">
        <f>V88</f>
        <v xml:space="preserve"> =</v>
      </c>
      <c r="W9" s="194">
        <f>W88</f>
        <v>0.64171122994652408</v>
      </c>
      <c r="X9" s="212" t="str">
        <f>X88</f>
        <v>V</v>
      </c>
      <c r="Z9" s="206" t="str">
        <f>U27</f>
        <v>I5</v>
      </c>
      <c r="AA9" s="205" t="str">
        <f>V27</f>
        <v xml:space="preserve"> =</v>
      </c>
      <c r="AB9" s="206">
        <f>W27</f>
        <v>0.32085561497326204</v>
      </c>
      <c r="AC9" s="204" t="str">
        <f>X27</f>
        <v>A</v>
      </c>
    </row>
    <row r="10" spans="3:29" ht="24" x14ac:dyDescent="0.65">
      <c r="P10" s="157" t="s">
        <v>359</v>
      </c>
      <c r="Q10" s="156" t="s">
        <v>353</v>
      </c>
      <c r="R10" s="143">
        <v>2</v>
      </c>
      <c r="S10" s="196" t="s">
        <v>341</v>
      </c>
      <c r="U10" s="194" t="str">
        <f>U144</f>
        <v>U6</v>
      </c>
      <c r="V10" s="218" t="str">
        <f>V144</f>
        <v xml:space="preserve"> =</v>
      </c>
      <c r="W10" s="194">
        <f>W144</f>
        <v>3.4652406417112305</v>
      </c>
      <c r="X10" s="212" t="str">
        <f>X144</f>
        <v>V</v>
      </c>
      <c r="Z10" s="206" t="str">
        <f>U183</f>
        <v>I6 = I12345 = I123456</v>
      </c>
      <c r="AA10" s="205" t="str">
        <f>V183</f>
        <v xml:space="preserve"> =</v>
      </c>
      <c r="AB10" s="206">
        <f>W183</f>
        <v>1.7326203208556152</v>
      </c>
      <c r="AC10" s="204" t="str">
        <f>X183</f>
        <v>A</v>
      </c>
    </row>
    <row r="11" spans="3:29" ht="24" x14ac:dyDescent="0.65">
      <c r="P11" s="157" t="s">
        <v>360</v>
      </c>
      <c r="Q11" s="156" t="s">
        <v>353</v>
      </c>
      <c r="R11" s="143">
        <v>0.5</v>
      </c>
      <c r="S11" s="196" t="s">
        <v>341</v>
      </c>
      <c r="U11" s="194" t="str">
        <f>U31</f>
        <v>U7</v>
      </c>
      <c r="V11" s="218" t="str">
        <f>V31</f>
        <v xml:space="preserve"> =</v>
      </c>
      <c r="W11" s="194">
        <f>W31</f>
        <v>2.0534759358288772</v>
      </c>
      <c r="X11" s="212" t="str">
        <f>X31</f>
        <v>V</v>
      </c>
      <c r="Z11" s="206" t="str">
        <f>U68</f>
        <v>I7 = I8 = I78</v>
      </c>
      <c r="AA11" s="205" t="str">
        <f>V68</f>
        <v xml:space="preserve"> =</v>
      </c>
      <c r="AB11" s="206">
        <f>W68</f>
        <v>4.1069518716577544</v>
      </c>
      <c r="AC11" s="204" t="str">
        <f>X68</f>
        <v>A</v>
      </c>
    </row>
    <row r="12" spans="3:29" ht="24" x14ac:dyDescent="0.65">
      <c r="P12" s="157" t="s">
        <v>361</v>
      </c>
      <c r="Q12" s="156" t="s">
        <v>353</v>
      </c>
      <c r="R12" s="143">
        <v>0.5</v>
      </c>
      <c r="S12" s="196" t="s">
        <v>341</v>
      </c>
      <c r="U12" s="194" t="str">
        <f>U34</f>
        <v>U8</v>
      </c>
      <c r="V12" s="218" t="str">
        <f>V34</f>
        <v xml:space="preserve"> =</v>
      </c>
      <c r="W12" s="194">
        <f>W34</f>
        <v>2.0534759358288772</v>
      </c>
      <c r="X12" s="212" t="str">
        <f>X34</f>
        <v>V</v>
      </c>
      <c r="Z12" s="206" t="str">
        <f>U68</f>
        <v>I7 = I8 = I78</v>
      </c>
      <c r="AA12" s="205" t="str">
        <f>V68</f>
        <v xml:space="preserve"> =</v>
      </c>
      <c r="AB12" s="206">
        <f>W68</f>
        <v>4.1069518716577544</v>
      </c>
      <c r="AC12" s="204" t="str">
        <f>X68</f>
        <v>A</v>
      </c>
    </row>
    <row r="13" spans="3:29" ht="24" x14ac:dyDescent="0.65">
      <c r="P13" s="157" t="s">
        <v>362</v>
      </c>
      <c r="Q13" s="156" t="s">
        <v>353</v>
      </c>
      <c r="R13" s="143">
        <v>2</v>
      </c>
      <c r="S13" s="196" t="s">
        <v>341</v>
      </c>
      <c r="U13" s="194" t="str">
        <f>U172</f>
        <v>U9 = U123456789 = U78 = U123456</v>
      </c>
      <c r="V13" s="218" t="str">
        <f>V172</f>
        <v xml:space="preserve"> =</v>
      </c>
      <c r="W13" s="194">
        <f>W172</f>
        <v>4.1069518716577544</v>
      </c>
      <c r="X13" s="212" t="str">
        <f>X172</f>
        <v>V</v>
      </c>
      <c r="Z13" s="206" t="str">
        <f>U65</f>
        <v>I9</v>
      </c>
      <c r="AA13" s="205" t="str">
        <f>V65</f>
        <v xml:space="preserve"> =</v>
      </c>
      <c r="AB13" s="206">
        <f>W65</f>
        <v>2.0534759358288772</v>
      </c>
      <c r="AC13" s="204" t="str">
        <f>X65</f>
        <v>A</v>
      </c>
    </row>
    <row r="14" spans="3:29" ht="24" x14ac:dyDescent="0.65">
      <c r="P14" s="157" t="s">
        <v>363</v>
      </c>
      <c r="Q14" s="156" t="s">
        <v>353</v>
      </c>
      <c r="R14" s="143">
        <v>1</v>
      </c>
      <c r="S14" s="196" t="s">
        <v>341</v>
      </c>
      <c r="U14" s="194" t="str">
        <f>U229</f>
        <v>U10</v>
      </c>
      <c r="V14" s="218" t="str">
        <f>V229</f>
        <v xml:space="preserve"> =</v>
      </c>
      <c r="W14" s="194">
        <f>W229</f>
        <v>7.8930481283422456</v>
      </c>
      <c r="X14" s="212" t="str">
        <f>X229</f>
        <v>V</v>
      </c>
      <c r="Z14" s="206" t="str">
        <f>U273</f>
        <v>I10 = I123456789 = ITot</v>
      </c>
      <c r="AA14" s="205" t="str">
        <f>V273</f>
        <v xml:space="preserve"> =</v>
      </c>
      <c r="AB14" s="206">
        <f>W273</f>
        <v>7.8930481283422456</v>
      </c>
      <c r="AC14" s="204" t="str">
        <f>X273</f>
        <v>A</v>
      </c>
    </row>
    <row r="15" spans="3:29" ht="24" x14ac:dyDescent="0.65">
      <c r="P15" s="191" t="s">
        <v>423</v>
      </c>
      <c r="Q15" s="192" t="s">
        <v>353</v>
      </c>
      <c r="R15" s="193">
        <f>R273</f>
        <v>1.5203252032520327</v>
      </c>
      <c r="S15" s="197" t="s">
        <v>340</v>
      </c>
      <c r="U15" s="158" t="s">
        <v>422</v>
      </c>
      <c r="V15" s="219" t="s">
        <v>353</v>
      </c>
      <c r="W15" s="143">
        <v>12</v>
      </c>
      <c r="X15" s="213" t="s">
        <v>340</v>
      </c>
      <c r="Z15" s="206" t="str">
        <f>U273</f>
        <v>I10 = I123456789 = ITot</v>
      </c>
      <c r="AA15" s="205" t="str">
        <f>V273</f>
        <v xml:space="preserve"> =</v>
      </c>
      <c r="AB15" s="204">
        <f>W273</f>
        <v>7.8930481283422456</v>
      </c>
      <c r="AC15" s="204" t="str">
        <f>X273</f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19" t="s">
        <v>353</v>
      </c>
      <c r="W17" s="170" t="s">
        <v>416</v>
      </c>
      <c r="X17" s="5"/>
    </row>
    <row r="18" spans="16:24" ht="35.5" customHeight="1" x14ac:dyDescent="0.8">
      <c r="P18" s="207" t="str">
        <f>P59</f>
        <v>R23</v>
      </c>
      <c r="Q18" s="208" t="str">
        <f>Q59</f>
        <v xml:space="preserve"> =</v>
      </c>
      <c r="R18" s="207">
        <f>R59</f>
        <v>0.33333333333333331</v>
      </c>
      <c r="S18" s="209" t="str">
        <f>S59</f>
        <v>Ω</v>
      </c>
      <c r="U18" s="176" t="s">
        <v>410</v>
      </c>
      <c r="V18" s="220" t="s">
        <v>353</v>
      </c>
      <c r="W18" s="177">
        <f>W62/R6</f>
        <v>0.5133689839572193</v>
      </c>
      <c r="X18" s="177" t="s">
        <v>44</v>
      </c>
    </row>
    <row r="19" spans="16:24" ht="35.5" customHeight="1" x14ac:dyDescent="0.35">
      <c r="P19" s="207" t="str">
        <f>P62</f>
        <v>R45</v>
      </c>
      <c r="Q19" s="208" t="str">
        <f>Q62</f>
        <v xml:space="preserve"> =</v>
      </c>
      <c r="R19" s="207">
        <f>R62</f>
        <v>0.66666666666666663</v>
      </c>
      <c r="S19" s="209" t="str">
        <f>S62</f>
        <v>Ω</v>
      </c>
    </row>
    <row r="20" spans="16:24" ht="35.5" customHeight="1" x14ac:dyDescent="0.8">
      <c r="P20" s="207" t="str">
        <f>P65</f>
        <v>R78</v>
      </c>
      <c r="Q20" s="208" t="str">
        <f>Q65</f>
        <v xml:space="preserve"> =</v>
      </c>
      <c r="R20" s="207">
        <f>R65</f>
        <v>1</v>
      </c>
      <c r="S20" s="209" t="str">
        <f>S65</f>
        <v>Ω</v>
      </c>
      <c r="U20" s="148" t="s">
        <v>411</v>
      </c>
      <c r="V20" s="219" t="s">
        <v>353</v>
      </c>
      <c r="W20" s="170" t="s">
        <v>417</v>
      </c>
      <c r="X20" s="5"/>
    </row>
    <row r="21" spans="16:24" ht="35.5" customHeight="1" x14ac:dyDescent="0.8">
      <c r="U21" s="176" t="s">
        <v>411</v>
      </c>
      <c r="V21" s="220" t="s">
        <v>353</v>
      </c>
      <c r="W21" s="177">
        <f>W62/R7</f>
        <v>0.25668449197860965</v>
      </c>
      <c r="X21" s="177" t="s">
        <v>44</v>
      </c>
    </row>
    <row r="22" spans="16:24" ht="35.5" customHeight="1" x14ac:dyDescent="0.35">
      <c r="P22" s="207" t="str">
        <f>P98</f>
        <v>R123</v>
      </c>
      <c r="Q22" s="208" t="str">
        <f>Q98</f>
        <v xml:space="preserve"> =</v>
      </c>
      <c r="R22" s="207">
        <f>R98</f>
        <v>0.83333333333333326</v>
      </c>
      <c r="S22" s="209" t="str">
        <f>S98</f>
        <v>Ω</v>
      </c>
    </row>
    <row r="23" spans="16:24" ht="35.5" customHeight="1" x14ac:dyDescent="0.8">
      <c r="P23" s="207" t="str">
        <f>P101</f>
        <v>R789</v>
      </c>
      <c r="Q23" s="208" t="str">
        <f>Q101</f>
        <v xml:space="preserve"> =</v>
      </c>
      <c r="R23" s="207">
        <f>R101</f>
        <v>0.66666666666666663</v>
      </c>
      <c r="S23" s="209" t="str">
        <f>S101</f>
        <v>Ω</v>
      </c>
      <c r="U23" s="148" t="s">
        <v>412</v>
      </c>
      <c r="V23" s="219" t="s">
        <v>353</v>
      </c>
      <c r="W23" s="170" t="s">
        <v>418</v>
      </c>
      <c r="X23" s="5"/>
    </row>
    <row r="24" spans="16:24" ht="35.5" customHeight="1" x14ac:dyDescent="0.8">
      <c r="U24" s="176" t="s">
        <v>412</v>
      </c>
      <c r="V24" s="220" t="s">
        <v>353</v>
      </c>
      <c r="W24" s="177">
        <f>W88/R8</f>
        <v>0.64171122994652408</v>
      </c>
      <c r="X24" s="177" t="s">
        <v>44</v>
      </c>
    </row>
    <row r="25" spans="16:24" ht="35.5" customHeight="1" x14ac:dyDescent="0.35">
      <c r="P25" s="207" t="str">
        <f>P141</f>
        <v>R12345</v>
      </c>
      <c r="Q25" s="208" t="str">
        <f>Q141</f>
        <v xml:space="preserve"> =</v>
      </c>
      <c r="R25" s="207">
        <f>R141</f>
        <v>0.37037037037037035</v>
      </c>
      <c r="S25" s="209" t="str">
        <f>S141</f>
        <v>Ω</v>
      </c>
    </row>
    <row r="26" spans="16:24" ht="35.5" customHeight="1" x14ac:dyDescent="0.8">
      <c r="U26" s="148" t="s">
        <v>413</v>
      </c>
      <c r="V26" s="219" t="s">
        <v>353</v>
      </c>
      <c r="W26" s="170" t="s">
        <v>419</v>
      </c>
      <c r="X26" s="5"/>
    </row>
    <row r="27" spans="16:24" ht="35.5" customHeight="1" x14ac:dyDescent="0.8">
      <c r="P27" s="207" t="str">
        <f>P180</f>
        <v>R123456</v>
      </c>
      <c r="Q27" s="208" t="str">
        <f>Q180</f>
        <v xml:space="preserve"> =</v>
      </c>
      <c r="R27" s="207">
        <f>R180</f>
        <v>2.3703703703703702</v>
      </c>
      <c r="S27" s="209" t="str">
        <f>S180</f>
        <v>Ω</v>
      </c>
      <c r="U27" s="176" t="s">
        <v>413</v>
      </c>
      <c r="V27" s="220" t="s">
        <v>353</v>
      </c>
      <c r="W27" s="177">
        <f>W88/R9</f>
        <v>0.32085561497326204</v>
      </c>
      <c r="X27" s="177" t="s">
        <v>44</v>
      </c>
    </row>
    <row r="28" spans="16:24" ht="35.5" customHeight="1" x14ac:dyDescent="0.35"/>
    <row r="29" spans="16:24" ht="35.5" customHeight="1" x14ac:dyDescent="0.35">
      <c r="P29" s="207" t="str">
        <f>P226</f>
        <v>R123456789</v>
      </c>
      <c r="Q29" s="208" t="str">
        <f>Q226</f>
        <v xml:space="preserve"> =</v>
      </c>
      <c r="R29" s="207">
        <f>R226</f>
        <v>0.52032520325203258</v>
      </c>
      <c r="S29" s="209" t="str">
        <f>S226</f>
        <v>Ω</v>
      </c>
    </row>
    <row r="30" spans="16:24" ht="35.5" customHeight="1" x14ac:dyDescent="0.85">
      <c r="U30" s="181" t="s">
        <v>414</v>
      </c>
      <c r="V30" s="219" t="s">
        <v>353</v>
      </c>
      <c r="W30" s="183" t="s">
        <v>420</v>
      </c>
      <c r="X30" s="214"/>
    </row>
    <row r="31" spans="16:24" ht="35.5" customHeight="1" x14ac:dyDescent="0.85">
      <c r="P31" s="207" t="str">
        <f>P273</f>
        <v>RTot</v>
      </c>
      <c r="Q31" s="208" t="str">
        <f>Q273</f>
        <v xml:space="preserve"> =</v>
      </c>
      <c r="R31" s="207">
        <f>R273</f>
        <v>1.5203252032520327</v>
      </c>
      <c r="S31" s="209" t="str">
        <f>S273</f>
        <v>Ω</v>
      </c>
      <c r="U31" s="186" t="s">
        <v>414</v>
      </c>
      <c r="V31" s="220" t="s">
        <v>353</v>
      </c>
      <c r="W31" s="187">
        <f>W68*R11</f>
        <v>2.0534759358288772</v>
      </c>
      <c r="X31" s="187" t="s">
        <v>340</v>
      </c>
    </row>
    <row r="32" spans="16:24" ht="35.5" customHeight="1" x14ac:dyDescent="0.35"/>
    <row r="33" spans="3:24" ht="35.5" customHeight="1" x14ac:dyDescent="0.85">
      <c r="U33" s="181" t="s">
        <v>415</v>
      </c>
      <c r="V33" s="219" t="s">
        <v>353</v>
      </c>
      <c r="W33" s="183" t="s">
        <v>421</v>
      </c>
      <c r="X33" s="214"/>
    </row>
    <row r="34" spans="3:24" ht="35.5" customHeight="1" x14ac:dyDescent="0.85">
      <c r="U34" s="186" t="s">
        <v>415</v>
      </c>
      <c r="V34" s="220" t="s">
        <v>353</v>
      </c>
      <c r="W34" s="187">
        <f>W68*R12</f>
        <v>2.0534759358288772</v>
      </c>
      <c r="X34" s="187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59" t="str">
        <f t="shared" ref="P48:S51" si="0">P6</f>
        <v>R2</v>
      </c>
      <c r="Q48" s="171" t="str">
        <f t="shared" si="0"/>
        <v xml:space="preserve"> =</v>
      </c>
      <c r="R48" s="159">
        <f t="shared" si="0"/>
        <v>0.5</v>
      </c>
      <c r="S48" s="163" t="str">
        <f t="shared" si="0"/>
        <v>Ω</v>
      </c>
      <c r="U48" s="13" t="str">
        <f>U98</f>
        <v>I1 = I23 = I123</v>
      </c>
      <c r="V48" s="221" t="str">
        <f>V98</f>
        <v xml:space="preserve"> =</v>
      </c>
      <c r="W48" s="13">
        <f>W98</f>
        <v>0.77005347593582896</v>
      </c>
      <c r="X48" s="189" t="str">
        <f>X98</f>
        <v>A</v>
      </c>
    </row>
    <row r="49" spans="16:24" ht="21" x14ac:dyDescent="0.5">
      <c r="P49" s="159" t="str">
        <f t="shared" si="0"/>
        <v>R3</v>
      </c>
      <c r="Q49" s="171" t="str">
        <f t="shared" si="0"/>
        <v xml:space="preserve"> =</v>
      </c>
      <c r="R49" s="159">
        <f t="shared" si="0"/>
        <v>1</v>
      </c>
      <c r="S49" s="163" t="str">
        <f t="shared" si="0"/>
        <v>Ω</v>
      </c>
      <c r="U49" s="184" t="str">
        <f>U226</f>
        <v>U9 = U123456789 = U78 = U123456</v>
      </c>
      <c r="V49" s="222" t="str">
        <f>V226</f>
        <v xml:space="preserve"> =</v>
      </c>
      <c r="W49" s="184">
        <f>W226</f>
        <v>4.1069518716577544</v>
      </c>
      <c r="X49" s="190" t="str">
        <f>X226</f>
        <v>V</v>
      </c>
    </row>
    <row r="50" spans="16:24" ht="21" x14ac:dyDescent="0.5">
      <c r="P50" s="159" t="str">
        <f t="shared" si="0"/>
        <v>R4</v>
      </c>
      <c r="Q50" s="171" t="str">
        <f t="shared" si="0"/>
        <v xml:space="preserve"> =</v>
      </c>
      <c r="R50" s="159">
        <f t="shared" si="0"/>
        <v>1</v>
      </c>
      <c r="S50" s="163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9" t="str">
        <f t="shared" si="0"/>
        <v>R5</v>
      </c>
      <c r="Q51" s="171" t="str">
        <f t="shared" si="0"/>
        <v xml:space="preserve"> =</v>
      </c>
      <c r="R51" s="159">
        <f t="shared" si="0"/>
        <v>2</v>
      </c>
      <c r="S51" s="163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9" t="str">
        <f t="shared" ref="P52:S53" si="1">P11</f>
        <v>R7</v>
      </c>
      <c r="Q52" s="171" t="str">
        <f t="shared" si="1"/>
        <v xml:space="preserve"> =</v>
      </c>
      <c r="R52" s="159">
        <f t="shared" si="1"/>
        <v>0.5</v>
      </c>
      <c r="S52" s="163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9" t="str">
        <f t="shared" si="1"/>
        <v>R8</v>
      </c>
      <c r="Q53" s="171" t="str">
        <f t="shared" si="1"/>
        <v xml:space="preserve"> =</v>
      </c>
      <c r="R53" s="159">
        <f t="shared" si="1"/>
        <v>0.5</v>
      </c>
      <c r="S53" s="163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6" t="s">
        <v>353</v>
      </c>
      <c r="R58" s="145" t="s">
        <v>368</v>
      </c>
      <c r="S58" s="198"/>
      <c r="U58" s="181" t="s">
        <v>404</v>
      </c>
      <c r="V58" s="219" t="s">
        <v>353</v>
      </c>
      <c r="W58" s="183" t="s">
        <v>406</v>
      </c>
      <c r="X58" s="214"/>
    </row>
    <row r="59" spans="16:24" ht="32.5" x14ac:dyDescent="0.85">
      <c r="P59" s="160" t="s">
        <v>364</v>
      </c>
      <c r="Q59" s="161" t="s">
        <v>353</v>
      </c>
      <c r="R59" s="162">
        <f>1/(1/R6+1/R7)</f>
        <v>0.33333333333333331</v>
      </c>
      <c r="S59" s="199" t="s">
        <v>341</v>
      </c>
      <c r="U59" s="186" t="s">
        <v>404</v>
      </c>
      <c r="V59" s="220" t="s">
        <v>353</v>
      </c>
      <c r="W59" s="187">
        <f>W48*W50</f>
        <v>0.38502673796791448</v>
      </c>
      <c r="X59" s="187" t="s">
        <v>340</v>
      </c>
    </row>
    <row r="61" spans="16:24" ht="32.5" x14ac:dyDescent="0.85">
      <c r="P61" s="144" t="s">
        <v>365</v>
      </c>
      <c r="Q61" s="156" t="s">
        <v>353</v>
      </c>
      <c r="R61" s="145" t="s">
        <v>369</v>
      </c>
      <c r="S61" s="198"/>
      <c r="U61" s="181" t="s">
        <v>405</v>
      </c>
      <c r="V61" s="219" t="s">
        <v>353</v>
      </c>
      <c r="W61" s="183" t="s">
        <v>407</v>
      </c>
      <c r="X61" s="214"/>
    </row>
    <row r="62" spans="16:24" ht="32.5" x14ac:dyDescent="0.85">
      <c r="P62" s="160" t="s">
        <v>365</v>
      </c>
      <c r="Q62" s="161" t="s">
        <v>353</v>
      </c>
      <c r="R62" s="162">
        <f>1/(1/R8+1/R9)</f>
        <v>0.66666666666666663</v>
      </c>
      <c r="S62" s="199" t="s">
        <v>341</v>
      </c>
      <c r="U62" s="186" t="s">
        <v>429</v>
      </c>
      <c r="V62" s="220" t="s">
        <v>353</v>
      </c>
      <c r="W62" s="187">
        <f>W48*W51</f>
        <v>0.25668449197860965</v>
      </c>
      <c r="X62" s="187" t="s">
        <v>340</v>
      </c>
    </row>
    <row r="64" spans="16:24" ht="30" x14ac:dyDescent="0.8">
      <c r="P64" s="144" t="s">
        <v>366</v>
      </c>
      <c r="Q64" s="156" t="s">
        <v>353</v>
      </c>
      <c r="R64" s="145" t="s">
        <v>370</v>
      </c>
      <c r="S64" s="198"/>
      <c r="U64" s="148" t="s">
        <v>403</v>
      </c>
      <c r="V64" s="219" t="s">
        <v>353</v>
      </c>
      <c r="W64" s="170" t="s">
        <v>408</v>
      </c>
      <c r="X64" s="5"/>
    </row>
    <row r="65" spans="16:24" ht="30" x14ac:dyDescent="0.8">
      <c r="P65" s="160" t="s">
        <v>366</v>
      </c>
      <c r="Q65" s="161" t="s">
        <v>353</v>
      </c>
      <c r="R65" s="162">
        <f>R11+R12</f>
        <v>1</v>
      </c>
      <c r="S65" s="199" t="s">
        <v>341</v>
      </c>
      <c r="U65" s="176" t="s">
        <v>403</v>
      </c>
      <c r="V65" s="220" t="s">
        <v>353</v>
      </c>
      <c r="W65" s="177">
        <f>W49/W53</f>
        <v>2.0534759358288772</v>
      </c>
      <c r="X65" s="177" t="s">
        <v>44</v>
      </c>
    </row>
    <row r="67" spans="16:24" ht="30" x14ac:dyDescent="0.8">
      <c r="U67" s="148" t="s">
        <v>402</v>
      </c>
      <c r="V67" s="219" t="s">
        <v>353</v>
      </c>
      <c r="W67" s="170" t="s">
        <v>409</v>
      </c>
      <c r="X67" s="5"/>
    </row>
    <row r="68" spans="16:24" ht="30" x14ac:dyDescent="0.8">
      <c r="U68" s="176" t="s">
        <v>430</v>
      </c>
      <c r="V68" s="220" t="s">
        <v>353</v>
      </c>
      <c r="W68" s="177">
        <f>W49/W52</f>
        <v>4.1069518716577544</v>
      </c>
      <c r="X68" s="177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23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24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68" t="str">
        <f>Q5</f>
        <v xml:space="preserve"> =</v>
      </c>
      <c r="R88" s="141">
        <f>R5</f>
        <v>0.5</v>
      </c>
      <c r="S88" s="164" t="str">
        <f>S5</f>
        <v>Ω</v>
      </c>
      <c r="U88" s="184" t="str">
        <f>U141</f>
        <v>U4 = U5 = U123 = U12345</v>
      </c>
      <c r="V88" s="222" t="str">
        <f>V141</f>
        <v xml:space="preserve"> =</v>
      </c>
      <c r="W88" s="184">
        <f>W141</f>
        <v>0.64171122994652408</v>
      </c>
      <c r="X88" s="190" t="str">
        <f>X141</f>
        <v>V</v>
      </c>
    </row>
    <row r="89" spans="3:24" x14ac:dyDescent="0.35">
      <c r="P89" s="141" t="str">
        <f>P13</f>
        <v>R9</v>
      </c>
      <c r="Q89" s="168" t="str">
        <f>Q13</f>
        <v xml:space="preserve"> =</v>
      </c>
      <c r="R89" s="141">
        <f>R13</f>
        <v>2</v>
      </c>
      <c r="S89" s="164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1" t="str">
        <f>P59</f>
        <v>R23</v>
      </c>
      <c r="Q90" s="168" t="str">
        <f>Q59</f>
        <v xml:space="preserve"> =</v>
      </c>
      <c r="R90" s="141">
        <f>R59</f>
        <v>0.33333333333333331</v>
      </c>
      <c r="S90" s="164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1" t="str">
        <f>P65</f>
        <v>R78</v>
      </c>
      <c r="Q91" s="168" t="str">
        <f>Q65</f>
        <v xml:space="preserve"> =</v>
      </c>
      <c r="R91" s="141">
        <f>R65</f>
        <v>1</v>
      </c>
      <c r="S91" s="164" t="str">
        <f>S65</f>
        <v>Ω</v>
      </c>
    </row>
    <row r="97" spans="16:24" ht="30" x14ac:dyDescent="0.8">
      <c r="P97" s="144" t="s">
        <v>367</v>
      </c>
      <c r="Q97" s="156" t="s">
        <v>353</v>
      </c>
      <c r="R97" s="145" t="s">
        <v>371</v>
      </c>
      <c r="S97" s="198"/>
      <c r="U97" s="148" t="s">
        <v>398</v>
      </c>
      <c r="V97" s="219" t="s">
        <v>353</v>
      </c>
      <c r="W97" s="170" t="s">
        <v>399</v>
      </c>
      <c r="X97" s="5"/>
    </row>
    <row r="98" spans="16:24" ht="30" x14ac:dyDescent="0.8">
      <c r="P98" s="160" t="s">
        <v>367</v>
      </c>
      <c r="Q98" s="161" t="s">
        <v>353</v>
      </c>
      <c r="R98" s="162">
        <f>R90+R88</f>
        <v>0.83333333333333326</v>
      </c>
      <c r="S98" s="199" t="s">
        <v>341</v>
      </c>
      <c r="U98" s="176" t="s">
        <v>433</v>
      </c>
      <c r="V98" s="220" t="s">
        <v>353</v>
      </c>
      <c r="W98" s="177">
        <f>W88/W89</f>
        <v>0.77005347593582896</v>
      </c>
      <c r="X98" s="177" t="s">
        <v>44</v>
      </c>
    </row>
    <row r="100" spans="16:24" ht="30" x14ac:dyDescent="0.8">
      <c r="P100" s="144" t="s">
        <v>372</v>
      </c>
      <c r="Q100" s="156" t="s">
        <v>353</v>
      </c>
      <c r="R100" s="145" t="s">
        <v>373</v>
      </c>
      <c r="S100" s="198"/>
      <c r="U100" s="148" t="s">
        <v>400</v>
      </c>
      <c r="V100" s="219" t="s">
        <v>353</v>
      </c>
      <c r="W100" s="170" t="s">
        <v>401</v>
      </c>
      <c r="X100" s="5"/>
    </row>
    <row r="101" spans="16:24" ht="30" x14ac:dyDescent="0.8">
      <c r="P101" s="160" t="s">
        <v>372</v>
      </c>
      <c r="Q101" s="161" t="s">
        <v>353</v>
      </c>
      <c r="R101" s="162">
        <f>1/(1/R89+1/R91)</f>
        <v>0.66666666666666663</v>
      </c>
      <c r="S101" s="199" t="s">
        <v>341</v>
      </c>
      <c r="U101" s="176" t="s">
        <v>400</v>
      </c>
      <c r="V101" s="220" t="s">
        <v>353</v>
      </c>
      <c r="W101" s="177">
        <f>W88/W90</f>
        <v>0.96256684491978617</v>
      </c>
      <c r="X101" s="177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24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68" t="str">
        <f>Q62</f>
        <v xml:space="preserve"> =</v>
      </c>
      <c r="R135" s="141">
        <f>R62</f>
        <v>0.66666666666666663</v>
      </c>
      <c r="S135" s="164" t="str">
        <f>S62</f>
        <v>Ω</v>
      </c>
      <c r="T135" s="153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1" t="str">
        <f>P98</f>
        <v>R123</v>
      </c>
      <c r="Q136" s="168" t="str">
        <f>Q98</f>
        <v xml:space="preserve"> =</v>
      </c>
      <c r="R136" s="141">
        <f>R98</f>
        <v>0.83333333333333326</v>
      </c>
      <c r="S136" s="164" t="str">
        <f>S98</f>
        <v>Ω</v>
      </c>
      <c r="T136" s="153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4"/>
      <c r="Q137" s="169"/>
      <c r="R137" s="153"/>
      <c r="S137" s="188"/>
      <c r="T137" s="153"/>
      <c r="U137" s="13" t="str">
        <f>U183</f>
        <v>I6 = I12345 = I123456</v>
      </c>
      <c r="V137" s="221" t="str">
        <f>V183</f>
        <v xml:space="preserve"> =</v>
      </c>
      <c r="W137" s="13">
        <f>W183</f>
        <v>1.7326203208556152</v>
      </c>
      <c r="X137" s="189" t="str">
        <f>X183</f>
        <v>A</v>
      </c>
    </row>
    <row r="140" spans="3:24" ht="32.5" x14ac:dyDescent="0.85">
      <c r="P140" s="152" t="s">
        <v>374</v>
      </c>
      <c r="Q140" s="156" t="s">
        <v>353</v>
      </c>
      <c r="R140" s="145" t="s">
        <v>375</v>
      </c>
      <c r="S140" s="200"/>
      <c r="U140" s="181" t="s">
        <v>395</v>
      </c>
      <c r="V140" s="219" t="s">
        <v>353</v>
      </c>
      <c r="W140" s="183" t="s">
        <v>389</v>
      </c>
      <c r="X140" s="214"/>
    </row>
    <row r="141" spans="3:24" ht="32.5" x14ac:dyDescent="0.85">
      <c r="P141" s="165" t="s">
        <v>374</v>
      </c>
      <c r="Q141" s="161" t="s">
        <v>353</v>
      </c>
      <c r="R141" s="166">
        <f>1/(1/R135+1/R136)</f>
        <v>0.37037037037037035</v>
      </c>
      <c r="S141" s="201" t="s">
        <v>341</v>
      </c>
      <c r="U141" s="186" t="s">
        <v>428</v>
      </c>
      <c r="V141" s="220" t="s">
        <v>353</v>
      </c>
      <c r="W141" s="187">
        <f>W137*W135</f>
        <v>0.64171122994652408</v>
      </c>
      <c r="X141" s="187" t="s">
        <v>340</v>
      </c>
    </row>
    <row r="143" spans="3:24" ht="32.5" x14ac:dyDescent="0.85">
      <c r="U143" s="181" t="s">
        <v>396</v>
      </c>
      <c r="V143" s="219" t="s">
        <v>353</v>
      </c>
      <c r="W143" s="183" t="s">
        <v>391</v>
      </c>
      <c r="X143" s="214"/>
    </row>
    <row r="144" spans="3:24" ht="32.5" x14ac:dyDescent="0.85">
      <c r="U144" s="186" t="s">
        <v>396</v>
      </c>
      <c r="V144" s="220" t="s">
        <v>353</v>
      </c>
      <c r="W144" s="187">
        <f>W137*W136</f>
        <v>3.4652406417112305</v>
      </c>
      <c r="X144" s="187" t="s">
        <v>340</v>
      </c>
    </row>
    <row r="145" spans="21:24" ht="29" thickBot="1" x14ac:dyDescent="0.7">
      <c r="W145" s="174"/>
      <c r="X145" s="153"/>
    </row>
    <row r="146" spans="21:24" ht="33" thickBot="1" x14ac:dyDescent="0.9">
      <c r="U146" s="155" t="s">
        <v>397</v>
      </c>
      <c r="V146" s="223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9">
        <f>$W$273</f>
        <v>7.8930481283422456</v>
      </c>
    </row>
    <row r="172" spans="3:24" ht="18.5" customHeight="1" x14ac:dyDescent="0.6">
      <c r="P172" s="141" t="str">
        <f>P10</f>
        <v>R6</v>
      </c>
      <c r="Q172" s="168" t="str">
        <f>Q10</f>
        <v xml:space="preserve"> =</v>
      </c>
      <c r="R172" s="141">
        <f>R10</f>
        <v>2</v>
      </c>
      <c r="S172" s="164" t="str">
        <f>S10</f>
        <v>Ω</v>
      </c>
      <c r="T172" s="149"/>
      <c r="U172" s="184" t="str">
        <f>U226</f>
        <v>U9 = U123456789 = U78 = U123456</v>
      </c>
      <c r="V172" s="222" t="str">
        <f>V226</f>
        <v xml:space="preserve"> =</v>
      </c>
      <c r="W172" s="184">
        <f>W226</f>
        <v>4.1069518716577544</v>
      </c>
      <c r="X172" s="190" t="str">
        <f>X226</f>
        <v>V</v>
      </c>
    </row>
    <row r="173" spans="3:24" ht="26" x14ac:dyDescent="0.6">
      <c r="P173" s="141" t="str">
        <f>P141</f>
        <v>R12345</v>
      </c>
      <c r="Q173" s="168" t="str">
        <f>Q141</f>
        <v xml:space="preserve"> =</v>
      </c>
      <c r="R173" s="141">
        <f>R141</f>
        <v>0.37037037037037035</v>
      </c>
      <c r="S173" s="164" t="str">
        <f>S141</f>
        <v>Ω</v>
      </c>
      <c r="T173" s="149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1" t="str">
        <f>V217</f>
        <v xml:space="preserve"> =</v>
      </c>
      <c r="W176" s="13">
        <f>W217</f>
        <v>7.8930481283422456</v>
      </c>
      <c r="X176" s="189" t="str">
        <f>X217</f>
        <v>A</v>
      </c>
    </row>
    <row r="177" spans="4:24" x14ac:dyDescent="0.35">
      <c r="F177" s="184"/>
    </row>
    <row r="178" spans="4:24" x14ac:dyDescent="0.35">
      <c r="F178" s="184">
        <f>$W$226</f>
        <v>4.1069518716577544</v>
      </c>
      <c r="I178" s="184">
        <f>$W$226</f>
        <v>4.1069518716577544</v>
      </c>
    </row>
    <row r="179" spans="4:24" ht="30" x14ac:dyDescent="0.8">
      <c r="D179" s="190">
        <f>$W$229</f>
        <v>7.8930481283422456</v>
      </c>
      <c r="P179" s="146" t="s">
        <v>376</v>
      </c>
      <c r="Q179" s="156" t="s">
        <v>353</v>
      </c>
      <c r="R179" s="147" t="s">
        <v>377</v>
      </c>
      <c r="S179" s="202"/>
      <c r="U179" s="148" t="s">
        <v>386</v>
      </c>
      <c r="V179" s="219" t="s">
        <v>353</v>
      </c>
      <c r="W179" s="170" t="s">
        <v>385</v>
      </c>
      <c r="X179" s="215"/>
    </row>
    <row r="180" spans="4:24" ht="30" x14ac:dyDescent="0.8">
      <c r="P180" s="172" t="s">
        <v>376</v>
      </c>
      <c r="Q180" s="161" t="s">
        <v>353</v>
      </c>
      <c r="R180" s="173">
        <f>R172+R173</f>
        <v>2.3703703703703702</v>
      </c>
      <c r="S180" s="203" t="s">
        <v>341</v>
      </c>
      <c r="U180" s="176" t="s">
        <v>386</v>
      </c>
      <c r="V180" s="220" t="s">
        <v>353</v>
      </c>
      <c r="W180" s="177">
        <f>W172/W174</f>
        <v>6.1604278074866317</v>
      </c>
      <c r="X180" s="177" t="s">
        <v>44</v>
      </c>
    </row>
    <row r="182" spans="4:24" ht="30" x14ac:dyDescent="0.8">
      <c r="U182" s="148" t="s">
        <v>388</v>
      </c>
      <c r="V182" s="219" t="s">
        <v>353</v>
      </c>
      <c r="W182" s="170" t="s">
        <v>387</v>
      </c>
      <c r="X182" s="215"/>
    </row>
    <row r="183" spans="4:24" ht="30" x14ac:dyDescent="0.8">
      <c r="U183" s="176" t="s">
        <v>432</v>
      </c>
      <c r="V183" s="220" t="s">
        <v>353</v>
      </c>
      <c r="W183" s="177">
        <f>W172/W173</f>
        <v>1.7326203208556152</v>
      </c>
      <c r="X183" s="177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24">
        <f>IF(W180+W183=W273,1,-1)</f>
        <v>1</v>
      </c>
      <c r="W186" s="195"/>
      <c r="X186" s="211"/>
    </row>
    <row r="187" spans="4:24" ht="26" x14ac:dyDescent="0.6">
      <c r="G187" s="189">
        <f>W180</f>
        <v>6.1604278074866317</v>
      </c>
      <c r="I187" s="189">
        <f>$W$183</f>
        <v>1.7326203208556152</v>
      </c>
      <c r="U187" s="210"/>
      <c r="V187" s="225"/>
      <c r="W187" s="211"/>
      <c r="X187" s="211"/>
    </row>
    <row r="188" spans="4:24" ht="26" x14ac:dyDescent="0.6">
      <c r="W188" s="175"/>
      <c r="X188" s="149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68" t="str">
        <f>Q101</f>
        <v xml:space="preserve"> =</v>
      </c>
      <c r="R217" s="141">
        <f>R101</f>
        <v>0.66666666666666663</v>
      </c>
      <c r="S217" s="164" t="str">
        <f>S101</f>
        <v>Ω</v>
      </c>
      <c r="U217" s="13" t="str">
        <f>U273</f>
        <v>I10 = I123456789 = ITot</v>
      </c>
      <c r="V217" s="221" t="str">
        <f>V273</f>
        <v xml:space="preserve"> =</v>
      </c>
      <c r="W217" s="13">
        <f>W273</f>
        <v>7.8930481283422456</v>
      </c>
      <c r="X217" s="189" t="str">
        <f>X273</f>
        <v>A</v>
      </c>
    </row>
    <row r="218" spans="3:24" x14ac:dyDescent="0.35">
      <c r="P218" s="141" t="str">
        <f>P180</f>
        <v>R123456</v>
      </c>
      <c r="Q218" s="168" t="str">
        <f>Q180</f>
        <v xml:space="preserve"> =</v>
      </c>
      <c r="R218" s="141">
        <f>R180</f>
        <v>2.3703703703703702</v>
      </c>
      <c r="S218" s="164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9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90">
        <f>$W$229</f>
        <v>7.8930481283422456</v>
      </c>
    </row>
    <row r="225" spans="9:24" ht="30" x14ac:dyDescent="0.8">
      <c r="I225" s="184">
        <f>$W$226</f>
        <v>4.1069518716577544</v>
      </c>
      <c r="P225" s="146" t="s">
        <v>378</v>
      </c>
      <c r="Q225" s="156" t="s">
        <v>353</v>
      </c>
      <c r="R225" s="147" t="s">
        <v>379</v>
      </c>
      <c r="S225" s="202"/>
      <c r="T225" s="149"/>
      <c r="U225" s="178" t="s">
        <v>393</v>
      </c>
      <c r="V225" s="219" t="s">
        <v>353</v>
      </c>
      <c r="W225" s="182" t="s">
        <v>383</v>
      </c>
      <c r="X225" s="216"/>
    </row>
    <row r="226" spans="9:24" ht="30" x14ac:dyDescent="0.8">
      <c r="P226" s="172" t="s">
        <v>378</v>
      </c>
      <c r="Q226" s="161" t="s">
        <v>353</v>
      </c>
      <c r="R226" s="173">
        <f>1/(1/R217+1/R218)</f>
        <v>0.52032520325203258</v>
      </c>
      <c r="S226" s="203" t="s">
        <v>341</v>
      </c>
      <c r="T226" s="149"/>
      <c r="U226" s="179" t="s">
        <v>427</v>
      </c>
      <c r="V226" s="220" t="s">
        <v>353</v>
      </c>
      <c r="W226" s="180">
        <f>W218*W217</f>
        <v>4.1069518716577544</v>
      </c>
      <c r="X226" s="180" t="s">
        <v>340</v>
      </c>
    </row>
    <row r="227" spans="9:24" ht="26" x14ac:dyDescent="0.6">
      <c r="P227" s="150"/>
      <c r="Q227" s="195"/>
      <c r="R227" s="149"/>
      <c r="S227" s="167"/>
      <c r="T227" s="149"/>
    </row>
    <row r="228" spans="9:24" ht="30" x14ac:dyDescent="0.8">
      <c r="P228" s="150"/>
      <c r="Q228" s="195"/>
      <c r="R228" s="149"/>
      <c r="S228" s="167"/>
      <c r="T228" s="149"/>
      <c r="U228" s="178" t="s">
        <v>392</v>
      </c>
      <c r="V228" s="219" t="s">
        <v>353</v>
      </c>
      <c r="W228" s="170" t="s">
        <v>384</v>
      </c>
      <c r="X228" s="216"/>
    </row>
    <row r="229" spans="9:24" ht="30" x14ac:dyDescent="0.8">
      <c r="U229" s="179" t="s">
        <v>392</v>
      </c>
      <c r="V229" s="220" t="s">
        <v>353</v>
      </c>
      <c r="W229" s="180">
        <f>W217*W219</f>
        <v>7.8930481283422456</v>
      </c>
      <c r="X229" s="180" t="s">
        <v>340</v>
      </c>
    </row>
    <row r="230" spans="9:24" ht="26" x14ac:dyDescent="0.6">
      <c r="W230" s="175"/>
      <c r="X230" s="149"/>
    </row>
    <row r="231" spans="9:24" ht="16" thickBot="1" x14ac:dyDescent="0.4"/>
    <row r="232" spans="9:24" ht="30.5" thickBot="1" x14ac:dyDescent="0.85">
      <c r="U232" s="151" t="s">
        <v>394</v>
      </c>
      <c r="V232" s="224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68" t="str">
        <f>Q14</f>
        <v xml:space="preserve"> =</v>
      </c>
      <c r="R267" s="141">
        <f>R14</f>
        <v>1</v>
      </c>
      <c r="S267" s="164" t="str">
        <f>S14</f>
        <v>Ω</v>
      </c>
      <c r="U267" s="184" t="str">
        <f>U15</f>
        <v>UTot</v>
      </c>
      <c r="V267" s="222" t="str">
        <f>V15</f>
        <v xml:space="preserve"> =</v>
      </c>
      <c r="W267" s="184">
        <f>W15</f>
        <v>12</v>
      </c>
      <c r="X267" s="190" t="str">
        <f>X15</f>
        <v>V</v>
      </c>
    </row>
    <row r="268" spans="3:24" x14ac:dyDescent="0.35">
      <c r="H268" s="189">
        <f>$W$273</f>
        <v>7.8930481283422456</v>
      </c>
      <c r="P268" s="141" t="str">
        <f>P226</f>
        <v>R123456789</v>
      </c>
      <c r="Q268" s="168" t="str">
        <f>Q226</f>
        <v xml:space="preserve"> =</v>
      </c>
      <c r="R268" s="141">
        <f>R226</f>
        <v>0.52032520325203258</v>
      </c>
      <c r="S268" s="164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6" t="s">
        <v>382</v>
      </c>
      <c r="Q272" s="156" t="s">
        <v>353</v>
      </c>
      <c r="R272" s="147" t="s">
        <v>380</v>
      </c>
      <c r="S272" s="202"/>
      <c r="U272" s="148" t="s">
        <v>381</v>
      </c>
      <c r="V272" s="219" t="s">
        <v>353</v>
      </c>
      <c r="W272" s="170" t="s">
        <v>390</v>
      </c>
      <c r="X272" s="217"/>
    </row>
    <row r="273" spans="9:24" ht="30" x14ac:dyDescent="0.8">
      <c r="I273" s="185">
        <f>W267</f>
        <v>12</v>
      </c>
      <c r="P273" s="172" t="s">
        <v>382</v>
      </c>
      <c r="Q273" s="161" t="s">
        <v>353</v>
      </c>
      <c r="R273" s="173">
        <f>R267+R268</f>
        <v>1.5203252032520327</v>
      </c>
      <c r="S273" s="203" t="s">
        <v>341</v>
      </c>
      <c r="U273" s="176" t="s">
        <v>431</v>
      </c>
      <c r="V273" s="226" t="s">
        <v>353</v>
      </c>
      <c r="W273" s="177">
        <f>W267/W268</f>
        <v>7.8930481283422456</v>
      </c>
      <c r="X273" s="177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55" zoomScaleNormal="55" workbookViewId="0">
      <selection sqref="A1:XFD1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6" t="s">
        <v>230</v>
      </c>
      <c r="D12" s="246"/>
      <c r="E12" s="246"/>
      <c r="F12" s="246"/>
      <c r="G12" s="246"/>
      <c r="H12" s="75"/>
      <c r="I12" s="246" t="s">
        <v>231</v>
      </c>
      <c r="J12" s="246"/>
      <c r="K12" s="246" t="s">
        <v>226</v>
      </c>
      <c r="L12" s="246"/>
      <c r="M12" s="246" t="s">
        <v>232</v>
      </c>
      <c r="N12" s="246"/>
      <c r="O12" s="246"/>
      <c r="P12" s="245" t="s">
        <v>243</v>
      </c>
      <c r="Q12" s="245"/>
      <c r="R12" s="245"/>
      <c r="S12" s="245"/>
      <c r="T12" s="245" t="s">
        <v>275</v>
      </c>
      <c r="U12" s="245"/>
      <c r="V12" s="245"/>
      <c r="W12" s="24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si="11"/>
        <v>0</v>
      </c>
      <c r="W16" s="93">
        <f t="shared" si="12"/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zoomScaleNormal="100" workbookViewId="0">
      <selection activeCell="D16" sqref="D16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9" customWidth="1"/>
    <col min="16" max="16" width="3.6328125" style="239" customWidth="1"/>
    <col min="17" max="21" width="5.6328125" style="239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8"/>
    </row>
    <row r="3" spans="2:21" ht="12" customHeight="1" x14ac:dyDescent="0.55000000000000004">
      <c r="B3" s="22"/>
      <c r="M3" s="238"/>
    </row>
    <row r="4" spans="2:21" ht="12" customHeight="1" x14ac:dyDescent="0.55000000000000004">
      <c r="B4" s="22"/>
      <c r="M4" s="238"/>
    </row>
    <row r="5" spans="2:21" x14ac:dyDescent="0.35">
      <c r="C5" s="231" t="s">
        <v>434</v>
      </c>
      <c r="D5" s="230"/>
      <c r="E5" s="230"/>
      <c r="F5" s="230"/>
      <c r="G5" s="230"/>
      <c r="M5" s="230" t="s">
        <v>268</v>
      </c>
    </row>
    <row r="6" spans="2:21" x14ac:dyDescent="0.35">
      <c r="C6" s="227">
        <v>180</v>
      </c>
      <c r="D6" s="5" t="str">
        <f>M6</f>
        <v>°</v>
      </c>
      <c r="E6" s="228" t="s">
        <v>351</v>
      </c>
      <c r="F6" s="233">
        <f>PI()*C6/180</f>
        <v>3.1415926535897931</v>
      </c>
      <c r="G6" s="5" t="str">
        <f>M7</f>
        <v>rad</v>
      </c>
      <c r="M6" s="229" t="s">
        <v>215</v>
      </c>
    </row>
    <row r="7" spans="2:21" x14ac:dyDescent="0.35">
      <c r="C7" s="94">
        <v>3.1415000000000002</v>
      </c>
      <c r="D7" s="5" t="str">
        <f>M7</f>
        <v>rad</v>
      </c>
      <c r="E7" s="228" t="s">
        <v>351</v>
      </c>
      <c r="F7" s="233">
        <f>180*C7/PI()</f>
        <v>179.99469134034814</v>
      </c>
      <c r="G7" s="5" t="str">
        <f>M6</f>
        <v>°</v>
      </c>
      <c r="M7" s="229" t="s">
        <v>216</v>
      </c>
    </row>
    <row r="8" spans="2:21" x14ac:dyDescent="0.35">
      <c r="C8" s="94">
        <v>180</v>
      </c>
      <c r="D8" s="4" t="s">
        <v>215</v>
      </c>
      <c r="E8" s="228" t="s">
        <v>351</v>
      </c>
      <c r="F8" s="233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7" t="s">
        <v>438</v>
      </c>
      <c r="C13" s="249"/>
      <c r="D13" s="249"/>
      <c r="E13" s="249"/>
      <c r="F13" s="249"/>
      <c r="G13" s="249"/>
      <c r="H13" s="249"/>
      <c r="I13" s="249"/>
      <c r="L13" s="247" t="s">
        <v>439</v>
      </c>
      <c r="M13" s="248"/>
      <c r="N13" s="248"/>
      <c r="O13" s="248"/>
      <c r="Q13" s="247" t="s">
        <v>244</v>
      </c>
      <c r="R13" s="248"/>
      <c r="S13" s="248"/>
      <c r="T13" s="248"/>
      <c r="U13" s="248"/>
    </row>
    <row r="14" spans="2:21" x14ac:dyDescent="0.35">
      <c r="B14" s="235" t="s">
        <v>210</v>
      </c>
      <c r="C14" s="234" t="s">
        <v>220</v>
      </c>
      <c r="D14" s="234" t="s">
        <v>99</v>
      </c>
      <c r="E14" s="234" t="s">
        <v>435</v>
      </c>
      <c r="F14" s="234" t="s">
        <v>99</v>
      </c>
      <c r="G14" s="234" t="s">
        <v>435</v>
      </c>
      <c r="H14" s="234" t="s">
        <v>436</v>
      </c>
      <c r="I14" s="234" t="s">
        <v>437</v>
      </c>
      <c r="L14" s="240" t="s">
        <v>443</v>
      </c>
      <c r="M14" s="240" t="s">
        <v>444</v>
      </c>
      <c r="N14" s="240" t="s">
        <v>445</v>
      </c>
      <c r="O14" s="240" t="s">
        <v>446</v>
      </c>
      <c r="P14" s="238"/>
      <c r="Q14" s="244" t="s">
        <v>440</v>
      </c>
      <c r="R14" s="240"/>
      <c r="S14" s="240"/>
      <c r="T14" s="240"/>
      <c r="U14" s="240"/>
    </row>
    <row r="15" spans="2:21" x14ac:dyDescent="0.35">
      <c r="B15" s="236" t="s">
        <v>441</v>
      </c>
      <c r="C15" s="232">
        <v>10</v>
      </c>
      <c r="D15" s="94">
        <v>130</v>
      </c>
      <c r="E15" s="94" t="s">
        <v>215</v>
      </c>
      <c r="F15" s="233">
        <f>IF(E15=M7,D15,IF(D8=M6,D15*PI()/180,"Unknown"))</f>
        <v>2.2689280275926285</v>
      </c>
      <c r="G15" s="93" t="str">
        <f>M7</f>
        <v>rad</v>
      </c>
      <c r="H15" s="233">
        <f>C15*COS(F15)</f>
        <v>-6.4278760968653934</v>
      </c>
      <c r="I15" s="233">
        <f>C15*SIN(F15)</f>
        <v>7.6604444311897799</v>
      </c>
      <c r="L15" s="241">
        <v>0</v>
      </c>
      <c r="M15" s="241">
        <f>H15</f>
        <v>-6.4278760968653934</v>
      </c>
      <c r="N15" s="241">
        <v>0</v>
      </c>
      <c r="O15" s="241">
        <f>I15</f>
        <v>7.6604444311897799</v>
      </c>
      <c r="P15" s="242"/>
      <c r="Q15" s="243">
        <f>MAX(ABS(O15),ABS(M16),ABS(O16),ABS(M15))</f>
        <v>7.6604444311897799</v>
      </c>
      <c r="R15" s="241">
        <f>Q16</f>
        <v>8.4264888743087578</v>
      </c>
      <c r="S15" s="241">
        <v>0</v>
      </c>
      <c r="T15" s="241">
        <f>-R15</f>
        <v>-8.4264888743087578</v>
      </c>
      <c r="U15" s="241">
        <v>0</v>
      </c>
    </row>
    <row r="16" spans="2:21" x14ac:dyDescent="0.35">
      <c r="B16" s="237" t="s">
        <v>442</v>
      </c>
      <c r="C16" s="233">
        <f>SQRT(H16^2+I16^2)</f>
        <v>5</v>
      </c>
      <c r="D16" s="233">
        <f>F16*180/PI()</f>
        <v>90</v>
      </c>
      <c r="E16" s="93" t="str">
        <f>M6</f>
        <v>°</v>
      </c>
      <c r="F16" s="233">
        <f>ATAN2(H16,I16)</f>
        <v>1.5707963267948966</v>
      </c>
      <c r="G16" s="93" t="str">
        <f>M7</f>
        <v>rad</v>
      </c>
      <c r="H16" s="94">
        <v>0</v>
      </c>
      <c r="I16" s="94">
        <v>5</v>
      </c>
      <c r="L16" s="241">
        <v>0</v>
      </c>
      <c r="M16" s="241">
        <f>H16</f>
        <v>0</v>
      </c>
      <c r="N16" s="241">
        <v>0</v>
      </c>
      <c r="O16" s="241">
        <f>I16</f>
        <v>5</v>
      </c>
      <c r="P16" s="242"/>
      <c r="Q16" s="243">
        <f>Q15*1.1</f>
        <v>8.4264888743087578</v>
      </c>
      <c r="R16" s="241">
        <v>0</v>
      </c>
      <c r="S16" s="241">
        <f>R15</f>
        <v>8.4264888743087578</v>
      </c>
      <c r="T16" s="241">
        <v>0</v>
      </c>
      <c r="U16" s="241">
        <f>T15</f>
        <v>-8.4264888743087578</v>
      </c>
    </row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45821.49429884259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2025-06-13T09:51:47Z</dcterms:modified>
</cp:coreProperties>
</file>