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93398F4D-0B5F-4E9A-A589-018C4773DC5C}" xr6:coauthVersionLast="47" xr6:coauthVersionMax="47" xr10:uidLastSave="{00000000-0000-0000-0000-000000000000}"/>
  <bookViews>
    <workbookView xWindow="1440" yWindow="-17430" windowWidth="26550" windowHeight="16605" firstSheet="3" activeTab="6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3-Phasenstrom" sheetId="25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Gemischte Schaltung" sheetId="23" r:id="rId16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AA5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M18" i="15"/>
  <c r="J15" i="15"/>
  <c r="E8" i="15"/>
  <c r="F17" i="15"/>
  <c r="F15" i="15"/>
  <c r="C17" i="15" s="1"/>
  <c r="T17" i="15" s="1"/>
  <c r="T23" i="15" s="1"/>
  <c r="E16" i="15"/>
  <c r="D15" i="15"/>
  <c r="D16" i="15" s="1"/>
  <c r="D17" i="15" s="1"/>
  <c r="P19" i="12"/>
  <c r="P18" i="12"/>
  <c r="Q17" i="12"/>
  <c r="P16" i="12"/>
  <c r="P15" i="12"/>
  <c r="M18" i="12"/>
  <c r="M17" i="12"/>
  <c r="M16" i="12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M20" i="25"/>
  <c r="O13" i="25"/>
  <c r="N13" i="25"/>
  <c r="M13" i="25"/>
  <c r="L13" i="25"/>
  <c r="I13" i="25"/>
  <c r="H13" i="25"/>
  <c r="F12" i="25"/>
  <c r="H12" i="25" s="1"/>
  <c r="I11" i="25"/>
  <c r="F11" i="25"/>
  <c r="H11" i="25" s="1"/>
  <c r="E12" i="25"/>
  <c r="M17" i="25"/>
  <c r="N16" i="25"/>
  <c r="N17" i="25" s="1"/>
  <c r="G13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M17" i="15" l="1"/>
  <c r="M23" i="15" s="1"/>
  <c r="AQ17" i="15"/>
  <c r="AQ23" i="15" s="1"/>
  <c r="AI17" i="15"/>
  <c r="AI23" i="15" s="1"/>
  <c r="AA17" i="15"/>
  <c r="AA23" i="15" s="1"/>
  <c r="AY17" i="15"/>
  <c r="AY23" i="15" s="1"/>
  <c r="S17" i="15"/>
  <c r="S23" i="15" s="1"/>
  <c r="J17" i="15"/>
  <c r="AX17" i="15"/>
  <c r="AX23" i="15" s="1"/>
  <c r="AP17" i="15"/>
  <c r="AP23" i="15" s="1"/>
  <c r="AH17" i="15"/>
  <c r="AH23" i="15" s="1"/>
  <c r="Z17" i="15"/>
  <c r="Z23" i="15" s="1"/>
  <c r="R17" i="15"/>
  <c r="R23" i="15" s="1"/>
  <c r="AW17" i="15"/>
  <c r="AW23" i="15" s="1"/>
  <c r="AO17" i="15"/>
  <c r="AO23" i="15" s="1"/>
  <c r="AG17" i="15"/>
  <c r="AG23" i="15" s="1"/>
  <c r="Y17" i="15"/>
  <c r="Y23" i="15" s="1"/>
  <c r="Q17" i="15"/>
  <c r="Q23" i="15" s="1"/>
  <c r="AV17" i="15"/>
  <c r="AV23" i="15" s="1"/>
  <c r="AN17" i="15"/>
  <c r="AN23" i="15" s="1"/>
  <c r="AF17" i="15"/>
  <c r="AF23" i="15" s="1"/>
  <c r="X17" i="15"/>
  <c r="X23" i="15" s="1"/>
  <c r="P17" i="15"/>
  <c r="P23" i="15" s="1"/>
  <c r="AU17" i="15"/>
  <c r="AU23" i="15" s="1"/>
  <c r="AM17" i="15"/>
  <c r="AM23" i="15" s="1"/>
  <c r="AE17" i="15"/>
  <c r="AE23" i="15" s="1"/>
  <c r="W17" i="15"/>
  <c r="W23" i="15" s="1"/>
  <c r="O17" i="15"/>
  <c r="O23" i="15" s="1"/>
  <c r="AT17" i="15"/>
  <c r="AT23" i="15" s="1"/>
  <c r="AL17" i="15"/>
  <c r="AL23" i="15" s="1"/>
  <c r="AD17" i="15"/>
  <c r="AD23" i="15" s="1"/>
  <c r="V17" i="15"/>
  <c r="V23" i="15" s="1"/>
  <c r="N17" i="15"/>
  <c r="N23" i="15" s="1"/>
  <c r="AS17" i="15"/>
  <c r="AS23" i="15" s="1"/>
  <c r="AK17" i="15"/>
  <c r="AK23" i="15" s="1"/>
  <c r="AC17" i="15"/>
  <c r="AC23" i="15" s="1"/>
  <c r="U17" i="15"/>
  <c r="U23" i="15" s="1"/>
  <c r="AR17" i="15"/>
  <c r="AR23" i="15" s="1"/>
  <c r="AJ17" i="15"/>
  <c r="AJ23" i="15" s="1"/>
  <c r="AB17" i="15"/>
  <c r="AB23" i="15" s="1"/>
  <c r="C16" i="15"/>
  <c r="M12" i="25"/>
  <c r="I12" i="25"/>
  <c r="O12" i="25" s="1"/>
  <c r="E13" i="25"/>
  <c r="N18" i="25"/>
  <c r="M18" i="25"/>
  <c r="M11" i="25"/>
  <c r="O16" i="25"/>
  <c r="M19" i="25"/>
  <c r="N19" i="25"/>
  <c r="F17" i="12"/>
  <c r="G17" i="12"/>
  <c r="G19" i="12"/>
  <c r="F19" i="12"/>
  <c r="E18" i="12"/>
  <c r="E16" i="12"/>
  <c r="E15" i="12"/>
  <c r="F8" i="24"/>
  <c r="F6" i="24"/>
  <c r="J16" i="15" l="1"/>
  <c r="C18" i="15"/>
  <c r="F18" i="15"/>
  <c r="E18" i="15" s="1"/>
  <c r="O11" i="25"/>
  <c r="O17" i="25"/>
  <c r="P16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F14" i="15"/>
  <c r="M13" i="15"/>
  <c r="K13" i="15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K17" i="15" l="1"/>
  <c r="K15" i="15"/>
  <c r="K14" i="15"/>
  <c r="K16" i="15" s="1"/>
  <c r="J14" i="15"/>
  <c r="F16" i="15"/>
  <c r="M16" i="15" s="1"/>
  <c r="M22" i="15" s="1"/>
  <c r="M14" i="15"/>
  <c r="M15" i="15"/>
  <c r="B18" i="15"/>
  <c r="P12" i="15"/>
  <c r="O13" i="15"/>
  <c r="N13" i="15"/>
  <c r="N15" i="12"/>
  <c r="N19" i="12" s="1"/>
  <c r="N18" i="12"/>
  <c r="N17" i="12"/>
  <c r="N16" i="12"/>
  <c r="Q11" i="25"/>
  <c r="Q12" i="25" s="1"/>
  <c r="R11" i="25" s="1"/>
  <c r="T11" i="25" s="1"/>
  <c r="U12" i="25" s="1"/>
  <c r="O18" i="25"/>
  <c r="O19" i="25"/>
  <c r="F13" i="25"/>
  <c r="D13" i="25" s="1"/>
  <c r="S12" i="25"/>
  <c r="C13" i="25"/>
  <c r="P17" i="25"/>
  <c r="Q16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C12" i="13" s="1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M21" i="15" l="1"/>
  <c r="K23" i="15"/>
  <c r="K21" i="15"/>
  <c r="K22" i="15"/>
  <c r="N14" i="15"/>
  <c r="N15" i="15"/>
  <c r="N16" i="15"/>
  <c r="N22" i="15" s="1"/>
  <c r="O14" i="15"/>
  <c r="O15" i="15"/>
  <c r="O16" i="15"/>
  <c r="O22" i="15" s="1"/>
  <c r="Q12" i="15"/>
  <c r="P13" i="15"/>
  <c r="P18" i="25"/>
  <c r="P19" i="25"/>
  <c r="R16" i="25"/>
  <c r="Q17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K18" i="15" l="1"/>
  <c r="P14" i="15"/>
  <c r="P15" i="15"/>
  <c r="P16" i="15"/>
  <c r="P22" i="15" s="1"/>
  <c r="O21" i="15"/>
  <c r="N21" i="15"/>
  <c r="R12" i="15"/>
  <c r="Q13" i="15"/>
  <c r="S16" i="25"/>
  <c r="R17" i="25"/>
  <c r="Q18" i="25"/>
  <c r="Q19" i="25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T5" i="15" l="1"/>
  <c r="X6" i="15" s="1"/>
  <c r="T6" i="15"/>
  <c r="W6" i="15" s="1"/>
  <c r="Q14" i="15"/>
  <c r="Q15" i="15"/>
  <c r="Q16" i="15"/>
  <c r="Q22" i="15" s="1"/>
  <c r="S12" i="15"/>
  <c r="R13" i="15"/>
  <c r="P21" i="15"/>
  <c r="R18" i="25"/>
  <c r="R19" i="25"/>
  <c r="T16" i="25"/>
  <c r="S17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T7" i="15" l="1"/>
  <c r="R14" i="15"/>
  <c r="R15" i="15"/>
  <c r="R16" i="15"/>
  <c r="R22" i="15" s="1"/>
  <c r="S13" i="15"/>
  <c r="T12" i="15"/>
  <c r="Q21" i="15"/>
  <c r="U16" i="25"/>
  <c r="T17" i="25"/>
  <c r="S18" i="25"/>
  <c r="S19" i="25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S14" i="15" l="1"/>
  <c r="S15" i="15"/>
  <c r="S16" i="15"/>
  <c r="S22" i="15" s="1"/>
  <c r="R21" i="15"/>
  <c r="U12" i="15"/>
  <c r="T13" i="15"/>
  <c r="T18" i="25"/>
  <c r="T19" i="25"/>
  <c r="U17" i="25"/>
  <c r="V16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T14" i="15" l="1"/>
  <c r="T15" i="15"/>
  <c r="T16" i="15"/>
  <c r="T22" i="15" s="1"/>
  <c r="S21" i="15"/>
  <c r="V12" i="15"/>
  <c r="U13" i="15"/>
  <c r="U18" i="25"/>
  <c r="U19" i="25"/>
  <c r="V17" i="25"/>
  <c r="W16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U14" i="15" l="1"/>
  <c r="U15" i="15"/>
  <c r="U16" i="15"/>
  <c r="U22" i="15" s="1"/>
  <c r="T21" i="15"/>
  <c r="W12" i="15"/>
  <c r="V13" i="15"/>
  <c r="V18" i="25"/>
  <c r="V19" i="25"/>
  <c r="W17" i="25"/>
  <c r="X16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V14" i="15" l="1"/>
  <c r="V15" i="15"/>
  <c r="V16" i="15"/>
  <c r="V22" i="15" s="1"/>
  <c r="U21" i="15"/>
  <c r="X12" i="15"/>
  <c r="W13" i="15"/>
  <c r="W18" i="25"/>
  <c r="W19" i="25"/>
  <c r="X17" i="25"/>
  <c r="Y16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W15" i="15" l="1"/>
  <c r="W14" i="15"/>
  <c r="W16" i="15"/>
  <c r="W22" i="15" s="1"/>
  <c r="V21" i="15"/>
  <c r="Y12" i="15"/>
  <c r="X13" i="15"/>
  <c r="X18" i="25"/>
  <c r="X19" i="25"/>
  <c r="Z16" i="25"/>
  <c r="Y17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X14" i="15" l="1"/>
  <c r="X15" i="15"/>
  <c r="X16" i="15"/>
  <c r="X22" i="15" s="1"/>
  <c r="W21" i="15"/>
  <c r="Z12" i="15"/>
  <c r="Y13" i="15"/>
  <c r="AA16" i="25"/>
  <c r="Z17" i="25"/>
  <c r="Y18" i="25"/>
  <c r="Y19" i="25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Y14" i="15" l="1"/>
  <c r="Y15" i="15"/>
  <c r="Y16" i="15"/>
  <c r="Y22" i="15" s="1"/>
  <c r="X21" i="15"/>
  <c r="AA12" i="15"/>
  <c r="Z13" i="15"/>
  <c r="Z18" i="25"/>
  <c r="Z19" i="25"/>
  <c r="AB16" i="25"/>
  <c r="AA17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Z14" i="15" l="1"/>
  <c r="Z15" i="15"/>
  <c r="Z16" i="15"/>
  <c r="Z22" i="15" s="1"/>
  <c r="Y21" i="15"/>
  <c r="AA13" i="15"/>
  <c r="AB12" i="15"/>
  <c r="AC16" i="25"/>
  <c r="AB17" i="25"/>
  <c r="AA18" i="25"/>
  <c r="AA19" i="25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AA14" i="15" l="1"/>
  <c r="AA15" i="15"/>
  <c r="AA16" i="15"/>
  <c r="AA22" i="15" s="1"/>
  <c r="Z21" i="15"/>
  <c r="AC12" i="15"/>
  <c r="AB13" i="15"/>
  <c r="AB18" i="25"/>
  <c r="AB19" i="25"/>
  <c r="AC17" i="25"/>
  <c r="AD16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AB14" i="15" l="1"/>
  <c r="AB15" i="15"/>
  <c r="AB16" i="15"/>
  <c r="AA21" i="15"/>
  <c r="AD12" i="15"/>
  <c r="AC13" i="15"/>
  <c r="AC18" i="25"/>
  <c r="AC19" i="25"/>
  <c r="AD17" i="25"/>
  <c r="AE16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AC14" i="15" l="1"/>
  <c r="AC15" i="15"/>
  <c r="AC16" i="15"/>
  <c r="AC22" i="15" s="1"/>
  <c r="AB22" i="15"/>
  <c r="AB21" i="15"/>
  <c r="AE12" i="15"/>
  <c r="AD13" i="15"/>
  <c r="AE17" i="25"/>
  <c r="AF16" i="25"/>
  <c r="AD18" i="25"/>
  <c r="AD19" i="25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AD14" i="15" l="1"/>
  <c r="AD15" i="15"/>
  <c r="AD16" i="15"/>
  <c r="AD22" i="15" s="1"/>
  <c r="AC21" i="15"/>
  <c r="AF12" i="15"/>
  <c r="AE13" i="15"/>
  <c r="AF17" i="25"/>
  <c r="AG16" i="25"/>
  <c r="AE18" i="25"/>
  <c r="AE19" i="25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E14" i="15" l="1"/>
  <c r="AE15" i="15"/>
  <c r="AE16" i="15"/>
  <c r="AE22" i="15" s="1"/>
  <c r="AD21" i="15"/>
  <c r="AG12" i="15"/>
  <c r="AF13" i="15"/>
  <c r="AH16" i="25"/>
  <c r="AG17" i="25"/>
  <c r="AF18" i="25"/>
  <c r="AF19" i="25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F14" i="15" l="1"/>
  <c r="AF15" i="15"/>
  <c r="AF16" i="15"/>
  <c r="AF22" i="15" s="1"/>
  <c r="AE21" i="15"/>
  <c r="AH12" i="15"/>
  <c r="AG13" i="15"/>
  <c r="AG18" i="25"/>
  <c r="AG19" i="25"/>
  <c r="AI16" i="25"/>
  <c r="AH17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G14" i="15" l="1"/>
  <c r="AG15" i="15"/>
  <c r="AG16" i="15"/>
  <c r="AG22" i="15" s="1"/>
  <c r="AF21" i="15"/>
  <c r="AI12" i="15"/>
  <c r="AH13" i="15"/>
  <c r="AH18" i="25"/>
  <c r="AH19" i="25"/>
  <c r="AJ16" i="25"/>
  <c r="AI17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H14" i="15" l="1"/>
  <c r="AH15" i="15"/>
  <c r="AH16" i="15"/>
  <c r="AH22" i="15" s="1"/>
  <c r="AI13" i="15"/>
  <c r="AJ12" i="15"/>
  <c r="AG21" i="15"/>
  <c r="AI18" i="25"/>
  <c r="AI19" i="25"/>
  <c r="AK16" i="25"/>
  <c r="AJ17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I14" i="15" l="1"/>
  <c r="AI15" i="15"/>
  <c r="AI16" i="15"/>
  <c r="AI22" i="15" s="1"/>
  <c r="AH21" i="15"/>
  <c r="AK12" i="15"/>
  <c r="AJ13" i="15"/>
  <c r="AJ18" i="25"/>
  <c r="AJ19" i="25"/>
  <c r="AK17" i="25"/>
  <c r="AL16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J14" i="15" l="1"/>
  <c r="AJ15" i="15"/>
  <c r="AJ16" i="15"/>
  <c r="AI21" i="15"/>
  <c r="AL12" i="15"/>
  <c r="AK13" i="15"/>
  <c r="AL17" i="25"/>
  <c r="AM16" i="25"/>
  <c r="AK18" i="25"/>
  <c r="AK19" i="25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K14" i="15" l="1"/>
  <c r="AK15" i="15"/>
  <c r="AK16" i="15"/>
  <c r="AJ22" i="15"/>
  <c r="AJ21" i="15"/>
  <c r="AM12" i="15"/>
  <c r="AL13" i="15"/>
  <c r="AM17" i="25"/>
  <c r="AN16" i="25"/>
  <c r="AL18" i="25"/>
  <c r="AL19" i="25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K22" i="15" l="1"/>
  <c r="AL14" i="15"/>
  <c r="AL15" i="15"/>
  <c r="AL16" i="15"/>
  <c r="AL22" i="15" s="1"/>
  <c r="AK21" i="15"/>
  <c r="AN12" i="15"/>
  <c r="AM13" i="15"/>
  <c r="AM18" i="25"/>
  <c r="AM19" i="25"/>
  <c r="AN17" i="25"/>
  <c r="AO16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M15" i="15" l="1"/>
  <c r="AM14" i="15"/>
  <c r="AM16" i="15"/>
  <c r="AL21" i="15"/>
  <c r="AO12" i="15"/>
  <c r="AN13" i="15"/>
  <c r="AP16" i="25"/>
  <c r="AO17" i="25"/>
  <c r="AN18" i="25"/>
  <c r="AN19" i="25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N14" i="15" l="1"/>
  <c r="AN15" i="15"/>
  <c r="AN16" i="15"/>
  <c r="AN22" i="15" s="1"/>
  <c r="AM22" i="15"/>
  <c r="AM21" i="15"/>
  <c r="AP12" i="15"/>
  <c r="AO13" i="15"/>
  <c r="AO18" i="25"/>
  <c r="AO19" i="25"/>
  <c r="AQ16" i="25"/>
  <c r="AP17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O14" i="15" l="1"/>
  <c r="AO15" i="15"/>
  <c r="AO16" i="15"/>
  <c r="AO22" i="15" s="1"/>
  <c r="AN21" i="15"/>
  <c r="AQ12" i="15"/>
  <c r="AP13" i="15"/>
  <c r="AR16" i="25"/>
  <c r="AQ17" i="25"/>
  <c r="AP18" i="25"/>
  <c r="AP19" i="25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P14" i="15" l="1"/>
  <c r="AP15" i="15"/>
  <c r="AP16" i="15"/>
  <c r="AP22" i="15" s="1"/>
  <c r="AQ13" i="15"/>
  <c r="AR12" i="15"/>
  <c r="AO21" i="15"/>
  <c r="AQ18" i="25"/>
  <c r="AQ19" i="25"/>
  <c r="AS16" i="25"/>
  <c r="AR17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Q14" i="15" l="1"/>
  <c r="AQ15" i="15"/>
  <c r="AQ16" i="15"/>
  <c r="AQ22" i="15" s="1"/>
  <c r="AP21" i="15"/>
  <c r="AS12" i="15"/>
  <c r="AR13" i="15"/>
  <c r="AS17" i="25"/>
  <c r="AT16" i="25"/>
  <c r="AR18" i="25"/>
  <c r="AR19" i="25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R14" i="15" l="1"/>
  <c r="AR15" i="15"/>
  <c r="AR16" i="15"/>
  <c r="AR22" i="15" s="1"/>
  <c r="AQ21" i="15"/>
  <c r="AT12" i="15"/>
  <c r="AS13" i="15"/>
  <c r="AT17" i="25"/>
  <c r="AU16" i="25"/>
  <c r="AS18" i="25"/>
  <c r="AS19" i="25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S14" i="15" l="1"/>
  <c r="AS15" i="15"/>
  <c r="AS16" i="15"/>
  <c r="AS22" i="15" s="1"/>
  <c r="AR21" i="15"/>
  <c r="AU12" i="15"/>
  <c r="AT13" i="15"/>
  <c r="AU17" i="25"/>
  <c r="AV16" i="25"/>
  <c r="AT18" i="25"/>
  <c r="AT19" i="25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T14" i="15" l="1"/>
  <c r="AT15" i="15"/>
  <c r="AT16" i="15"/>
  <c r="AT22" i="15" s="1"/>
  <c r="AS21" i="15"/>
  <c r="AV12" i="15"/>
  <c r="AU13" i="15"/>
  <c r="AV17" i="25"/>
  <c r="AW16" i="25"/>
  <c r="AW17" i="25" s="1"/>
  <c r="AU18" i="25"/>
  <c r="AU19" i="25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U15" i="15" l="1"/>
  <c r="AU14" i="15"/>
  <c r="AU16" i="15"/>
  <c r="AU22" i="15" s="1"/>
  <c r="AT21" i="15"/>
  <c r="AW12" i="15"/>
  <c r="AV13" i="15"/>
  <c r="AW18" i="25"/>
  <c r="AW19" i="25"/>
  <c r="AV18" i="25"/>
  <c r="AV19" i="25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V14" i="15" l="1"/>
  <c r="AV15" i="15"/>
  <c r="AV16" i="15"/>
  <c r="AV22" i="15" s="1"/>
  <c r="AU21" i="15"/>
  <c r="AX12" i="15"/>
  <c r="AW13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W14" i="15" l="1"/>
  <c r="AW15" i="15"/>
  <c r="AW16" i="15"/>
  <c r="AW22" i="15" s="1"/>
  <c r="AV21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X14" i="15" l="1"/>
  <c r="AX15" i="15"/>
  <c r="AX16" i="15"/>
  <c r="AY14" i="15"/>
  <c r="AY15" i="15"/>
  <c r="AY16" i="15"/>
  <c r="AY22" i="15" s="1"/>
  <c r="AW21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X22" i="15" l="1"/>
  <c r="AX21" i="15"/>
  <c r="AY21" i="15"/>
  <c r="AD6" i="15" s="1"/>
  <c r="BB15" i="12"/>
  <c r="BB18" i="12"/>
  <c r="BB17" i="12"/>
  <c r="BB16" i="12"/>
  <c r="BA19" i="12"/>
  <c r="AR7" i="22"/>
  <c r="AR8" i="22" s="1"/>
  <c r="AP10" i="22"/>
  <c r="AP11" i="22"/>
  <c r="AP9" i="22"/>
  <c r="AC6" i="15" l="1"/>
  <c r="BB19" i="12"/>
  <c r="AS7" i="22"/>
  <c r="AS8" i="22" s="1"/>
  <c r="AQ9" i="22"/>
  <c r="AQ11" i="22"/>
  <c r="AQ10" i="22"/>
  <c r="AS11" i="22" l="1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<sst xmlns="http://schemas.openxmlformats.org/spreadsheetml/2006/main" count="812" uniqueCount="493">
  <si>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</si>
  <si>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</si>
  <si>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</si>
  <si>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</si>
  <si>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</si>
  <si>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</si>
  <si>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</si>
  <si>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</si>
  <si>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</si>
  <si>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</si>
  <si>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</si>
  <si>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</si>
  <si>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</si>
  <si>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</si>
  <si>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</si>
  <si>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</si>
  <si>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</si>
  <si>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</si>
  <si>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</si>
  <si>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</si>
  <si>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</si>
  <si>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</si>
  <si>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</si>
  <si>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</si>
  <si>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</si>
  <si>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</si>
  <si>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</si>
  <si>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</si>
  <si>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</si>
  <si>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</si>
  <si>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</si>
  <si>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</si>
  <si>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</si>
  <si>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</si>
  <si>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</si>
  <si>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</si>
  <si>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</si>
  <si>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</si>
  <si>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</si>
  <si>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</si>
  <si>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</si>
  <si>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</si>
  <si>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</si>
  <si>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</si>
  <si>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</si>
  <si>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</si>
  <si>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</si>
  <si>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</si>
  <si>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</si>
  <si>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</si>
  <si>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</si>
  <si>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</si>
  <si>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</si>
  <si>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</si>
  <si>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</si>
  <si>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</si>
  <si>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</si>
  <si>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</si>
  <si>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</si>
  <si>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</si>
  <si>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</si>
  <si>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</si>
  <si>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</si>
  <si>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</si>
  <si>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</si>
  <si>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</si>
  <si>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</si>
  <si>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</si>
  <si>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</si>
  <si>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</si>
  <si>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</si>
  <si>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</si>
  <si>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</si>
  <si>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</si>
  <si>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</si>
  <si>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</si>
  <si>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</si>
  <si>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</si>
  <si>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</si>
  <si>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</si>
  <si>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</si>
  <si>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</si>
  <si>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</si>
  <si>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</si>
  <si>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</si>
  <si>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</si>
  <si>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</si>
  <si>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</si>
  <si>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</si>
  <si>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</si>
  <si>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</si>
  <si>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</si>
  <si>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</si>
  <si>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</si>
  <si>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</si>
  <si>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</si>
  <si>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</si>
  <si>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</si>
  <si>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</si>
  <si>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</si>
  <si>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</si>
  <si>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</si>
  <si>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</si>
  <si>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</si>
  <si>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</si>
  <si>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</si>
  <si>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</si>
  <si>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</si>
  <si>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</si>
  <si>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</si>
  <si>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</si>
  <si>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</si>
  <si>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</si>
  <si>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</si>
  <si>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</si>
  <si>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</si>
  <si>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</si>
  <si>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</si>
  <si>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</si>
  <si>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</si>
  <si>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</si>
  <si>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</si>
  <si>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</si>
  <si>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</si>
  <si>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</si>
  <si>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</si>
  <si>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</si>
  <si>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</si>
  <si>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</si>
  <si>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</si>
  <si>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</si>
  <si>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</si>
  <si>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</si>
  <si>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</si>
  <si>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</si>
  <si>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</si>
  <si>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</si>
  <si>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</si>
  <si>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</si>
  <si>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</si>
  <si>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</si>
  <si>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</si>
  <si>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</si>
  <si>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</si>
  <si>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</si>
  <si>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</si>
  <si>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</si>
  <si>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</si>
  <si>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</si>
  <si>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</si>
  <si>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</si>
  <si>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</si>
  <si>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</si>
  <si>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</si>
  <si>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</si>
  <si>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</si>
  <si>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</si>
  <si>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</si>
  <si>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</si>
  <si>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</si>
  <si>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</si>
  <si>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</si>
  <si>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</si>
  <si>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</si>
  <si>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</si>
  <si>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</si>
  <si>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</si>
  <si>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</si>
  <si>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</si>
  <si>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</si>
  <si>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</si>
  <si>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</si>
  <si>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</si>
  <si>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</si>
  <si>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</si>
  <si>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</si>
  <si>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</si>
  <si>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</si>
  <si>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</si>
  <si>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</si>
  <si>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</si>
  <si>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</si>
  <si>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</si>
  <si>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</si>
  <si>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</si>
  <si>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</si>
  <si>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</si>
  <si>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</si>
  <si>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</si>
  <si>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</si>
  <si>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</si>
  <si>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</si>
  <si>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</si>
  <si>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</si>
  <si>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</si>
  <si>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</si>
  <si>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</si>
  <si>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</si>
  <si>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</si>
  <si>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</si>
  <si>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</si>
  <si>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</si>
  <si>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</si>
  <si>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</si>
  <si>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</si>
  <si>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</si>
  <si>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</si>
  <si>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</si>
  <si>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</si>
  <si>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</si>
  <si>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</si>
  <si>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</si>
  <si>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</si>
  <si>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</si>
  <si>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</si>
  <si>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</si>
  <si>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</si>
  <si>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</si>
  <si>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</si>
  <si>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</si>
  <si>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</si>
  <si>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</si>
  <si>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</si>
  <si>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</si>
  <si>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</si>
  <si>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</si>
  <si>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</si>
  <si>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</si>
  <si>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</si>
  <si>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</si>
  <si>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</si>
  <si>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</si>
  <si>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</si>
  <si>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</si>
  <si>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</si>
  <si>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</si>
  <si>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</si>
  <si>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</si>
  <si>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</si>
  <si>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</si>
  <si>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</si>
  <si>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</si>
  <si>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</si>
  <si>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</si>
  <si>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</si>
  <si>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</si>
  <si>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</si>
  <si>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</si>
  <si>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</si>
  <si>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</si>
  <si>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</si>
  <si>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</si>
  <si>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</si>
  <si>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</si>
  <si>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</si>
  <si>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</si>
  <si>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</si>
  <si>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</si>
  <si>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</si>
  <si>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</si>
  <si>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</si>
  <si>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</si>
  <si>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</si>
  <si>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</si>
  <si>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</si>
  <si>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</si>
  <si>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</si>
  <si>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</si>
  <si>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</si>
  <si>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</si>
  <si>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</si>
  <si>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</si>
  <si>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</si>
  <si>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</si>
  <si>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</si>
  <si>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</si>
  <si>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</si>
  <si>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</si>
  <si>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</si>
  <si>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</si>
  <si>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</si>
  <si>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</si>
  <si>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</si>
  <si>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</si>
  <si>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</si>
  <si>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</si>
  <si>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</si>
  <si>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</si>
  <si>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</si>
  <si>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</si>
  <si>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</si>
  <si>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</si>
  <si>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</si>
  <si>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</si>
  <si>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</si>
  <si>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</si>
  <si>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</si>
  <si>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</si>
  <si>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</si>
  <si>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</si>
  <si>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</si>
  <si>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</si>
  <si>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</si>
  <si>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</si>
  <si>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</si>
  <si>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</si>
  <si>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</si>
  <si>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</si>
  <si>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</si>
  <si>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</si>
  <si>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</si>
  <si>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</si>
  <si>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</si>
  <si>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</si>
  <si>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</si>
  <si>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</si>
  <si>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</si>
  <si>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</si>
  <si>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</si>
  <si>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</si>
  <si>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</si>
  <si>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</si>
  <si>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</si>
  <si>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</si>
  <si>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</si>
  <si>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</si>
  <si>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</si>
  <si>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</si>
  <si>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</si>
  <si>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</si>
  <si>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</si>
  <si>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</si>
  <si>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</si>
  <si>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</si>
  <si>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</si>
  <si>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</si>
  <si>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</si>
  <si>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</si>
  <si>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</si>
  <si>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</si>
  <si>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</si>
  <si>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</si>
  <si>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</si>
  <si>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</si>
  <si>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</si>
  <si>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</si>
  <si>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</si>
  <si>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</si>
  <si>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</si>
  <si>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</si>
  <si>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</si>
  <si>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</si>
  <si>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</si>
  <si>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</si>
  <si>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</si>
  <si>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</si>
  <si>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</si>
  <si>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</si>
  <si>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</si>
  <si>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</si>
  <si>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</si>
  <si>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</si>
  <si>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</si>
  <si>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</si>
  <si>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</si>
  <si>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</si>
  <si>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</si>
  <si>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</si>
  <si>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</si>
  <si>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</si>
  <si>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</si>
  <si>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</si>
  <si>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</si>
  <si>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</si>
  <si>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</si>
  <si>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</si>
  <si>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</si>
  <si>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</si>
  <si>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</si>
  <si>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</si>
  <si>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</si>
  <si>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</si>
  <si>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</si>
  <si>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</si>
  <si>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</si>
  <si>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</si>
  <si>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</si>
  <si>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</si>
  <si>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</si>
  <si>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</si>
  <si>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</si>
  <si>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</si>
  <si>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</si>
  <si>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</si>
  <si>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</si>
  <si>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</si>
  <si>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</si>
  <si>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</si>
  <si>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</si>
  <si>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</si>
  <si>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</si>
  <si>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</si>
  <si>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</si>
  <si>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</si>
  <si>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</si>
  <si>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</si>
  <si>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</si>
  <si>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</si>
  <si>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</si>
  <si>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</si>
  <si>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</si>
  <si>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</si>
  <si>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</si>
  <si>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</si>
  <si>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</si>
  <si>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</si>
  <si>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</si>
  <si>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</si>
  <si>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</si>
  <si>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</si>
  <si>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</si>
  <si>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</si>
  <si>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</si>
  <si>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</si>
  <si>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</si>
  <si>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</si>
  <si>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</si>
  <si>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</si>
  <si>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</si>
  <si>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</si>
  <si>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</si>
  <si>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</si>
  <si>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</si>
  <si>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</si>
  <si>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</si>
  <si>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</si>
  <si>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</si>
  <si>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</si>
  <si>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</si>
  <si>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</si>
  <si>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</si>
  <si>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</si>
  <si>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</si>
  <si>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</si>
  <si>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</si>
  <si>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</si>
  <si>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</si>
  <si>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</si>
  <si>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</si>
  <si>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</si>
  <si>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</si>
  <si>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</si>
  <si>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</si>
  <si>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</si>
  <si>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</si>
  <si>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</si>
  <si>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</si>
  <si>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</si>
  <si>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</si>
  <si>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</si>
  <si>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t>Verkettete Spannung (3-Phasenstrom)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</si>
  <si>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</si>
  <si>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9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</si>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</sst>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253.00000000000003</c:v>
                </c:pt>
                <c:pt idx="1">
                  <c:v>0</c:v>
                </c:pt>
                <c:pt idx="2">
                  <c:v>-253.00000000000003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253.00000000000003</c:v>
                </c:pt>
                <c:pt idx="2">
                  <c:v>0</c:v>
                </c:pt>
                <c:pt idx="3">
                  <c:v>-253.00000000000003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3"/>
          <c:order val="3"/>
          <c:tx>
            <c:strRef>
              <c:f>'3-Phasenstrom'!$B$13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230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'3-Phasenstrom'!$L$18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'3-Phasenstrom'!$M$18:$AW$18</c:f>
              <c:numCache>
                <c:formatCode>General</c:formatCode>
                <c:ptCount val="37"/>
                <c:pt idx="0">
                  <c:v>0</c:v>
                </c:pt>
                <c:pt idx="1">
                  <c:v>39.939080863393976</c:v>
                </c:pt>
                <c:pt idx="2">
                  <c:v>78.664632964903802</c:v>
                </c:pt>
                <c:pt idx="3">
                  <c:v>114.99999999999999</c:v>
                </c:pt>
                <c:pt idx="4">
                  <c:v>147.84115022790402</c:v>
                </c:pt>
                <c:pt idx="5">
                  <c:v>176.19022191736494</c:v>
                </c:pt>
                <c:pt idx="6">
                  <c:v>199.18584287042088</c:v>
                </c:pt>
                <c:pt idx="7">
                  <c:v>216.12930278075891</c:v>
                </c:pt>
                <c:pt idx="8">
                  <c:v>226.50578319280785</c:v>
                </c:pt>
                <c:pt idx="9">
                  <c:v>230</c:v>
                </c:pt>
                <c:pt idx="10">
                  <c:v>226.50578319280785</c:v>
                </c:pt>
                <c:pt idx="11">
                  <c:v>216.12930278075893</c:v>
                </c:pt>
                <c:pt idx="12">
                  <c:v>199.18584287042091</c:v>
                </c:pt>
                <c:pt idx="13">
                  <c:v>176.19022191736494</c:v>
                </c:pt>
                <c:pt idx="14">
                  <c:v>147.84115022790408</c:v>
                </c:pt>
                <c:pt idx="15">
                  <c:v>114.99999999999999</c:v>
                </c:pt>
                <c:pt idx="16">
                  <c:v>78.664632964903845</c:v>
                </c:pt>
                <c:pt idx="17">
                  <c:v>39.939080863393961</c:v>
                </c:pt>
                <c:pt idx="18">
                  <c:v>2.817841446289826E-14</c:v>
                </c:pt>
                <c:pt idx="19">
                  <c:v>-39.939080863394011</c:v>
                </c:pt>
                <c:pt idx="20">
                  <c:v>-78.664632964903788</c:v>
                </c:pt>
                <c:pt idx="21">
                  <c:v>-115.00000000000003</c:v>
                </c:pt>
                <c:pt idx="22">
                  <c:v>-147.84115022790402</c:v>
                </c:pt>
                <c:pt idx="23">
                  <c:v>-176.19022191736491</c:v>
                </c:pt>
                <c:pt idx="24">
                  <c:v>-199.18584287042083</c:v>
                </c:pt>
                <c:pt idx="25">
                  <c:v>-216.12930278075888</c:v>
                </c:pt>
                <c:pt idx="26">
                  <c:v>-226.50578319280785</c:v>
                </c:pt>
                <c:pt idx="27">
                  <c:v>-230</c:v>
                </c:pt>
                <c:pt idx="28">
                  <c:v>-226.50578319280788</c:v>
                </c:pt>
                <c:pt idx="29">
                  <c:v>-216.12930278075896</c:v>
                </c:pt>
                <c:pt idx="30">
                  <c:v>-199.18584287042088</c:v>
                </c:pt>
                <c:pt idx="31">
                  <c:v>-176.19022191736497</c:v>
                </c:pt>
                <c:pt idx="32">
                  <c:v>-147.84115022790411</c:v>
                </c:pt>
                <c:pt idx="33">
                  <c:v>-115.0000000000001</c:v>
                </c:pt>
                <c:pt idx="34">
                  <c:v>-78.664632964903774</c:v>
                </c:pt>
                <c:pt idx="35">
                  <c:v>-39.939080863394196</c:v>
                </c:pt>
                <c:pt idx="36">
                  <c:v>-5.635682892579652E-14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'3-Phasenstrom'!$L$19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'3-Phasenstrom'!$M$19:$AW$19</c:f>
              <c:numCache>
                <c:formatCode>General</c:formatCode>
                <c:ptCount val="37"/>
                <c:pt idx="0">
                  <c:v>199.18584287042091</c:v>
                </c:pt>
                <c:pt idx="1">
                  <c:v>176.19022191736502</c:v>
                </c:pt>
                <c:pt idx="2">
                  <c:v>147.84115022790408</c:v>
                </c:pt>
                <c:pt idx="3">
                  <c:v>115.00000000000007</c:v>
                </c:pt>
                <c:pt idx="4">
                  <c:v>78.664632964903845</c:v>
                </c:pt>
                <c:pt idx="5">
                  <c:v>39.939080863394061</c:v>
                </c:pt>
                <c:pt idx="6">
                  <c:v>2.817841446289826E-14</c:v>
                </c:pt>
                <c:pt idx="7">
                  <c:v>-39.939080863393905</c:v>
                </c:pt>
                <c:pt idx="8">
                  <c:v>-78.664632964903689</c:v>
                </c:pt>
                <c:pt idx="9">
                  <c:v>-114.99999999999994</c:v>
                </c:pt>
                <c:pt idx="10">
                  <c:v>-147.84115022790402</c:v>
                </c:pt>
                <c:pt idx="11">
                  <c:v>-176.19022191736491</c:v>
                </c:pt>
                <c:pt idx="12">
                  <c:v>-199.18584287042083</c:v>
                </c:pt>
                <c:pt idx="13">
                  <c:v>-216.12930278075893</c:v>
                </c:pt>
                <c:pt idx="14">
                  <c:v>-226.50578319280785</c:v>
                </c:pt>
                <c:pt idx="15">
                  <c:v>-230</c:v>
                </c:pt>
                <c:pt idx="16">
                  <c:v>-226.50578319280788</c:v>
                </c:pt>
                <c:pt idx="17">
                  <c:v>-216.12930278075896</c:v>
                </c:pt>
                <c:pt idx="18">
                  <c:v>-199.18584287042097</c:v>
                </c:pt>
                <c:pt idx="19">
                  <c:v>-176.19022191736497</c:v>
                </c:pt>
                <c:pt idx="20">
                  <c:v>-147.84115022790411</c:v>
                </c:pt>
                <c:pt idx="21">
                  <c:v>-114.99999999999993</c:v>
                </c:pt>
                <c:pt idx="22">
                  <c:v>-78.664632964903774</c:v>
                </c:pt>
                <c:pt idx="23">
                  <c:v>-39.93908086339399</c:v>
                </c:pt>
                <c:pt idx="24">
                  <c:v>-5.635682892579652E-14</c:v>
                </c:pt>
                <c:pt idx="25">
                  <c:v>39.939080863393883</c:v>
                </c:pt>
                <c:pt idx="26">
                  <c:v>78.66463296490366</c:v>
                </c:pt>
                <c:pt idx="27">
                  <c:v>114.99999999999983</c:v>
                </c:pt>
                <c:pt idx="28">
                  <c:v>147.84115022790385</c:v>
                </c:pt>
                <c:pt idx="29">
                  <c:v>176.19022191736477</c:v>
                </c:pt>
                <c:pt idx="30">
                  <c:v>199.18584287042094</c:v>
                </c:pt>
                <c:pt idx="31">
                  <c:v>216.12930278075893</c:v>
                </c:pt>
                <c:pt idx="32">
                  <c:v>226.50578319280785</c:v>
                </c:pt>
                <c:pt idx="33">
                  <c:v>230</c:v>
                </c:pt>
                <c:pt idx="34">
                  <c:v>226.50578319280788</c:v>
                </c:pt>
                <c:pt idx="35">
                  <c:v>216.12930278075899</c:v>
                </c:pt>
                <c:pt idx="36">
                  <c:v>199.185842870421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'3-Phasenstrom'!$L$20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'3-Phasenstrom'!$M$20:$AW$20</c:f>
              <c:numCache>
                <c:formatCode>General</c:formatCode>
                <c:ptCount val="37"/>
                <c:pt idx="0">
                  <c:v>-199.18584287042091</c:v>
                </c:pt>
                <c:pt idx="1">
                  <c:v>-136.25114105397105</c:v>
                </c:pt>
                <c:pt idx="2">
                  <c:v>-69.176517263000278</c:v>
                </c:pt>
                <c:pt idx="3">
                  <c:v>0</c:v>
                </c:pt>
                <c:pt idx="4">
                  <c:v>69.176517263000179</c:v>
                </c:pt>
                <c:pt idx="5">
                  <c:v>136.25114105397088</c:v>
                </c:pt>
                <c:pt idx="6">
                  <c:v>199.18584287042086</c:v>
                </c:pt>
                <c:pt idx="7">
                  <c:v>256.06838364415279</c:v>
                </c:pt>
                <c:pt idx="8">
                  <c:v>305.17041615771154</c:v>
                </c:pt>
                <c:pt idx="9">
                  <c:v>344.99999999999994</c:v>
                </c:pt>
                <c:pt idx="10">
                  <c:v>374.34693342071188</c:v>
                </c:pt>
                <c:pt idx="11">
                  <c:v>392.31952469812381</c:v>
                </c:pt>
                <c:pt idx="12">
                  <c:v>398.37168574084171</c:v>
                </c:pt>
                <c:pt idx="13">
                  <c:v>392.31952469812387</c:v>
                </c:pt>
                <c:pt idx="14">
                  <c:v>374.34693342071193</c:v>
                </c:pt>
                <c:pt idx="15">
                  <c:v>345</c:v>
                </c:pt>
                <c:pt idx="16">
                  <c:v>305.17041615771171</c:v>
                </c:pt>
                <c:pt idx="17">
                  <c:v>256.0683836441529</c:v>
                </c:pt>
                <c:pt idx="18">
                  <c:v>199.185842870421</c:v>
                </c:pt>
                <c:pt idx="19">
                  <c:v>136.25114105397097</c:v>
                </c:pt>
                <c:pt idx="20">
                  <c:v>69.176517263000321</c:v>
                </c:pt>
                <c:pt idx="21">
                  <c:v>0</c:v>
                </c:pt>
                <c:pt idx="22">
                  <c:v>-69.17651726300025</c:v>
                </c:pt>
                <c:pt idx="23">
                  <c:v>-136.25114105397091</c:v>
                </c:pt>
                <c:pt idx="24">
                  <c:v>-199.18584287042077</c:v>
                </c:pt>
                <c:pt idx="25">
                  <c:v>-256.06838364415273</c:v>
                </c:pt>
                <c:pt idx="26">
                  <c:v>-305.17041615771154</c:v>
                </c:pt>
                <c:pt idx="27">
                  <c:v>-344.99999999999983</c:v>
                </c:pt>
                <c:pt idx="28">
                  <c:v>-374.34693342071171</c:v>
                </c:pt>
                <c:pt idx="29">
                  <c:v>-392.3195246981237</c:v>
                </c:pt>
                <c:pt idx="30">
                  <c:v>-398.37168574084183</c:v>
                </c:pt>
                <c:pt idx="31">
                  <c:v>-392.31952469812393</c:v>
                </c:pt>
                <c:pt idx="32">
                  <c:v>-374.34693342071193</c:v>
                </c:pt>
                <c:pt idx="33">
                  <c:v>-345.00000000000011</c:v>
                </c:pt>
                <c:pt idx="34">
                  <c:v>-305.17041615771166</c:v>
                </c:pt>
                <c:pt idx="35">
                  <c:v>-256.06838364415319</c:v>
                </c:pt>
                <c:pt idx="36">
                  <c:v>-199.18584287042106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14</xdr:row>
      <xdr:rowOff>52755</xdr:rowOff>
    </xdr:from>
    <xdr:to>
      <xdr:col>8</xdr:col>
      <xdr:colOff>527051</xdr:colOff>
      <xdr:row>36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14</xdr:row>
      <xdr:rowOff>47624</xdr:rowOff>
    </xdr:from>
    <xdr:to>
      <xdr:col>24</xdr:col>
      <xdr:colOff>127000</xdr:colOff>
      <xdr:row>36</xdr:row>
      <xdr:rowOff>107950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8"/>
  <sheetViews>
    <sheetView workbookViewId="0">
      <selection activeCell="C12" sqref="C12"/>
    </sheetView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45870</v>
      </c>
      <c r="C18" s="86" t="s">
        <v>460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70" t="s">
        <v>26</v>
      </c>
      <c r="D4" s="271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72" t="s">
        <v>27</v>
      </c>
      <c r="D5" s="273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68" t="s">
        <v>1</v>
      </c>
      <c r="D8" s="269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66" t="s">
        <v>24</v>
      </c>
      <c r="D9" s="266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67" t="s">
        <v>29</v>
      </c>
      <c r="D10" s="267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67" t="s">
        <v>56</v>
      </c>
      <c r="D11" s="267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285" t="str">
        <f>$O$8</f>
        <v>Anfangs-Geschwindigkeit</v>
      </c>
      <c r="D6" s="286"/>
      <c r="E6" s="289" t="str">
        <f>$O$9</f>
        <v>Geschwindigkeit</v>
      </c>
      <c r="F6" s="286"/>
      <c r="G6" s="289" t="str">
        <f>$O$10</f>
        <v>Strecke</v>
      </c>
      <c r="H6" s="286"/>
      <c r="I6" s="289" t="str">
        <f>$O$11</f>
        <v>Zeit</v>
      </c>
      <c r="J6" s="286"/>
      <c r="K6" s="289" t="str">
        <f>$O$12</f>
        <v>Beschleunigung</v>
      </c>
      <c r="L6" s="290"/>
    </row>
    <row r="7" spans="1:19" ht="15" thickBot="1" x14ac:dyDescent="0.4">
      <c r="B7" s="28" t="s">
        <v>43</v>
      </c>
      <c r="C7" s="287" t="str">
        <f>$P$8</f>
        <v>v0 [m/s]</v>
      </c>
      <c r="D7" s="288"/>
      <c r="E7" s="291" t="str">
        <f>$P$9</f>
        <v>v [m/s]</v>
      </c>
      <c r="F7" s="288"/>
      <c r="G7" s="291" t="str">
        <f>$P$10</f>
        <v>s [m]</v>
      </c>
      <c r="H7" s="288"/>
      <c r="I7" s="291" t="str">
        <f>$P$11</f>
        <v>t [s]</v>
      </c>
      <c r="J7" s="288"/>
      <c r="K7" s="291" t="str">
        <f>$P$12</f>
        <v>a [m/s2]</v>
      </c>
      <c r="L7" s="292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279">
        <v>119</v>
      </c>
      <c r="H8" s="280"/>
      <c r="I8" s="279">
        <v>7</v>
      </c>
      <c r="J8" s="280"/>
      <c r="K8" s="279">
        <v>2</v>
      </c>
      <c r="L8" s="284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276">
        <v>24</v>
      </c>
      <c r="F9" s="277"/>
      <c r="G9" s="31" t="s">
        <v>82</v>
      </c>
      <c r="H9" s="31">
        <f>E9*I9 - K9*I9^2/2</f>
        <v>119</v>
      </c>
      <c r="I9" s="276">
        <v>7</v>
      </c>
      <c r="J9" s="277"/>
      <c r="K9" s="276">
        <v>2</v>
      </c>
      <c r="L9" s="282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276">
        <v>24</v>
      </c>
      <c r="F10" s="277"/>
      <c r="G10" s="276">
        <v>119</v>
      </c>
      <c r="H10" s="277"/>
      <c r="I10" s="31" t="s">
        <v>83</v>
      </c>
      <c r="J10" s="31">
        <f>(E10 - SQRT(E10^2 - 2*K10*G10))/K10</f>
        <v>7</v>
      </c>
      <c r="K10" s="276">
        <v>2</v>
      </c>
      <c r="L10" s="282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276">
        <v>24</v>
      </c>
      <c r="F11" s="277"/>
      <c r="G11" s="276">
        <v>119</v>
      </c>
      <c r="H11" s="277"/>
      <c r="I11" s="276">
        <v>7</v>
      </c>
      <c r="J11" s="277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281">
        <v>10</v>
      </c>
      <c r="D12" s="277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6">
        <v>7</v>
      </c>
      <c r="J12" s="277"/>
      <c r="K12" s="276">
        <v>2</v>
      </c>
      <c r="L12" s="282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1">
        <v>10</v>
      </c>
      <c r="D13" s="277"/>
      <c r="E13" s="31" t="s">
        <v>87</v>
      </c>
      <c r="F13" s="31">
        <f>SQRT(C13^2 + 2*K13*G13)</f>
        <v>24</v>
      </c>
      <c r="G13" s="276">
        <v>119</v>
      </c>
      <c r="H13" s="277"/>
      <c r="I13" s="37" t="s">
        <v>62</v>
      </c>
      <c r="J13" s="31">
        <f xml:space="preserve"> (-C13 + SQRT(C13^2 + 2*K13*G13))/K13</f>
        <v>7</v>
      </c>
      <c r="K13" s="274">
        <v>2</v>
      </c>
      <c r="L13" s="282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281">
        <v>10</v>
      </c>
      <c r="D14" s="277"/>
      <c r="E14" s="31" t="s">
        <v>88</v>
      </c>
      <c r="F14" s="31">
        <f>2*G14/I14 - C14</f>
        <v>24</v>
      </c>
      <c r="G14" s="276">
        <v>119</v>
      </c>
      <c r="H14" s="277"/>
      <c r="I14" s="276">
        <v>7</v>
      </c>
      <c r="J14" s="283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281">
        <v>10</v>
      </c>
      <c r="D15" s="277"/>
      <c r="E15" s="276">
        <v>24</v>
      </c>
      <c r="F15" s="277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276">
        <v>2</v>
      </c>
      <c r="L15" s="282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281">
        <v>10</v>
      </c>
      <c r="D16" s="277"/>
      <c r="E16" s="276">
        <v>24</v>
      </c>
      <c r="F16" s="277"/>
      <c r="G16" s="31" t="s">
        <v>90</v>
      </c>
      <c r="H16" s="31">
        <f>(C16+E16)*I16/2</f>
        <v>119</v>
      </c>
      <c r="I16" s="276">
        <v>7</v>
      </c>
      <c r="J16" s="277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278">
        <v>10</v>
      </c>
      <c r="D17" s="275"/>
      <c r="E17" s="274">
        <v>24</v>
      </c>
      <c r="F17" s="275"/>
      <c r="G17" s="274">
        <v>119</v>
      </c>
      <c r="H17" s="275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293" t="str">
        <f>P13</f>
        <v>ω0 [rad/s]</v>
      </c>
      <c r="D18" s="294"/>
      <c r="E18" s="295" t="str">
        <f>P14</f>
        <v>ω [rad/s]</v>
      </c>
      <c r="F18" s="294"/>
      <c r="G18" s="295" t="str">
        <f>P15</f>
        <v>φ [rad]</v>
      </c>
      <c r="H18" s="294"/>
      <c r="I18" s="295" t="str">
        <f>P16</f>
        <v>t [s]</v>
      </c>
      <c r="J18" s="294"/>
      <c r="K18" s="295" t="str">
        <f>P17</f>
        <v>α [rad/s2]</v>
      </c>
      <c r="L18" s="296"/>
    </row>
    <row r="19" spans="1:16" ht="29" customHeight="1" thickBot="1" x14ac:dyDescent="0.4">
      <c r="C19" s="297" t="str">
        <f>O13</f>
        <v>Anfangs-Winkelgeschwindigkeit</v>
      </c>
      <c r="D19" s="298"/>
      <c r="E19" s="299" t="str">
        <f>O14</f>
        <v>Winkelgeschwindigkeit</v>
      </c>
      <c r="F19" s="298"/>
      <c r="G19" s="299" t="str">
        <f>O15</f>
        <v>Winkel</v>
      </c>
      <c r="H19" s="298"/>
      <c r="I19" s="299" t="str">
        <f>O16</f>
        <v>Zeit</v>
      </c>
      <c r="J19" s="298"/>
      <c r="K19" s="299" t="str">
        <f>O17</f>
        <v>Winkelbeschleunigung</v>
      </c>
      <c r="L19" s="300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>
      <selection activeCell="N13" sqref="N13"/>
    </sheetView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267" t="s">
        <v>80</v>
      </c>
      <c r="V7" s="267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01"/>
      <c r="D11" s="301"/>
      <c r="E11" s="301"/>
      <c r="F11" s="301"/>
      <c r="G11" s="301"/>
      <c r="H11" s="301"/>
      <c r="I11" s="301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02" t="s">
        <v>455</v>
      </c>
      <c r="D12" s="302"/>
      <c r="E12" s="302"/>
      <c r="F12" s="302"/>
      <c r="G12" s="302"/>
      <c r="H12" s="302"/>
      <c r="I12" s="302"/>
      <c r="J12" s="47"/>
      <c r="K12" s="47"/>
      <c r="M12" s="57" t="s">
        <v>449</v>
      </c>
      <c r="N12" s="38">
        <v>50</v>
      </c>
      <c r="O12" s="303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04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05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 t="shared" ref="E16:E18" si="4">D16/$D$19</f>
        <v>3</v>
      </c>
      <c r="F16" s="248">
        <f t="shared" ref="F16:F18" si="5">1/D16</f>
        <v>6.6666666666666671E-3</v>
      </c>
      <c r="G16" s="248">
        <f t="shared" ref="G16:G17" si="6"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 t="shared" si="4"/>
        <v>5</v>
      </c>
      <c r="F17" s="248">
        <f t="shared" si="5"/>
        <v>4.0000000000000001E-3</v>
      </c>
      <c r="G17" s="248">
        <f t="shared" si="6"/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 t="shared" si="4"/>
        <v>7</v>
      </c>
      <c r="F18" s="249">
        <f t="shared" si="5"/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10">IF($O$19=$AL$7,SUM(P15:P18),"")</f>
        <v>0</v>
      </c>
      <c r="Q19" s="55">
        <f t="shared" si="10"/>
        <v>0.62776553592680795</v>
      </c>
      <c r="R19" s="55">
        <f t="shared" si="10"/>
        <v>0.91948362990671439</v>
      </c>
      <c r="S19" s="55">
        <f t="shared" si="10"/>
        <v>0.86190476190476195</v>
      </c>
      <c r="T19" s="55">
        <f t="shared" si="10"/>
        <v>0.72237189375733157</v>
      </c>
      <c r="U19" s="55">
        <f t="shared" si="10"/>
        <v>0.71996570310461572</v>
      </c>
      <c r="V19" s="55">
        <f t="shared" si="10"/>
        <v>0.81653823785389934</v>
      </c>
      <c r="W19" s="55">
        <f t="shared" si="10"/>
        <v>0.847731239031424</v>
      </c>
      <c r="X19" s="55">
        <f t="shared" si="10"/>
        <v>0.77583011987960759</v>
      </c>
      <c r="Y19" s="55">
        <f t="shared" si="10"/>
        <v>0.7238095238095239</v>
      </c>
      <c r="Z19" s="55">
        <f t="shared" si="10"/>
        <v>0.77583011987960748</v>
      </c>
      <c r="AA19" s="55">
        <f t="shared" si="10"/>
        <v>0.847731239031424</v>
      </c>
      <c r="AB19" s="55">
        <f t="shared" si="10"/>
        <v>0.81653823785389945</v>
      </c>
      <c r="AC19" s="55">
        <f t="shared" si="10"/>
        <v>0.71996570310461583</v>
      </c>
      <c r="AD19" s="55">
        <f t="shared" si="10"/>
        <v>0.72237189375733157</v>
      </c>
      <c r="AE19" s="55">
        <f t="shared" si="10"/>
        <v>0.86190476190476129</v>
      </c>
      <c r="AF19" s="55">
        <f t="shared" si="10"/>
        <v>0.91948362990671473</v>
      </c>
      <c r="AG19" s="55">
        <f t="shared" si="10"/>
        <v>0.62776553592680817</v>
      </c>
      <c r="AH19" s="55">
        <f t="shared" si="10"/>
        <v>4.90059381963448E-16</v>
      </c>
      <c r="AI19" s="55">
        <f t="shared" si="10"/>
        <v>-0.62776553592680762</v>
      </c>
      <c r="AJ19" s="55">
        <f t="shared" si="10"/>
        <v>-0.91948362990671539</v>
      </c>
      <c r="AK19" s="55">
        <f t="shared" si="10"/>
        <v>-0.8619047619047624</v>
      </c>
      <c r="AL19" s="55">
        <f t="shared" si="10"/>
        <v>-0.72237189375733191</v>
      </c>
      <c r="AM19" s="55">
        <f t="shared" si="10"/>
        <v>-0.71996570310461616</v>
      </c>
      <c r="AN19" s="55">
        <f t="shared" si="10"/>
        <v>-0.81653823785389912</v>
      </c>
      <c r="AO19" s="55">
        <f t="shared" si="10"/>
        <v>-0.84773123903142378</v>
      </c>
      <c r="AP19" s="55">
        <f t="shared" si="10"/>
        <v>-0.77583011987960748</v>
      </c>
      <c r="AQ19" s="55">
        <f t="shared" si="10"/>
        <v>-0.7238095238095239</v>
      </c>
      <c r="AR19" s="55">
        <f t="shared" si="10"/>
        <v>-0.77583011987960693</v>
      </c>
      <c r="AS19" s="55">
        <f t="shared" si="10"/>
        <v>-0.847731239031424</v>
      </c>
      <c r="AT19" s="55">
        <f t="shared" si="10"/>
        <v>-0.81653823785389967</v>
      </c>
      <c r="AU19" s="55">
        <f t="shared" si="10"/>
        <v>-0.71996570310461605</v>
      </c>
      <c r="AV19" s="55">
        <f t="shared" si="10"/>
        <v>-0.7223718937573308</v>
      </c>
      <c r="AW19" s="55">
        <f t="shared" si="10"/>
        <v>-0.86190476190476029</v>
      </c>
      <c r="AX19" s="55">
        <f t="shared" si="10"/>
        <v>-0.91948362990671351</v>
      </c>
      <c r="AY19" s="55">
        <f t="shared" si="10"/>
        <v>-0.62776553592680884</v>
      </c>
      <c r="AZ19" s="55">
        <f t="shared" si="10"/>
        <v>-9.8011876392689601E-16</v>
      </c>
      <c r="BA19" s="55">
        <f t="shared" si="10"/>
        <v>0.62776553592680706</v>
      </c>
      <c r="BB19" s="55">
        <f t="shared" si="10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zoomScale="85" zoomScaleNormal="85" workbookViewId="0">
      <selection activeCell="C10" sqref="C10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483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490</v>
      </c>
      <c r="AA4" s="5"/>
      <c r="AC4" s="5" t="s">
        <v>491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  <c r="AP5" s="306"/>
    </row>
    <row r="6" spans="2:51" x14ac:dyDescent="0.35">
      <c r="E6" t="s">
        <v>480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  <c r="AP6" s="306"/>
    </row>
    <row r="7" spans="2:51" ht="15" thickBot="1" x14ac:dyDescent="0.4">
      <c r="E7" t="s">
        <v>481</v>
      </c>
      <c r="R7" s="267" t="s">
        <v>80</v>
      </c>
      <c r="S7" s="267"/>
      <c r="T7" s="5">
        <f>IF(ABS(T5)&gt;ABS(T6),T5,T6)</f>
        <v>0.8660254037844386</v>
      </c>
      <c r="U7" s="5"/>
      <c r="V7" s="5"/>
      <c r="W7" s="5"/>
      <c r="X7" s="5"/>
      <c r="AI7" s="5" t="s">
        <v>71</v>
      </c>
      <c r="AP7" s="306"/>
    </row>
    <row r="8" spans="2:51" ht="16" customHeight="1" thickBot="1" x14ac:dyDescent="0.5">
      <c r="E8" s="308" t="str">
        <f>IF(E15&gt;0,"Kapazitiv (Strom voreilend)",IF(E15&lt;0,"Induktiv (Strom nacheilend)","Ohmsch (Gleichphasig)"))</f>
        <v>Induktiv (Strom nacheilend)</v>
      </c>
      <c r="F8" s="309"/>
      <c r="G8" s="309"/>
      <c r="H8" s="310"/>
      <c r="R8" s="1"/>
      <c r="S8" s="39"/>
      <c r="AI8" s="5" t="s">
        <v>72</v>
      </c>
      <c r="AP8" s="306"/>
    </row>
    <row r="11" spans="2:51" ht="21" x14ac:dyDescent="0.35">
      <c r="C11" s="301"/>
      <c r="D11" s="301"/>
      <c r="E11" s="301"/>
      <c r="F11" s="301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02" t="s">
        <v>492</v>
      </c>
      <c r="D12" s="302"/>
      <c r="E12" s="302"/>
      <c r="F12" s="302"/>
      <c r="G12" s="47"/>
      <c r="H12" s="47"/>
      <c r="J12" s="57" t="s">
        <v>69</v>
      </c>
      <c r="K12" s="38">
        <v>60</v>
      </c>
      <c r="L12" s="303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05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482</v>
      </c>
      <c r="C14" s="42">
        <v>1</v>
      </c>
      <c r="D14" s="42">
        <v>50</v>
      </c>
      <c r="E14" s="69">
        <v>0</v>
      </c>
      <c r="F14" s="307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307">
        <f>D14</f>
        <v>50</v>
      </c>
      <c r="E15" s="42">
        <v>-60</v>
      </c>
      <c r="F15" s="307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484</v>
      </c>
      <c r="C16" s="307">
        <f>C15*COS(F15)</f>
        <v>0.50000000000000011</v>
      </c>
      <c r="D16" s="307">
        <f t="shared" ref="D16:D17" si="4">D15</f>
        <v>50</v>
      </c>
      <c r="E16" s="307">
        <f>E14</f>
        <v>0</v>
      </c>
      <c r="F16" s="307">
        <f>F14</f>
        <v>0</v>
      </c>
      <c r="J16" s="311" t="str">
        <f>_xlfn.CONCAT("IP = ",IF(C16&lt;&gt;1,_xlfn.CONCAT(ROUND(C16,2)," *"),"")," sin(x ",IF(E16&lt;&gt;0,_xlfn.CONCAT(" + ",ROUND(E16,2),"°"),""),") = ")</f>
        <v xml:space="preserve">IP = 0.5 * sin(x ) = </v>
      </c>
      <c r="K16" s="312">
        <f>IF($L$16=$AI$7,$C$16*SIN(K14 + $F$16),"")</f>
        <v>0.38087999070814471</v>
      </c>
      <c r="L16" s="313" t="s">
        <v>71</v>
      </c>
      <c r="M16" s="55">
        <f>IF($L$16=$AI$7,$C$16*SIN(M13 + $F$16),0)</f>
        <v>0</v>
      </c>
      <c r="N16" s="55">
        <f t="shared" ref="N16:AY16" si="5">IF($L$16=$AI$7,$C$16*SIN(N13 + $F$16),0)</f>
        <v>0.1294095225512604</v>
      </c>
      <c r="O16" s="55">
        <f t="shared" si="5"/>
        <v>0.25</v>
      </c>
      <c r="P16" s="55">
        <f t="shared" si="5"/>
        <v>0.35355339059327379</v>
      </c>
      <c r="Q16" s="55">
        <f t="shared" si="5"/>
        <v>0.43301270189221941</v>
      </c>
      <c r="R16" s="55">
        <f t="shared" si="5"/>
        <v>0.48296291314453427</v>
      </c>
      <c r="S16" s="55">
        <f t="shared" si="5"/>
        <v>0.50000000000000011</v>
      </c>
      <c r="T16" s="55">
        <f t="shared" si="5"/>
        <v>0.48296291314453427</v>
      </c>
      <c r="U16" s="55">
        <f t="shared" si="5"/>
        <v>0.43301270189221946</v>
      </c>
      <c r="V16" s="55">
        <f t="shared" si="5"/>
        <v>0.35355339059327384</v>
      </c>
      <c r="W16" s="55">
        <f t="shared" si="5"/>
        <v>0.25</v>
      </c>
      <c r="X16" s="55">
        <f t="shared" si="5"/>
        <v>0.12940952255126054</v>
      </c>
      <c r="Y16" s="55">
        <f t="shared" si="5"/>
        <v>6.1257422745431013E-17</v>
      </c>
      <c r="Z16" s="55">
        <f t="shared" si="5"/>
        <v>-0.1294095225512602</v>
      </c>
      <c r="AA16" s="55">
        <f t="shared" si="5"/>
        <v>-0.25000000000000011</v>
      </c>
      <c r="AB16" s="55">
        <f t="shared" si="5"/>
        <v>-0.35355339059327379</v>
      </c>
      <c r="AC16" s="55">
        <f t="shared" si="5"/>
        <v>-0.4330127018922193</v>
      </c>
      <c r="AD16" s="55">
        <f t="shared" si="5"/>
        <v>-0.48296291314453427</v>
      </c>
      <c r="AE16" s="55">
        <f t="shared" si="5"/>
        <v>-0.50000000000000011</v>
      </c>
      <c r="AF16" s="55">
        <f t="shared" si="5"/>
        <v>-0.48296291314453421</v>
      </c>
      <c r="AG16" s="55">
        <f t="shared" si="5"/>
        <v>-0.43301270189221941</v>
      </c>
      <c r="AH16" s="55">
        <f t="shared" si="5"/>
        <v>-0.3535533905932739</v>
      </c>
      <c r="AI16" s="55">
        <f t="shared" si="5"/>
        <v>-0.25000000000000028</v>
      </c>
      <c r="AJ16" s="55">
        <f t="shared" si="5"/>
        <v>-0.12940952255126037</v>
      </c>
      <c r="AK16" s="55">
        <f t="shared" si="5"/>
        <v>-1.2251484549086203E-16</v>
      </c>
      <c r="AL16" s="55">
        <f t="shared" si="5"/>
        <v>0.12940952255126015</v>
      </c>
      <c r="AM16" s="55">
        <f t="shared" si="5"/>
        <v>0.24999999999999969</v>
      </c>
      <c r="AN16" s="55">
        <f t="shared" si="5"/>
        <v>0.3535533905932734</v>
      </c>
      <c r="AO16" s="55">
        <f t="shared" si="5"/>
        <v>0.43301270189221952</v>
      </c>
      <c r="AP16" s="55">
        <f t="shared" si="5"/>
        <v>0.48296291314453427</v>
      </c>
      <c r="AQ16" s="55">
        <f t="shared" si="5"/>
        <v>0.50000000000000011</v>
      </c>
      <c r="AR16" s="55">
        <f t="shared" si="5"/>
        <v>0.48296291314453432</v>
      </c>
      <c r="AS16" s="55">
        <f t="shared" si="5"/>
        <v>0.43301270189221969</v>
      </c>
      <c r="AT16" s="55">
        <f t="shared" si="5"/>
        <v>0.35355339059327362</v>
      </c>
      <c r="AU16" s="55">
        <f t="shared" si="5"/>
        <v>0.24999999999999994</v>
      </c>
      <c r="AV16" s="55">
        <f t="shared" si="5"/>
        <v>0.12940952255126043</v>
      </c>
      <c r="AW16" s="55">
        <f t="shared" si="5"/>
        <v>1.8377226823629305E-16</v>
      </c>
      <c r="AX16" s="55">
        <f t="shared" si="5"/>
        <v>-0.12940952255126095</v>
      </c>
      <c r="AY16" s="55">
        <f t="shared" si="5"/>
        <v>-0.25000000000000039</v>
      </c>
    </row>
    <row r="17" spans="2:51" ht="17.5" customHeight="1" x14ac:dyDescent="0.35">
      <c r="B17" s="59" t="s">
        <v>485</v>
      </c>
      <c r="C17" s="307">
        <f>C15*SIN(F15)</f>
        <v>-0.8660254037844386</v>
      </c>
      <c r="D17" s="307">
        <f t="shared" si="4"/>
        <v>50</v>
      </c>
      <c r="E17" s="307">
        <v>90</v>
      </c>
      <c r="F17" s="307">
        <f>PI()*E17/180</f>
        <v>1.5707963267948966</v>
      </c>
      <c r="J17" s="311" t="str">
        <f>_xlfn.CONCAT("IQ = ",IF(C17&lt;&gt;1,_xlfn.CONCAT(ROUND(C17,2)," *"),"")," sin(x ",IF(E17&lt;&gt;0,_xlfn.CONCAT(" + ",ROUND(E17,2),"°"),""),") = ")</f>
        <v xml:space="preserve">IQ = -0.87 * sin(x  + 90°) = </v>
      </c>
      <c r="K17" s="312">
        <f>IF($L$17=$AI$7,$C$17*SIN(K13 + $F$17),"")</f>
        <v>-0.43301270189221958</v>
      </c>
      <c r="L17" s="313" t="s">
        <v>71</v>
      </c>
      <c r="M17" s="55">
        <f>IF($L$17=$AI$7,$C$17*SIN(M13 + $F$17),0)</f>
        <v>-0.8660254037844386</v>
      </c>
      <c r="N17" s="55">
        <f t="shared" ref="N17:AY17" si="6">IF($L$17=$AI$7,$C$17*SIN(N13 + $F$17),0)</f>
        <v>-0.83651630373780783</v>
      </c>
      <c r="O17" s="55">
        <f t="shared" si="6"/>
        <v>-0.75</v>
      </c>
      <c r="P17" s="55">
        <f t="shared" si="6"/>
        <v>-0.61237243569579458</v>
      </c>
      <c r="Q17" s="55">
        <f t="shared" si="6"/>
        <v>-0.43301270189221958</v>
      </c>
      <c r="R17" s="55">
        <f t="shared" si="6"/>
        <v>-0.22414386804201319</v>
      </c>
      <c r="S17" s="55">
        <f t="shared" si="6"/>
        <v>-1.0610096853581188E-16</v>
      </c>
      <c r="T17" s="55">
        <f t="shared" si="6"/>
        <v>0.22414386804201339</v>
      </c>
      <c r="U17" s="55">
        <f t="shared" si="6"/>
        <v>0.43301270189221908</v>
      </c>
      <c r="V17" s="55">
        <f t="shared" si="6"/>
        <v>0.61237243569579447</v>
      </c>
      <c r="W17" s="55">
        <f t="shared" si="6"/>
        <v>0.75000000000000011</v>
      </c>
      <c r="X17" s="55">
        <f t="shared" si="6"/>
        <v>0.83651630373780783</v>
      </c>
      <c r="Y17" s="55">
        <f t="shared" si="6"/>
        <v>0.8660254037844386</v>
      </c>
      <c r="Z17" s="55">
        <f t="shared" si="6"/>
        <v>0.83651630373780794</v>
      </c>
      <c r="AA17" s="55">
        <f t="shared" si="6"/>
        <v>0.74999999999999989</v>
      </c>
      <c r="AB17" s="55">
        <f t="shared" si="6"/>
        <v>0.61237243569579458</v>
      </c>
      <c r="AC17" s="55">
        <f t="shared" si="6"/>
        <v>0.43301270189221969</v>
      </c>
      <c r="AD17" s="55">
        <f t="shared" si="6"/>
        <v>0.22414386804201331</v>
      </c>
      <c r="AE17" s="55">
        <f t="shared" si="6"/>
        <v>2.1220193707162375E-16</v>
      </c>
      <c r="AF17" s="55">
        <f t="shared" si="6"/>
        <v>-0.22414386804201364</v>
      </c>
      <c r="AG17" s="55">
        <f t="shared" si="6"/>
        <v>-0.4330127018922193</v>
      </c>
      <c r="AH17" s="55">
        <f t="shared" si="6"/>
        <v>-0.61237243569579436</v>
      </c>
      <c r="AI17" s="55">
        <f t="shared" si="6"/>
        <v>-0.74999999999999967</v>
      </c>
      <c r="AJ17" s="55">
        <f t="shared" si="6"/>
        <v>-0.83651630373780783</v>
      </c>
      <c r="AK17" s="55">
        <f t="shared" si="6"/>
        <v>-0.8660254037844386</v>
      </c>
      <c r="AL17" s="55">
        <f t="shared" si="6"/>
        <v>-0.83651630373780794</v>
      </c>
      <c r="AM17" s="55">
        <f t="shared" si="6"/>
        <v>-0.75000000000000044</v>
      </c>
      <c r="AN17" s="55">
        <f t="shared" si="6"/>
        <v>-0.61237243569579525</v>
      </c>
      <c r="AO17" s="55">
        <f t="shared" si="6"/>
        <v>-0.43301270189221913</v>
      </c>
      <c r="AP17" s="55">
        <f t="shared" si="6"/>
        <v>-0.22414386804201339</v>
      </c>
      <c r="AQ17" s="55">
        <f t="shared" si="6"/>
        <v>-3.183029056074356E-16</v>
      </c>
      <c r="AR17" s="55">
        <f t="shared" si="6"/>
        <v>0.22414386804201281</v>
      </c>
      <c r="AS17" s="55">
        <f t="shared" si="6"/>
        <v>0.43301270189221858</v>
      </c>
      <c r="AT17" s="55">
        <f t="shared" si="6"/>
        <v>0.6123724356957948</v>
      </c>
      <c r="AU17" s="55">
        <f t="shared" si="6"/>
        <v>0.75</v>
      </c>
      <c r="AV17" s="55">
        <f t="shared" si="6"/>
        <v>0.83651630373780783</v>
      </c>
      <c r="AW17" s="55">
        <f t="shared" si="6"/>
        <v>0.8660254037844386</v>
      </c>
      <c r="AX17" s="55">
        <f t="shared" si="6"/>
        <v>0.83651630373780761</v>
      </c>
      <c r="AY17" s="55">
        <f t="shared" si="6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307">
        <f>SQRT(C16^2+C17^2)</f>
        <v>1</v>
      </c>
      <c r="D18" s="5"/>
      <c r="E18" s="307">
        <f>DEGREES(F18)</f>
        <v>-59.999999999999993</v>
      </c>
      <c r="F18" s="307">
        <f>ATAN2(C16,C17)</f>
        <v>-1.0471975511965976</v>
      </c>
      <c r="J18" s="314" t="s">
        <v>486</v>
      </c>
      <c r="K18" s="315" t="str">
        <f>IF($L$18=$AI$7,K16+K17,"")</f>
        <v/>
      </c>
      <c r="L18" s="316" t="s">
        <v>72</v>
      </c>
      <c r="M18" s="55">
        <f>IF($L$18=$AI$7,M16+M17,0)</f>
        <v>0</v>
      </c>
      <c r="N18" s="55">
        <f t="shared" ref="N18:AY18" si="7">IF($L$18=$AI$7,N16+N17,0)</f>
        <v>0</v>
      </c>
      <c r="O18" s="55">
        <f t="shared" si="7"/>
        <v>0</v>
      </c>
      <c r="P18" s="55">
        <f t="shared" si="7"/>
        <v>0</v>
      </c>
      <c r="Q18" s="55">
        <f t="shared" si="7"/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55">
        <f t="shared" si="7"/>
        <v>0</v>
      </c>
      <c r="Z18" s="55">
        <f t="shared" si="7"/>
        <v>0</v>
      </c>
      <c r="AA18" s="55">
        <f t="shared" si="7"/>
        <v>0</v>
      </c>
      <c r="AB18" s="55">
        <f t="shared" si="7"/>
        <v>0</v>
      </c>
      <c r="AC18" s="55">
        <f t="shared" si="7"/>
        <v>0</v>
      </c>
      <c r="AD18" s="55">
        <f t="shared" si="7"/>
        <v>0</v>
      </c>
      <c r="AE18" s="55">
        <f t="shared" si="7"/>
        <v>0</v>
      </c>
      <c r="AF18" s="55">
        <f t="shared" si="7"/>
        <v>0</v>
      </c>
      <c r="AG18" s="55">
        <f t="shared" si="7"/>
        <v>0</v>
      </c>
      <c r="AH18" s="55">
        <f t="shared" si="7"/>
        <v>0</v>
      </c>
      <c r="AI18" s="55">
        <f t="shared" si="7"/>
        <v>0</v>
      </c>
      <c r="AJ18" s="55">
        <f t="shared" si="7"/>
        <v>0</v>
      </c>
      <c r="AK18" s="55">
        <f t="shared" si="7"/>
        <v>0</v>
      </c>
      <c r="AL18" s="55">
        <f t="shared" si="7"/>
        <v>0</v>
      </c>
      <c r="AM18" s="55">
        <f t="shared" si="7"/>
        <v>0</v>
      </c>
      <c r="AN18" s="55">
        <f t="shared" si="7"/>
        <v>0</v>
      </c>
      <c r="AO18" s="55">
        <f t="shared" si="7"/>
        <v>0</v>
      </c>
      <c r="AP18" s="55">
        <f t="shared" si="7"/>
        <v>0</v>
      </c>
      <c r="AQ18" s="55">
        <f t="shared" si="7"/>
        <v>0</v>
      </c>
      <c r="AR18" s="55">
        <f t="shared" si="7"/>
        <v>0</v>
      </c>
      <c r="AS18" s="55">
        <f t="shared" si="7"/>
        <v>0</v>
      </c>
      <c r="AT18" s="55">
        <f t="shared" si="7"/>
        <v>0</v>
      </c>
      <c r="AU18" s="55">
        <f t="shared" si="7"/>
        <v>0</v>
      </c>
      <c r="AV18" s="55">
        <f t="shared" si="7"/>
        <v>0</v>
      </c>
      <c r="AW18" s="55">
        <f t="shared" si="7"/>
        <v>0</v>
      </c>
      <c r="AX18" s="55">
        <f t="shared" si="7"/>
        <v>0</v>
      </c>
      <c r="AY18" s="55">
        <f t="shared" si="7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487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8">IF($L$21=$AI$7,N14*N15,0)</f>
        <v>-0.1830127018922193</v>
      </c>
      <c r="O21" s="55">
        <f t="shared" si="8"/>
        <v>-0.24999999999999994</v>
      </c>
      <c r="P21" s="55">
        <f t="shared" si="8"/>
        <v>-0.18301270189221924</v>
      </c>
      <c r="Q21" s="55">
        <f t="shared" si="8"/>
        <v>0</v>
      </c>
      <c r="R21" s="55">
        <f t="shared" si="8"/>
        <v>0.25000000000000017</v>
      </c>
      <c r="S21" s="55">
        <f t="shared" si="8"/>
        <v>0.5</v>
      </c>
      <c r="T21" s="55">
        <f t="shared" si="8"/>
        <v>0.68301270189221952</v>
      </c>
      <c r="U21" s="55">
        <f t="shared" si="8"/>
        <v>0.75</v>
      </c>
      <c r="V21" s="55">
        <f t="shared" si="8"/>
        <v>0.68301270189221941</v>
      </c>
      <c r="W21" s="55">
        <f t="shared" si="8"/>
        <v>0.49999999999999994</v>
      </c>
      <c r="X21" s="55">
        <f t="shared" si="8"/>
        <v>0.25000000000000028</v>
      </c>
      <c r="Y21" s="55">
        <f t="shared" si="8"/>
        <v>1.0610096853581185E-16</v>
      </c>
      <c r="Z21" s="55">
        <f t="shared" si="8"/>
        <v>-0.18301270189221905</v>
      </c>
      <c r="AA21" s="55">
        <f t="shared" si="8"/>
        <v>-0.24999999999999983</v>
      </c>
      <c r="AB21" s="55">
        <f t="shared" si="8"/>
        <v>-0.18301270189221916</v>
      </c>
      <c r="AC21" s="55">
        <f t="shared" si="8"/>
        <v>-1.0610096853581184E-16</v>
      </c>
      <c r="AD21" s="55">
        <f t="shared" si="8"/>
        <v>0.25000000000000039</v>
      </c>
      <c r="AE21" s="55">
        <f t="shared" si="8"/>
        <v>0.50000000000000011</v>
      </c>
      <c r="AF21" s="55">
        <f t="shared" si="8"/>
        <v>0.68301270189221974</v>
      </c>
      <c r="AG21" s="55">
        <f t="shared" si="8"/>
        <v>0.75000000000000011</v>
      </c>
      <c r="AH21" s="55">
        <f t="shared" si="8"/>
        <v>0.68301270189221952</v>
      </c>
      <c r="AI21" s="55">
        <f t="shared" si="8"/>
        <v>0.50000000000000044</v>
      </c>
      <c r="AJ21" s="55">
        <f t="shared" si="8"/>
        <v>0.24999999999999989</v>
      </c>
      <c r="AK21" s="55">
        <f t="shared" si="8"/>
        <v>2.1220193707162375E-16</v>
      </c>
      <c r="AL21" s="55">
        <f t="shared" si="8"/>
        <v>-0.18301270189221899</v>
      </c>
      <c r="AM21" s="55">
        <f t="shared" si="8"/>
        <v>-0.24999999999999986</v>
      </c>
      <c r="AN21" s="55">
        <f t="shared" si="8"/>
        <v>-0.18301270189221969</v>
      </c>
      <c r="AO21" s="55">
        <f t="shared" si="8"/>
        <v>5.5698313748180192E-16</v>
      </c>
      <c r="AP21" s="55">
        <f t="shared" si="8"/>
        <v>0.25000000000000033</v>
      </c>
      <c r="AQ21" s="55">
        <f t="shared" si="8"/>
        <v>0.5</v>
      </c>
      <c r="AR21" s="55">
        <f t="shared" si="8"/>
        <v>0.6830127018922193</v>
      </c>
      <c r="AS21" s="55">
        <f t="shared" si="8"/>
        <v>0.75000000000000022</v>
      </c>
      <c r="AT21" s="55">
        <f t="shared" si="8"/>
        <v>0.68301270189221908</v>
      </c>
      <c r="AU21" s="55">
        <f t="shared" si="8"/>
        <v>0.49999999999999978</v>
      </c>
      <c r="AV21" s="55">
        <f t="shared" si="8"/>
        <v>0.25000000000000006</v>
      </c>
      <c r="AW21" s="55">
        <f t="shared" si="8"/>
        <v>3.183029056074358E-16</v>
      </c>
      <c r="AX21" s="55">
        <f t="shared" si="8"/>
        <v>-0.18301270189221999</v>
      </c>
      <c r="AY21" s="55">
        <f t="shared" si="8"/>
        <v>-0.25000000000000022</v>
      </c>
    </row>
    <row r="22" spans="2:51" ht="16.5" x14ac:dyDescent="0.35">
      <c r="J22" s="96" t="s">
        <v>489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3" si="9">IF($L$22=$AI$7,N14*N16,0)</f>
        <v>3.3493649053890337E-2</v>
      </c>
      <c r="O22" s="55">
        <f t="shared" si="9"/>
        <v>0.12499999999999999</v>
      </c>
      <c r="P22" s="55">
        <f t="shared" si="9"/>
        <v>0.25</v>
      </c>
      <c r="Q22" s="55">
        <f t="shared" si="9"/>
        <v>0.37500000000000006</v>
      </c>
      <c r="R22" s="55">
        <f t="shared" si="9"/>
        <v>0.46650635094610982</v>
      </c>
      <c r="S22" s="55">
        <f t="shared" si="9"/>
        <v>0.50000000000000011</v>
      </c>
      <c r="T22" s="55">
        <f t="shared" si="9"/>
        <v>0.46650635094610982</v>
      </c>
      <c r="U22" s="55">
        <f t="shared" si="9"/>
        <v>0.37500000000000017</v>
      </c>
      <c r="V22" s="55">
        <f t="shared" si="9"/>
        <v>0.25000000000000006</v>
      </c>
      <c r="W22" s="55">
        <f t="shared" si="9"/>
        <v>0.12499999999999999</v>
      </c>
      <c r="X22" s="55">
        <f t="shared" si="9"/>
        <v>3.3493649053890413E-2</v>
      </c>
      <c r="Y22" s="55">
        <f t="shared" si="9"/>
        <v>7.504943682824896E-33</v>
      </c>
      <c r="Z22" s="55">
        <f t="shared" si="9"/>
        <v>3.349364905389024E-2</v>
      </c>
      <c r="AA22" s="55">
        <f t="shared" si="9"/>
        <v>0.12500000000000008</v>
      </c>
      <c r="AB22" s="55">
        <f t="shared" si="9"/>
        <v>0.25</v>
      </c>
      <c r="AC22" s="55">
        <f t="shared" si="9"/>
        <v>0.37499999999999983</v>
      </c>
      <c r="AD22" s="55">
        <f t="shared" si="9"/>
        <v>0.46650635094610982</v>
      </c>
      <c r="AE22" s="55">
        <f t="shared" si="9"/>
        <v>0.50000000000000011</v>
      </c>
      <c r="AF22" s="55">
        <f t="shared" si="9"/>
        <v>0.4665063509461097</v>
      </c>
      <c r="AG22" s="55">
        <f t="shared" si="9"/>
        <v>0.37500000000000006</v>
      </c>
      <c r="AH22" s="55">
        <f t="shared" si="9"/>
        <v>0.25000000000000017</v>
      </c>
      <c r="AI22" s="55">
        <f t="shared" si="9"/>
        <v>0.12500000000000025</v>
      </c>
      <c r="AJ22" s="55">
        <f t="shared" si="9"/>
        <v>3.3493649053890323E-2</v>
      </c>
      <c r="AK22" s="55">
        <f t="shared" si="9"/>
        <v>3.0019774731299584E-32</v>
      </c>
      <c r="AL22" s="55">
        <f t="shared" si="9"/>
        <v>3.3493649053890212E-2</v>
      </c>
      <c r="AM22" s="55">
        <f t="shared" si="9"/>
        <v>0.12499999999999967</v>
      </c>
      <c r="AN22" s="55">
        <f t="shared" si="9"/>
        <v>0.24999999999999944</v>
      </c>
      <c r="AO22" s="55">
        <f t="shared" si="9"/>
        <v>0.37500000000000022</v>
      </c>
      <c r="AP22" s="55">
        <f t="shared" si="9"/>
        <v>0.46650635094610982</v>
      </c>
      <c r="AQ22" s="55">
        <f t="shared" si="9"/>
        <v>0.50000000000000011</v>
      </c>
      <c r="AR22" s="55">
        <f t="shared" si="9"/>
        <v>0.46650635094610993</v>
      </c>
      <c r="AS22" s="55">
        <f t="shared" si="9"/>
        <v>0.37500000000000056</v>
      </c>
      <c r="AT22" s="55">
        <f t="shared" si="9"/>
        <v>0.24999999999999975</v>
      </c>
      <c r="AU22" s="55">
        <f t="shared" si="9"/>
        <v>0.12499999999999992</v>
      </c>
      <c r="AV22" s="55">
        <f t="shared" si="9"/>
        <v>3.3493649053890351E-2</v>
      </c>
      <c r="AW22" s="55">
        <f t="shared" si="9"/>
        <v>6.7544493145424073E-32</v>
      </c>
      <c r="AX22" s="55">
        <f t="shared" si="9"/>
        <v>3.3493649053890628E-2</v>
      </c>
      <c r="AY22" s="55">
        <f t="shared" si="9"/>
        <v>0.12500000000000036</v>
      </c>
    </row>
    <row r="23" spans="2:51" ht="16.5" x14ac:dyDescent="0.35">
      <c r="J23" s="96" t="s">
        <v>488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10">IF($L$23=$AI$7,N14*N17,0)</f>
        <v>-0.21650635094610962</v>
      </c>
      <c r="O23" s="55">
        <f t="shared" si="10"/>
        <v>-0.37499999999999994</v>
      </c>
      <c r="P23" s="55">
        <f t="shared" si="10"/>
        <v>-0.4330127018922193</v>
      </c>
      <c r="Q23" s="55">
        <f t="shared" si="10"/>
        <v>-0.37500000000000022</v>
      </c>
      <c r="R23" s="55">
        <f t="shared" si="10"/>
        <v>-0.21650635094610948</v>
      </c>
      <c r="S23" s="55">
        <f t="shared" si="10"/>
        <v>-1.0610096853581188E-16</v>
      </c>
      <c r="T23" s="55">
        <f t="shared" si="10"/>
        <v>0.21650635094610968</v>
      </c>
      <c r="U23" s="55">
        <f t="shared" si="10"/>
        <v>0.37499999999999983</v>
      </c>
      <c r="V23" s="55">
        <f t="shared" si="10"/>
        <v>0.4330127018922193</v>
      </c>
      <c r="W23" s="55">
        <f t="shared" si="10"/>
        <v>0.375</v>
      </c>
      <c r="X23" s="55">
        <f t="shared" si="10"/>
        <v>0.21650635094610984</v>
      </c>
      <c r="Y23" s="55">
        <f t="shared" si="10"/>
        <v>1.0610096853581188E-16</v>
      </c>
      <c r="Z23" s="55">
        <f t="shared" si="10"/>
        <v>-0.21650635094610932</v>
      </c>
      <c r="AA23" s="55">
        <f t="shared" si="10"/>
        <v>-0.375</v>
      </c>
      <c r="AB23" s="55">
        <f t="shared" si="10"/>
        <v>-0.4330127018922193</v>
      </c>
      <c r="AC23" s="55">
        <f t="shared" si="10"/>
        <v>-0.37500000000000022</v>
      </c>
      <c r="AD23" s="55">
        <f t="shared" si="10"/>
        <v>-0.21650635094610959</v>
      </c>
      <c r="AE23" s="55">
        <f t="shared" si="10"/>
        <v>-2.1220193707162375E-16</v>
      </c>
      <c r="AF23" s="55">
        <f t="shared" si="10"/>
        <v>0.2165063509461099</v>
      </c>
      <c r="AG23" s="55">
        <f t="shared" si="10"/>
        <v>0.37499999999999994</v>
      </c>
      <c r="AH23" s="55">
        <f t="shared" si="10"/>
        <v>0.4330127018922193</v>
      </c>
      <c r="AI23" s="55">
        <f t="shared" si="10"/>
        <v>0.37500000000000017</v>
      </c>
      <c r="AJ23" s="55">
        <f t="shared" si="10"/>
        <v>0.21650635094610957</v>
      </c>
      <c r="AK23" s="55">
        <f t="shared" si="10"/>
        <v>2.1220193707162375E-16</v>
      </c>
      <c r="AL23" s="55">
        <f t="shared" si="10"/>
        <v>-0.21650635094610923</v>
      </c>
      <c r="AM23" s="55">
        <f t="shared" si="10"/>
        <v>-0.37499999999999967</v>
      </c>
      <c r="AN23" s="55">
        <f t="shared" si="10"/>
        <v>-0.4330127018922193</v>
      </c>
      <c r="AO23" s="55">
        <f t="shared" si="10"/>
        <v>-0.37499999999999989</v>
      </c>
      <c r="AP23" s="55">
        <f t="shared" si="10"/>
        <v>-0.21650635094610968</v>
      </c>
      <c r="AQ23" s="55">
        <f t="shared" si="10"/>
        <v>-3.183029056074356E-16</v>
      </c>
      <c r="AR23" s="55">
        <f t="shared" si="10"/>
        <v>0.21650635094610915</v>
      </c>
      <c r="AS23" s="55">
        <f t="shared" si="10"/>
        <v>0.37499999999999956</v>
      </c>
      <c r="AT23" s="55">
        <f t="shared" si="10"/>
        <v>0.4330127018922193</v>
      </c>
      <c r="AU23" s="55">
        <f t="shared" si="10"/>
        <v>0.37499999999999983</v>
      </c>
      <c r="AV23" s="55">
        <f t="shared" si="10"/>
        <v>0.21650635094610968</v>
      </c>
      <c r="AW23" s="55">
        <f t="shared" si="10"/>
        <v>3.183029056074356E-16</v>
      </c>
      <c r="AX23" s="55">
        <f t="shared" si="10"/>
        <v>-0.21650635094611048</v>
      </c>
      <c r="AY23" s="55">
        <f t="shared" si="10"/>
        <v>-0.37500000000000033</v>
      </c>
    </row>
    <row r="59" spans="3:10" ht="16.5" x14ac:dyDescent="0.45">
      <c r="C59" t="s">
        <v>464</v>
      </c>
      <c r="E59" t="s">
        <v>467</v>
      </c>
      <c r="G59" t="s">
        <v>474</v>
      </c>
    </row>
    <row r="60" spans="3:10" ht="16.5" x14ac:dyDescent="0.45">
      <c r="C60" t="s">
        <v>465</v>
      </c>
      <c r="E60" t="s">
        <v>468</v>
      </c>
      <c r="G60" t="s">
        <v>475</v>
      </c>
    </row>
    <row r="61" spans="3:10" x14ac:dyDescent="0.35">
      <c r="C61" s="259" t="s">
        <v>466</v>
      </c>
      <c r="E61" t="s">
        <v>469</v>
      </c>
    </row>
    <row r="63" spans="3:10" x14ac:dyDescent="0.35">
      <c r="C63" t="s">
        <v>471</v>
      </c>
      <c r="E63" t="s">
        <v>470</v>
      </c>
      <c r="J63" t="s">
        <v>473</v>
      </c>
    </row>
    <row r="64" spans="3:10" ht="18.5" x14ac:dyDescent="0.45">
      <c r="C64" t="s">
        <v>472</v>
      </c>
      <c r="E64" t="s">
        <v>479</v>
      </c>
    </row>
    <row r="66" spans="3:5" ht="24" x14ac:dyDescent="0.65">
      <c r="E66" s="260" t="s">
        <v>477</v>
      </c>
    </row>
    <row r="68" spans="3:5" x14ac:dyDescent="0.35">
      <c r="C68" t="s">
        <v>476</v>
      </c>
    </row>
    <row r="74" spans="3:5" x14ac:dyDescent="0.35">
      <c r="C74" t="s">
        <v>478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topLeftCell="A25" zoomScale="70" zoomScaleNormal="70" workbookViewId="0">
      <selection activeCell="E7" sqref="E7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" si="2">IF($D$7=$J$3,O7*PI()/180,O7)</f>
        <v>1.7453292519943295</v>
      </c>
      <c r="P8" s="227">
        <f t="shared" ref="P8" si="3">IF($D$7=$J$3,P7*PI()/180,P7)</f>
        <v>1.9198621771937625</v>
      </c>
      <c r="Q8" s="227">
        <f t="shared" ref="Q8" si="4">IF($D$7=$J$3,Q7*PI()/180,Q7)</f>
        <v>2.0943951023931953</v>
      </c>
      <c r="R8" s="227">
        <f t="shared" ref="R8" si="5">IF($D$7=$J$3,R7*PI()/180,R7)</f>
        <v>2.2689280275926285</v>
      </c>
      <c r="S8" s="227">
        <f t="shared" ref="S8" si="6">IF($D$7=$J$3,S7*PI()/180,S7)</f>
        <v>2.4434609527920612</v>
      </c>
      <c r="T8" s="227">
        <f t="shared" ref="T8" si="7">IF($D$7=$J$3,T7*PI()/180,T7)</f>
        <v>2.6179938779914944</v>
      </c>
      <c r="U8" s="227">
        <f t="shared" ref="U8" si="8">IF($D$7=$J$3,U7*PI()/180,U7)</f>
        <v>2.7925268031909272</v>
      </c>
      <c r="V8" s="227">
        <f t="shared" ref="V8:W8" si="9">IF($D$7=$J$3,V7*PI()/180,V7)</f>
        <v>2.9670597283903604</v>
      </c>
      <c r="W8" s="227">
        <f t="shared" si="9"/>
        <v>3.1415926535897931</v>
      </c>
      <c r="X8" s="227">
        <f t="shared" ref="X8" si="10">IF($D$7=$J$3,X7*PI()/180,X7)</f>
        <v>3.3161255787892263</v>
      </c>
      <c r="Y8" s="227">
        <f t="shared" ref="Y8" si="11">IF($D$7=$J$3,Y7*PI()/180,Y7)</f>
        <v>3.4906585039886591</v>
      </c>
      <c r="Z8" s="227">
        <f t="shared" ref="Z8" si="12">IF($D$7=$J$3,Z7*PI()/180,Z7)</f>
        <v>3.6651914291880923</v>
      </c>
      <c r="AA8" s="227">
        <f t="shared" ref="AA8" si="13">IF($D$7=$J$3,AA7*PI()/180,AA7)</f>
        <v>3.839724354387525</v>
      </c>
      <c r="AB8" s="227">
        <f t="shared" ref="AB8" si="14">IF($D$7=$J$3,AB7*PI()/180,AB7)</f>
        <v>4.0142572795869578</v>
      </c>
      <c r="AC8" s="227">
        <f t="shared" ref="AC8" si="15">IF($D$7=$J$3,AC7*PI()/180,AC7)</f>
        <v>4.1887902047863905</v>
      </c>
      <c r="AD8" s="227">
        <f t="shared" ref="AD8" si="16">IF($D$7=$J$3,AD7*PI()/180,AD7)</f>
        <v>4.3633231299858233</v>
      </c>
      <c r="AE8" s="227">
        <f t="shared" ref="AE8:AF8" si="17">IF($D$7=$J$3,AE7*PI()/180,AE7)</f>
        <v>4.5378560551852569</v>
      </c>
      <c r="AF8" s="227">
        <f t="shared" si="17"/>
        <v>4.7123889803846897</v>
      </c>
      <c r="AG8" s="227">
        <f t="shared" ref="AG8" si="18">IF($D$7=$J$3,AG7*PI()/180,AG7)</f>
        <v>4.8869219055841224</v>
      </c>
      <c r="AH8" s="227">
        <f t="shared" ref="AH8" si="19">IF($D$7=$J$3,AH7*PI()/180,AH7)</f>
        <v>5.0614548307835552</v>
      </c>
      <c r="AI8" s="227">
        <f t="shared" ref="AI8" si="20">IF($D$7=$J$3,AI7*PI()/180,AI7)</f>
        <v>5.2359877559829888</v>
      </c>
      <c r="AJ8" s="227">
        <f t="shared" ref="AJ8" si="21">IF($D$7=$J$3,AJ7*PI()/180,AJ7)</f>
        <v>5.4105206811824216</v>
      </c>
      <c r="AK8" s="227">
        <f t="shared" ref="AK8" si="22">IF($D$7=$J$3,AK7*PI()/180,AK7)</f>
        <v>5.5850536063818543</v>
      </c>
      <c r="AL8" s="227">
        <f t="shared" ref="AL8" si="23">IF($D$7=$J$3,AL7*PI()/180,AL7)</f>
        <v>5.7595865315812871</v>
      </c>
      <c r="AM8" s="227">
        <f t="shared" ref="AM8" si="24">IF($D$7=$J$3,AM7*PI()/180,AM7)</f>
        <v>5.9341194567807207</v>
      </c>
      <c r="AN8" s="227">
        <f t="shared" ref="AN8:AO8" si="25">IF($D$7=$J$3,AN7*PI()/180,AN7)</f>
        <v>6.1086523819801526</v>
      </c>
      <c r="AO8" s="227">
        <f t="shared" si="25"/>
        <v>6.2831853071795862</v>
      </c>
      <c r="AP8" s="227">
        <f t="shared" ref="AP8" si="26">IF($D$7=$J$3,AP7*PI()/180,AP7)</f>
        <v>6.457718232379019</v>
      </c>
      <c r="AQ8" s="227">
        <f t="shared" ref="AQ8" si="27">IF($D$7=$J$3,AQ7*PI()/180,AQ7)</f>
        <v>6.6322511575784526</v>
      </c>
      <c r="AR8" s="227">
        <f t="shared" ref="AR8" si="28">IF($D$7=$J$3,AR7*PI()/180,AR7)</f>
        <v>6.8067840827778845</v>
      </c>
      <c r="AS8" s="227">
        <f t="shared" ref="AS8" si="29">IF($D$7=$J$3,AS7*PI()/180,AS7)</f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0">SIN(F8)</f>
        <v>0.17364817766693033</v>
      </c>
      <c r="G9" s="227">
        <f t="shared" si="30"/>
        <v>0.34202014332566871</v>
      </c>
      <c r="H9" s="227">
        <f t="shared" si="30"/>
        <v>0.49999999999999994</v>
      </c>
      <c r="I9" s="227">
        <f t="shared" si="30"/>
        <v>0.64278760968653925</v>
      </c>
      <c r="J9" s="227">
        <f t="shared" si="30"/>
        <v>0.76604444311897801</v>
      </c>
      <c r="K9" s="227">
        <f t="shared" si="30"/>
        <v>0.8660254037844386</v>
      </c>
      <c r="L9" s="227">
        <f t="shared" si="30"/>
        <v>0.93969262078590832</v>
      </c>
      <c r="M9" s="227">
        <f t="shared" si="30"/>
        <v>0.98480775301220802</v>
      </c>
      <c r="N9" s="227">
        <f t="shared" si="30"/>
        <v>1</v>
      </c>
      <c r="O9" s="227">
        <f t="shared" si="30"/>
        <v>0.98480775301220802</v>
      </c>
      <c r="P9" s="227">
        <f t="shared" si="30"/>
        <v>0.93969262078590843</v>
      </c>
      <c r="Q9" s="227">
        <f t="shared" si="30"/>
        <v>0.86602540378443871</v>
      </c>
      <c r="R9" s="227">
        <f t="shared" si="30"/>
        <v>0.76604444311897801</v>
      </c>
      <c r="S9" s="227">
        <f t="shared" si="30"/>
        <v>0.64278760968653947</v>
      </c>
      <c r="T9" s="227">
        <f t="shared" si="30"/>
        <v>0.49999999999999994</v>
      </c>
      <c r="U9" s="227">
        <f t="shared" si="30"/>
        <v>0.34202014332566888</v>
      </c>
      <c r="V9" s="227">
        <f t="shared" si="30"/>
        <v>0.17364817766693028</v>
      </c>
      <c r="W9" s="227">
        <f t="shared" si="30"/>
        <v>1.22514845490862E-16</v>
      </c>
      <c r="X9" s="227">
        <f t="shared" si="30"/>
        <v>-0.17364817766693047</v>
      </c>
      <c r="Y9" s="227">
        <f t="shared" si="30"/>
        <v>-0.34202014332566866</v>
      </c>
      <c r="Z9" s="227">
        <f t="shared" si="30"/>
        <v>-0.50000000000000011</v>
      </c>
      <c r="AA9" s="227">
        <f t="shared" si="30"/>
        <v>-0.64278760968653925</v>
      </c>
      <c r="AB9" s="227">
        <f t="shared" si="30"/>
        <v>-0.7660444431189779</v>
      </c>
      <c r="AC9" s="227">
        <f t="shared" si="30"/>
        <v>-0.86602540378443837</v>
      </c>
      <c r="AD9" s="227">
        <f t="shared" si="30"/>
        <v>-0.93969262078590821</v>
      </c>
      <c r="AE9" s="227">
        <f t="shared" si="30"/>
        <v>-0.98480775301220802</v>
      </c>
      <c r="AF9" s="227">
        <f t="shared" si="30"/>
        <v>-1</v>
      </c>
      <c r="AG9" s="227">
        <f t="shared" si="30"/>
        <v>-0.98480775301220813</v>
      </c>
      <c r="AH9" s="227">
        <f t="shared" si="30"/>
        <v>-0.93969262078590854</v>
      </c>
      <c r="AI9" s="227">
        <f t="shared" si="30"/>
        <v>-0.8660254037844386</v>
      </c>
      <c r="AJ9" s="227">
        <f t="shared" si="30"/>
        <v>-0.76604444311897812</v>
      </c>
      <c r="AK9" s="227">
        <f t="shared" si="30"/>
        <v>-0.64278760968653958</v>
      </c>
      <c r="AL9" s="227">
        <f t="shared" si="30"/>
        <v>-0.50000000000000044</v>
      </c>
      <c r="AM9" s="227">
        <f t="shared" si="30"/>
        <v>-0.3420201433256686</v>
      </c>
      <c r="AN9" s="227">
        <f t="shared" si="30"/>
        <v>-0.17364817766693127</v>
      </c>
      <c r="AO9" s="227">
        <f t="shared" si="30"/>
        <v>-2.45029690981724E-16</v>
      </c>
      <c r="AP9" s="227">
        <f t="shared" si="30"/>
        <v>0.17364817766692991</v>
      </c>
      <c r="AQ9" s="227">
        <f t="shared" si="30"/>
        <v>0.34202014332566893</v>
      </c>
      <c r="AR9" s="227">
        <f t="shared" si="30"/>
        <v>0.49999999999999928</v>
      </c>
      <c r="AS9" s="227">
        <f t="shared" si="30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31">COS(F8)</f>
        <v>0.98480775301220802</v>
      </c>
      <c r="G10" s="227">
        <f t="shared" si="31"/>
        <v>0.93969262078590843</v>
      </c>
      <c r="H10" s="227">
        <f t="shared" si="31"/>
        <v>0.86602540378443871</v>
      </c>
      <c r="I10" s="227">
        <f t="shared" si="31"/>
        <v>0.76604444311897801</v>
      </c>
      <c r="J10" s="227">
        <f t="shared" si="31"/>
        <v>0.64278760968653936</v>
      </c>
      <c r="K10" s="227">
        <f t="shared" si="31"/>
        <v>0.50000000000000011</v>
      </c>
      <c r="L10" s="227">
        <f t="shared" si="31"/>
        <v>0.34202014332566882</v>
      </c>
      <c r="M10" s="227">
        <f t="shared" si="31"/>
        <v>0.17364817766693041</v>
      </c>
      <c r="N10" s="227">
        <f t="shared" si="31"/>
        <v>6.1257422745431001E-17</v>
      </c>
      <c r="O10" s="227">
        <f t="shared" si="31"/>
        <v>-0.1736481776669303</v>
      </c>
      <c r="P10" s="227">
        <f t="shared" si="31"/>
        <v>-0.34202014332566871</v>
      </c>
      <c r="Q10" s="227">
        <f t="shared" si="31"/>
        <v>-0.49999999999999978</v>
      </c>
      <c r="R10" s="227">
        <f t="shared" si="31"/>
        <v>-0.64278760968653936</v>
      </c>
      <c r="S10" s="227">
        <f t="shared" si="31"/>
        <v>-0.7660444431189779</v>
      </c>
      <c r="T10" s="227">
        <f t="shared" si="31"/>
        <v>-0.86602540378443871</v>
      </c>
      <c r="U10" s="227">
        <f t="shared" si="31"/>
        <v>-0.93969262078590832</v>
      </c>
      <c r="V10" s="227">
        <f t="shared" si="31"/>
        <v>-0.98480775301220802</v>
      </c>
      <c r="W10" s="227">
        <f t="shared" si="31"/>
        <v>-1</v>
      </c>
      <c r="X10" s="227">
        <f t="shared" si="31"/>
        <v>-0.98480775301220802</v>
      </c>
      <c r="Y10" s="227">
        <f t="shared" si="31"/>
        <v>-0.93969262078590843</v>
      </c>
      <c r="Z10" s="227">
        <f t="shared" si="31"/>
        <v>-0.8660254037844386</v>
      </c>
      <c r="AA10" s="227">
        <f t="shared" si="31"/>
        <v>-0.76604444311897801</v>
      </c>
      <c r="AB10" s="227">
        <f t="shared" si="31"/>
        <v>-0.64278760968653947</v>
      </c>
      <c r="AC10" s="227">
        <f t="shared" si="31"/>
        <v>-0.50000000000000044</v>
      </c>
      <c r="AD10" s="227">
        <f t="shared" si="31"/>
        <v>-0.34202014332566938</v>
      </c>
      <c r="AE10" s="227">
        <f t="shared" si="31"/>
        <v>-0.17364817766693033</v>
      </c>
      <c r="AF10" s="227">
        <f t="shared" si="31"/>
        <v>-1.83772268236293E-16</v>
      </c>
      <c r="AG10" s="227">
        <f t="shared" si="31"/>
        <v>0.17364817766692997</v>
      </c>
      <c r="AH10" s="227">
        <f t="shared" si="31"/>
        <v>0.34202014332566816</v>
      </c>
      <c r="AI10" s="227">
        <f t="shared" si="31"/>
        <v>0.50000000000000011</v>
      </c>
      <c r="AJ10" s="227">
        <f t="shared" si="31"/>
        <v>0.64278760968653925</v>
      </c>
      <c r="AK10" s="227">
        <f t="shared" si="31"/>
        <v>0.76604444311897779</v>
      </c>
      <c r="AL10" s="227">
        <f t="shared" si="31"/>
        <v>0.86602540378443837</v>
      </c>
      <c r="AM10" s="227">
        <f t="shared" si="31"/>
        <v>0.93969262078590843</v>
      </c>
      <c r="AN10" s="227">
        <f t="shared" si="31"/>
        <v>0.98480775301220791</v>
      </c>
      <c r="AO10" s="227">
        <f t="shared" si="31"/>
        <v>1</v>
      </c>
      <c r="AP10" s="227">
        <f t="shared" si="31"/>
        <v>0.98480775301220813</v>
      </c>
      <c r="AQ10" s="227">
        <f t="shared" si="31"/>
        <v>0.93969262078590832</v>
      </c>
      <c r="AR10" s="227">
        <f t="shared" si="31"/>
        <v>0.86602540378443904</v>
      </c>
      <c r="AS10" s="227">
        <f t="shared" si="31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32">TAN(F8)</f>
        <v>0.17632698070846498</v>
      </c>
      <c r="G11" s="227">
        <f t="shared" si="32"/>
        <v>0.36397023426620234</v>
      </c>
      <c r="H11" s="227">
        <f t="shared" si="32"/>
        <v>0.57735026918962573</v>
      </c>
      <c r="I11" s="227">
        <f t="shared" si="32"/>
        <v>0.83909963117727993</v>
      </c>
      <c r="J11" s="227">
        <f t="shared" si="32"/>
        <v>1.19175359259421</v>
      </c>
      <c r="K11" s="227">
        <f t="shared" si="32"/>
        <v>1.7320508075688767</v>
      </c>
      <c r="L11" s="227">
        <f t="shared" si="32"/>
        <v>2.7474774194546216</v>
      </c>
      <c r="M11" s="227">
        <f t="shared" si="32"/>
        <v>5.6712818196177066</v>
      </c>
      <c r="N11" s="227">
        <f t="shared" si="32"/>
        <v>1.6324552277619072E+16</v>
      </c>
      <c r="O11" s="227">
        <f t="shared" si="32"/>
        <v>-5.6712818196177111</v>
      </c>
      <c r="P11" s="227">
        <f t="shared" si="32"/>
        <v>-2.7474774194546225</v>
      </c>
      <c r="Q11" s="227">
        <f t="shared" si="32"/>
        <v>-1.7320508075688783</v>
      </c>
      <c r="R11" s="227">
        <f t="shared" si="32"/>
        <v>-1.19175359259421</v>
      </c>
      <c r="S11" s="227">
        <f t="shared" si="32"/>
        <v>-0.83909963117728037</v>
      </c>
      <c r="T11" s="227">
        <f t="shared" si="32"/>
        <v>-0.57735026918962573</v>
      </c>
      <c r="U11" s="227">
        <f t="shared" si="32"/>
        <v>-0.36397023426620256</v>
      </c>
      <c r="V11" s="227">
        <f t="shared" si="32"/>
        <v>-0.17632698070846489</v>
      </c>
      <c r="W11" s="227">
        <f t="shared" si="32"/>
        <v>-1.22514845490862E-16</v>
      </c>
      <c r="X11" s="227">
        <f t="shared" si="32"/>
        <v>0.17632698070846509</v>
      </c>
      <c r="Y11" s="227">
        <f t="shared" si="32"/>
        <v>0.36397023426620229</v>
      </c>
      <c r="Z11" s="227">
        <f t="shared" si="32"/>
        <v>0.57735026918962595</v>
      </c>
      <c r="AA11" s="227">
        <f t="shared" si="32"/>
        <v>0.83909963117727993</v>
      </c>
      <c r="AB11" s="227">
        <f t="shared" si="32"/>
        <v>1.1917535925942093</v>
      </c>
      <c r="AC11" s="227">
        <f t="shared" si="32"/>
        <v>1.7320508075688754</v>
      </c>
      <c r="AD11" s="227">
        <f t="shared" si="32"/>
        <v>2.7474774194546168</v>
      </c>
      <c r="AE11" s="227">
        <f t="shared" si="32"/>
        <v>5.6712818196177102</v>
      </c>
      <c r="AF11" s="227">
        <f t="shared" si="32"/>
        <v>5441517425873024</v>
      </c>
      <c r="AG11" s="227">
        <f t="shared" si="32"/>
        <v>-5.6712818196177226</v>
      </c>
      <c r="AH11" s="227">
        <f t="shared" si="32"/>
        <v>-2.7474774194546274</v>
      </c>
      <c r="AI11" s="227">
        <f t="shared" si="32"/>
        <v>-1.732050807568877</v>
      </c>
      <c r="AJ11" s="227">
        <f t="shared" si="32"/>
        <v>-1.1917535925942102</v>
      </c>
      <c r="AK11" s="227">
        <f t="shared" si="32"/>
        <v>-0.83909963117728059</v>
      </c>
      <c r="AL11" s="227">
        <f t="shared" si="32"/>
        <v>-0.57735026918962651</v>
      </c>
      <c r="AM11" s="227">
        <f t="shared" si="32"/>
        <v>-0.36397023426620218</v>
      </c>
      <c r="AN11" s="227">
        <f t="shared" si="32"/>
        <v>-0.17632698070846592</v>
      </c>
      <c r="AO11" s="227">
        <f t="shared" si="32"/>
        <v>-2.45029690981724E-16</v>
      </c>
      <c r="AP11" s="227">
        <f t="shared" si="32"/>
        <v>0.1763269807084645</v>
      </c>
      <c r="AQ11" s="227">
        <f t="shared" si="32"/>
        <v>0.36397023426620262</v>
      </c>
      <c r="AR11" s="227">
        <f t="shared" si="32"/>
        <v>0.57735026918962462</v>
      </c>
      <c r="AS11" s="227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62" t="s">
        <v>225</v>
      </c>
      <c r="D12" s="262"/>
      <c r="E12" s="262"/>
      <c r="F12" s="262"/>
      <c r="G12" s="262"/>
      <c r="H12" s="71"/>
      <c r="I12" s="262" t="s">
        <v>226</v>
      </c>
      <c r="J12" s="262"/>
      <c r="K12" s="262" t="s">
        <v>221</v>
      </c>
      <c r="L12" s="262"/>
      <c r="M12" s="262" t="s">
        <v>227</v>
      </c>
      <c r="N12" s="262"/>
      <c r="O12" s="262"/>
      <c r="P12" s="261" t="s">
        <v>238</v>
      </c>
      <c r="Q12" s="261"/>
      <c r="R12" s="261"/>
      <c r="S12" s="261"/>
      <c r="T12" s="261" t="s">
        <v>270</v>
      </c>
      <c r="U12" s="261"/>
      <c r="V12" s="261"/>
      <c r="W12" s="261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63" t="s">
        <v>431</v>
      </c>
      <c r="C13" s="265"/>
      <c r="D13" s="265"/>
      <c r="E13" s="265"/>
      <c r="F13" s="265"/>
      <c r="G13" s="265"/>
      <c r="H13" s="265"/>
      <c r="I13" s="265"/>
      <c r="L13" s="263" t="s">
        <v>432</v>
      </c>
      <c r="M13" s="264"/>
      <c r="N13" s="264"/>
      <c r="O13" s="264"/>
      <c r="Q13" s="263" t="s">
        <v>239</v>
      </c>
      <c r="R13" s="264"/>
      <c r="S13" s="264"/>
      <c r="T13" s="264"/>
      <c r="U13" s="264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41"/>
  <sheetViews>
    <sheetView showGridLines="0" tabSelected="1" zoomScaleNormal="100" workbookViewId="0">
      <selection activeCell="N43" sqref="N43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54" ht="15" customHeight="1" x14ac:dyDescent="0.35"/>
    <row r="2" spans="2:54" ht="23.5" x14ac:dyDescent="0.55000000000000004">
      <c r="C2" s="22" t="s">
        <v>459</v>
      </c>
      <c r="M2" s="232"/>
    </row>
    <row r="3" spans="2:54" ht="12" customHeight="1" x14ac:dyDescent="0.55000000000000004">
      <c r="B3" s="22"/>
      <c r="M3" s="232"/>
    </row>
    <row r="4" spans="2:54" ht="12" customHeight="1" x14ac:dyDescent="0.55000000000000004">
      <c r="B4" s="22"/>
      <c r="M4" s="232"/>
    </row>
    <row r="5" spans="2:54" ht="4.5" customHeight="1" x14ac:dyDescent="0.35"/>
    <row r="6" spans="2:54" ht="4.5" customHeight="1" x14ac:dyDescent="0.35"/>
    <row r="7" spans="2:54" ht="4.5" customHeight="1" x14ac:dyDescent="0.35"/>
    <row r="8" spans="2:54" ht="4.5" customHeight="1" x14ac:dyDescent="0.35"/>
    <row r="9" spans="2:54" x14ac:dyDescent="0.35">
      <c r="B9" s="263" t="s">
        <v>431</v>
      </c>
      <c r="C9" s="265"/>
      <c r="D9" s="265"/>
      <c r="E9" s="265"/>
      <c r="F9" s="265"/>
      <c r="G9" s="265"/>
      <c r="H9" s="265"/>
      <c r="I9" s="265"/>
      <c r="L9" s="263" t="s">
        <v>432</v>
      </c>
      <c r="M9" s="264"/>
      <c r="N9" s="264"/>
      <c r="O9" s="264"/>
      <c r="Q9" s="263" t="s">
        <v>239</v>
      </c>
      <c r="R9" s="264"/>
      <c r="S9" s="264"/>
      <c r="T9" s="264"/>
      <c r="U9" s="264"/>
    </row>
    <row r="10" spans="2:54" x14ac:dyDescent="0.35">
      <c r="B10" s="229" t="s">
        <v>205</v>
      </c>
      <c r="C10" s="228" t="s">
        <v>215</v>
      </c>
      <c r="D10" s="228" t="s">
        <v>98</v>
      </c>
      <c r="E10" s="228" t="s">
        <v>428</v>
      </c>
      <c r="F10" s="228" t="s">
        <v>98</v>
      </c>
      <c r="G10" s="228" t="s">
        <v>428</v>
      </c>
      <c r="H10" s="228" t="s">
        <v>429</v>
      </c>
      <c r="I10" s="228" t="s">
        <v>430</v>
      </c>
      <c r="L10" s="234" t="s">
        <v>436</v>
      </c>
      <c r="M10" s="234" t="s">
        <v>437</v>
      </c>
      <c r="N10" s="234" t="s">
        <v>438</v>
      </c>
      <c r="O10" s="234" t="s">
        <v>439</v>
      </c>
      <c r="P10" s="232"/>
      <c r="Q10" s="238" t="s">
        <v>433</v>
      </c>
      <c r="R10" s="234"/>
      <c r="S10" s="234"/>
      <c r="T10" s="234"/>
      <c r="U10" s="234"/>
    </row>
    <row r="11" spans="2:54" x14ac:dyDescent="0.35">
      <c r="B11" s="230" t="s">
        <v>456</v>
      </c>
      <c r="C11" s="226">
        <v>230</v>
      </c>
      <c r="D11" s="90">
        <v>0</v>
      </c>
      <c r="E11" s="89" t="s">
        <v>210</v>
      </c>
      <c r="F11" s="227">
        <f>D11*PI()/180</f>
        <v>0</v>
      </c>
      <c r="G11" s="89" t="s">
        <v>211</v>
      </c>
      <c r="H11" s="227">
        <f>C11*COS(F11)</f>
        <v>230</v>
      </c>
      <c r="I11" s="227">
        <f>C11*SIN(F11)</f>
        <v>0</v>
      </c>
      <c r="L11" s="235">
        <v>0</v>
      </c>
      <c r="M11" s="235">
        <f>H11</f>
        <v>230</v>
      </c>
      <c r="N11" s="235">
        <v>0</v>
      </c>
      <c r="O11" s="235">
        <f>I11</f>
        <v>0</v>
      </c>
      <c r="P11" s="236"/>
      <c r="Q11" s="237">
        <f>MAX(ABS(O11),ABS(M12),ABS(O12),ABS(M11),ABS(M13),ABS(O13))</f>
        <v>230</v>
      </c>
      <c r="R11" s="235">
        <f>Q12</f>
        <v>253.00000000000003</v>
      </c>
      <c r="S11" s="235">
        <v>0</v>
      </c>
      <c r="T11" s="235">
        <f>-R11</f>
        <v>-253.00000000000003</v>
      </c>
      <c r="U11" s="235">
        <v>0</v>
      </c>
    </row>
    <row r="12" spans="2:54" x14ac:dyDescent="0.35">
      <c r="B12" s="231" t="s">
        <v>457</v>
      </c>
      <c r="C12" s="226">
        <v>230</v>
      </c>
      <c r="D12" s="90">
        <v>120</v>
      </c>
      <c r="E12" s="89" t="str">
        <f t="shared" ref="E12" si="0">E11</f>
        <v>°</v>
      </c>
      <c r="F12" s="227">
        <f>D12*PI()/180</f>
        <v>2.0943951023931953</v>
      </c>
      <c r="G12" s="89" t="s">
        <v>211</v>
      </c>
      <c r="H12" s="227">
        <f>C12*COS(F12)</f>
        <v>-114.99999999999994</v>
      </c>
      <c r="I12" s="227">
        <f>C12*SIN(F12)</f>
        <v>199.18584287042091</v>
      </c>
      <c r="L12" s="235">
        <v>0</v>
      </c>
      <c r="M12" s="235">
        <f>H12</f>
        <v>-114.99999999999994</v>
      </c>
      <c r="N12" s="235">
        <v>0</v>
      </c>
      <c r="O12" s="235">
        <f>I12</f>
        <v>199.18584287042091</v>
      </c>
      <c r="P12" s="236"/>
      <c r="Q12" s="237">
        <f>Q11*1.1</f>
        <v>253.00000000000003</v>
      </c>
      <c r="R12" s="235">
        <v>0</v>
      </c>
      <c r="S12" s="235">
        <f>R11</f>
        <v>253.00000000000003</v>
      </c>
      <c r="T12" s="235">
        <v>0</v>
      </c>
      <c r="U12" s="235">
        <f>T11</f>
        <v>-253.00000000000003</v>
      </c>
    </row>
    <row r="13" spans="2:54" ht="16.5" x14ac:dyDescent="0.45">
      <c r="B13" s="239" t="s">
        <v>458</v>
      </c>
      <c r="C13" s="227">
        <f>SQRT(H13^2+I13^2)</f>
        <v>398.37168574084171</v>
      </c>
      <c r="D13" s="227">
        <f>F13*180/PI()</f>
        <v>149.99999999999997</v>
      </c>
      <c r="E13" s="89" t="str">
        <f>E12</f>
        <v>°</v>
      </c>
      <c r="F13" s="227">
        <f>ATAN2(H13,I13)</f>
        <v>2.617993877991494</v>
      </c>
      <c r="G13" s="89" t="str">
        <f>G12</f>
        <v>rad</v>
      </c>
      <c r="H13" s="227">
        <f>H12-H11</f>
        <v>-344.99999999999994</v>
      </c>
      <c r="I13" s="227">
        <f>I12-I11</f>
        <v>199.18584287042091</v>
      </c>
      <c r="L13" s="235">
        <f>M11</f>
        <v>230</v>
      </c>
      <c r="M13" s="235">
        <f>M12</f>
        <v>-114.99999999999994</v>
      </c>
      <c r="N13" s="235">
        <f>O11</f>
        <v>0</v>
      </c>
      <c r="O13" s="235">
        <f>O12</f>
        <v>199.18584287042091</v>
      </c>
    </row>
    <row r="16" spans="2:54" x14ac:dyDescent="0.35">
      <c r="L16" s="233" t="s">
        <v>216</v>
      </c>
      <c r="M16" s="233">
        <v>0</v>
      </c>
      <c r="N16" s="233">
        <f>M16+10</f>
        <v>10</v>
      </c>
      <c r="O16" s="233">
        <f t="shared" ref="O16:AW16" si="1">N16+10</f>
        <v>20</v>
      </c>
      <c r="P16" s="233">
        <f t="shared" si="1"/>
        <v>30</v>
      </c>
      <c r="Q16" s="233">
        <f t="shared" si="1"/>
        <v>40</v>
      </c>
      <c r="R16" s="233">
        <f t="shared" si="1"/>
        <v>50</v>
      </c>
      <c r="S16" s="233">
        <f t="shared" si="1"/>
        <v>60</v>
      </c>
      <c r="T16" s="233">
        <f t="shared" si="1"/>
        <v>70</v>
      </c>
      <c r="U16" s="233">
        <f t="shared" si="1"/>
        <v>80</v>
      </c>
      <c r="V16" s="233">
        <f t="shared" si="1"/>
        <v>90</v>
      </c>
      <c r="W16" s="233">
        <f t="shared" si="1"/>
        <v>100</v>
      </c>
      <c r="X16" s="233">
        <f t="shared" si="1"/>
        <v>110</v>
      </c>
      <c r="Y16" s="233">
        <f t="shared" si="1"/>
        <v>120</v>
      </c>
      <c r="Z16" s="233">
        <f t="shared" si="1"/>
        <v>130</v>
      </c>
      <c r="AA16" s="233">
        <f t="shared" si="1"/>
        <v>140</v>
      </c>
      <c r="AB16" s="233">
        <f t="shared" si="1"/>
        <v>150</v>
      </c>
      <c r="AC16" s="233">
        <f t="shared" si="1"/>
        <v>160</v>
      </c>
      <c r="AD16" s="233">
        <f t="shared" si="1"/>
        <v>170</v>
      </c>
      <c r="AE16" s="233">
        <f t="shared" si="1"/>
        <v>180</v>
      </c>
      <c r="AF16" s="233">
        <f t="shared" si="1"/>
        <v>190</v>
      </c>
      <c r="AG16" s="233">
        <f t="shared" si="1"/>
        <v>200</v>
      </c>
      <c r="AH16" s="233">
        <f t="shared" si="1"/>
        <v>210</v>
      </c>
      <c r="AI16" s="233">
        <f t="shared" si="1"/>
        <v>220</v>
      </c>
      <c r="AJ16" s="233">
        <f t="shared" si="1"/>
        <v>230</v>
      </c>
      <c r="AK16" s="233">
        <f t="shared" si="1"/>
        <v>240</v>
      </c>
      <c r="AL16" s="233">
        <f t="shared" si="1"/>
        <v>250</v>
      </c>
      <c r="AM16" s="233">
        <f t="shared" si="1"/>
        <v>260</v>
      </c>
      <c r="AN16" s="233">
        <f t="shared" si="1"/>
        <v>270</v>
      </c>
      <c r="AO16" s="233">
        <f t="shared" si="1"/>
        <v>280</v>
      </c>
      <c r="AP16" s="233">
        <f t="shared" si="1"/>
        <v>290</v>
      </c>
      <c r="AQ16" s="233">
        <f t="shared" si="1"/>
        <v>300</v>
      </c>
      <c r="AR16" s="233">
        <f t="shared" si="1"/>
        <v>310</v>
      </c>
      <c r="AS16" s="233">
        <f t="shared" si="1"/>
        <v>320</v>
      </c>
      <c r="AT16" s="233">
        <f t="shared" si="1"/>
        <v>330</v>
      </c>
      <c r="AU16" s="233">
        <f t="shared" si="1"/>
        <v>340</v>
      </c>
      <c r="AV16" s="233">
        <f t="shared" si="1"/>
        <v>350</v>
      </c>
      <c r="AW16" s="233">
        <f t="shared" si="1"/>
        <v>360</v>
      </c>
      <c r="AX16" s="233"/>
      <c r="AY16" s="233"/>
      <c r="AZ16" s="233"/>
      <c r="BA16" s="233"/>
      <c r="BB16" s="233"/>
    </row>
    <row r="17" spans="12:49" x14ac:dyDescent="0.35">
      <c r="L17" s="233" t="s">
        <v>217</v>
      </c>
      <c r="M17" s="233">
        <f>M16*PI()/180</f>
        <v>0</v>
      </c>
      <c r="N17" s="233">
        <f t="shared" ref="N17:AW17" si="2">N16*PI()/180</f>
        <v>0.17453292519943295</v>
      </c>
      <c r="O17" s="233">
        <f t="shared" si="2"/>
        <v>0.3490658503988659</v>
      </c>
      <c r="P17" s="233">
        <f t="shared" si="2"/>
        <v>0.52359877559829882</v>
      </c>
      <c r="Q17" s="233">
        <f t="shared" si="2"/>
        <v>0.69813170079773179</v>
      </c>
      <c r="R17" s="233">
        <f t="shared" si="2"/>
        <v>0.87266462599716477</v>
      </c>
      <c r="S17" s="233">
        <f t="shared" si="2"/>
        <v>1.0471975511965976</v>
      </c>
      <c r="T17" s="233">
        <f t="shared" si="2"/>
        <v>1.2217304763960306</v>
      </c>
      <c r="U17" s="233">
        <f t="shared" si="2"/>
        <v>1.3962634015954636</v>
      </c>
      <c r="V17" s="233">
        <f t="shared" si="2"/>
        <v>1.5707963267948966</v>
      </c>
      <c r="W17" s="233">
        <f t="shared" si="2"/>
        <v>1.7453292519943295</v>
      </c>
      <c r="X17" s="233">
        <f t="shared" si="2"/>
        <v>1.9198621771937625</v>
      </c>
      <c r="Y17" s="233">
        <f t="shared" si="2"/>
        <v>2.0943951023931953</v>
      </c>
      <c r="Z17" s="233">
        <f t="shared" si="2"/>
        <v>2.2689280275926285</v>
      </c>
      <c r="AA17" s="233">
        <f t="shared" si="2"/>
        <v>2.4434609527920612</v>
      </c>
      <c r="AB17" s="233">
        <f t="shared" si="2"/>
        <v>2.6179938779914944</v>
      </c>
      <c r="AC17" s="233">
        <f t="shared" si="2"/>
        <v>2.7925268031909272</v>
      </c>
      <c r="AD17" s="233">
        <f t="shared" si="2"/>
        <v>2.9670597283903604</v>
      </c>
      <c r="AE17" s="233">
        <f t="shared" si="2"/>
        <v>3.1415926535897931</v>
      </c>
      <c r="AF17" s="233">
        <f t="shared" si="2"/>
        <v>3.3161255787892263</v>
      </c>
      <c r="AG17" s="233">
        <f t="shared" si="2"/>
        <v>3.4906585039886591</v>
      </c>
      <c r="AH17" s="233">
        <f t="shared" si="2"/>
        <v>3.6651914291880923</v>
      </c>
      <c r="AI17" s="233">
        <f t="shared" si="2"/>
        <v>3.839724354387525</v>
      </c>
      <c r="AJ17" s="233">
        <f t="shared" si="2"/>
        <v>4.0142572795869578</v>
      </c>
      <c r="AK17" s="233">
        <f t="shared" si="2"/>
        <v>4.1887902047863905</v>
      </c>
      <c r="AL17" s="233">
        <f t="shared" si="2"/>
        <v>4.3633231299858233</v>
      </c>
      <c r="AM17" s="233">
        <f t="shared" si="2"/>
        <v>4.5378560551852569</v>
      </c>
      <c r="AN17" s="233">
        <f t="shared" si="2"/>
        <v>4.7123889803846897</v>
      </c>
      <c r="AO17" s="233">
        <f t="shared" si="2"/>
        <v>4.8869219055841224</v>
      </c>
      <c r="AP17" s="233">
        <f t="shared" si="2"/>
        <v>5.0614548307835552</v>
      </c>
      <c r="AQ17" s="233">
        <f t="shared" si="2"/>
        <v>5.2359877559829888</v>
      </c>
      <c r="AR17" s="233">
        <f t="shared" si="2"/>
        <v>5.4105206811824216</v>
      </c>
      <c r="AS17" s="233">
        <f t="shared" si="2"/>
        <v>5.5850536063818543</v>
      </c>
      <c r="AT17" s="233">
        <f t="shared" si="2"/>
        <v>5.7595865315812871</v>
      </c>
      <c r="AU17" s="233">
        <f t="shared" si="2"/>
        <v>5.9341194567807207</v>
      </c>
      <c r="AV17" s="233">
        <f t="shared" si="2"/>
        <v>6.1086523819801526</v>
      </c>
      <c r="AW17" s="233">
        <f t="shared" si="2"/>
        <v>6.2831853071795862</v>
      </c>
    </row>
    <row r="18" spans="12:49" x14ac:dyDescent="0.35">
      <c r="L18" s="230" t="s">
        <v>461</v>
      </c>
      <c r="M18" s="233">
        <f>$C$11*SIN(M17+$F$11)</f>
        <v>0</v>
      </c>
      <c r="N18" s="233">
        <f t="shared" ref="N18:AW18" si="3">$C$11*SIN(N17+$F$11)</f>
        <v>39.939080863393976</v>
      </c>
      <c r="O18" s="233">
        <f t="shared" si="3"/>
        <v>78.664632964903802</v>
      </c>
      <c r="P18" s="233">
        <f t="shared" si="3"/>
        <v>114.99999999999999</v>
      </c>
      <c r="Q18" s="233">
        <f t="shared" si="3"/>
        <v>147.84115022790402</v>
      </c>
      <c r="R18" s="233">
        <f t="shared" si="3"/>
        <v>176.19022191736494</v>
      </c>
      <c r="S18" s="233">
        <f t="shared" si="3"/>
        <v>199.18584287042088</v>
      </c>
      <c r="T18" s="233">
        <f t="shared" si="3"/>
        <v>216.12930278075891</v>
      </c>
      <c r="U18" s="233">
        <f t="shared" si="3"/>
        <v>226.50578319280785</v>
      </c>
      <c r="V18" s="233">
        <f t="shared" si="3"/>
        <v>230</v>
      </c>
      <c r="W18" s="233">
        <f t="shared" si="3"/>
        <v>226.50578319280785</v>
      </c>
      <c r="X18" s="233">
        <f t="shared" si="3"/>
        <v>216.12930278075893</v>
      </c>
      <c r="Y18" s="233">
        <f t="shared" si="3"/>
        <v>199.18584287042091</v>
      </c>
      <c r="Z18" s="233">
        <f t="shared" si="3"/>
        <v>176.19022191736494</v>
      </c>
      <c r="AA18" s="233">
        <f t="shared" si="3"/>
        <v>147.84115022790408</v>
      </c>
      <c r="AB18" s="233">
        <f t="shared" si="3"/>
        <v>114.99999999999999</v>
      </c>
      <c r="AC18" s="233">
        <f t="shared" si="3"/>
        <v>78.664632964903845</v>
      </c>
      <c r="AD18" s="233">
        <f t="shared" si="3"/>
        <v>39.939080863393961</v>
      </c>
      <c r="AE18" s="233">
        <f t="shared" si="3"/>
        <v>2.817841446289826E-14</v>
      </c>
      <c r="AF18" s="233">
        <f t="shared" si="3"/>
        <v>-39.939080863394011</v>
      </c>
      <c r="AG18" s="233">
        <f t="shared" si="3"/>
        <v>-78.664632964903788</v>
      </c>
      <c r="AH18" s="233">
        <f t="shared" si="3"/>
        <v>-115.00000000000003</v>
      </c>
      <c r="AI18" s="233">
        <f t="shared" si="3"/>
        <v>-147.84115022790402</v>
      </c>
      <c r="AJ18" s="233">
        <f t="shared" si="3"/>
        <v>-176.19022191736491</v>
      </c>
      <c r="AK18" s="233">
        <f t="shared" si="3"/>
        <v>-199.18584287042083</v>
      </c>
      <c r="AL18" s="233">
        <f t="shared" si="3"/>
        <v>-216.12930278075888</v>
      </c>
      <c r="AM18" s="233">
        <f t="shared" si="3"/>
        <v>-226.50578319280785</v>
      </c>
      <c r="AN18" s="233">
        <f t="shared" si="3"/>
        <v>-230</v>
      </c>
      <c r="AO18" s="233">
        <f t="shared" si="3"/>
        <v>-226.50578319280788</v>
      </c>
      <c r="AP18" s="233">
        <f t="shared" si="3"/>
        <v>-216.12930278075896</v>
      </c>
      <c r="AQ18" s="233">
        <f t="shared" si="3"/>
        <v>-199.18584287042088</v>
      </c>
      <c r="AR18" s="233">
        <f t="shared" si="3"/>
        <v>-176.19022191736497</v>
      </c>
      <c r="AS18" s="233">
        <f t="shared" si="3"/>
        <v>-147.84115022790411</v>
      </c>
      <c r="AT18" s="233">
        <f t="shared" si="3"/>
        <v>-115.0000000000001</v>
      </c>
      <c r="AU18" s="233">
        <f t="shared" si="3"/>
        <v>-78.664632964903774</v>
      </c>
      <c r="AV18" s="233">
        <f t="shared" si="3"/>
        <v>-39.939080863394196</v>
      </c>
      <c r="AW18" s="233">
        <f t="shared" si="3"/>
        <v>-5.635682892579652E-14</v>
      </c>
    </row>
    <row r="19" spans="12:49" ht="16" customHeight="1" x14ac:dyDescent="0.35">
      <c r="L19" s="231" t="s">
        <v>462</v>
      </c>
      <c r="M19" s="233">
        <f>$C$12*SIN(M17+$F$12)</f>
        <v>199.18584287042091</v>
      </c>
      <c r="N19" s="233">
        <f t="shared" ref="N19:AW19" si="4">$C$12*SIN(N17+$F$12)</f>
        <v>176.19022191736502</v>
      </c>
      <c r="O19" s="233">
        <f t="shared" si="4"/>
        <v>147.84115022790408</v>
      </c>
      <c r="P19" s="233">
        <f t="shared" si="4"/>
        <v>115.00000000000007</v>
      </c>
      <c r="Q19" s="233">
        <f t="shared" si="4"/>
        <v>78.664632964903845</v>
      </c>
      <c r="R19" s="233">
        <f t="shared" si="4"/>
        <v>39.939080863394061</v>
      </c>
      <c r="S19" s="233">
        <f t="shared" si="4"/>
        <v>2.817841446289826E-14</v>
      </c>
      <c r="T19" s="233">
        <f t="shared" si="4"/>
        <v>-39.939080863393905</v>
      </c>
      <c r="U19" s="233">
        <f t="shared" si="4"/>
        <v>-78.664632964903689</v>
      </c>
      <c r="V19" s="233">
        <f t="shared" si="4"/>
        <v>-114.99999999999994</v>
      </c>
      <c r="W19" s="233">
        <f t="shared" si="4"/>
        <v>-147.84115022790402</v>
      </c>
      <c r="X19" s="233">
        <f t="shared" si="4"/>
        <v>-176.19022191736491</v>
      </c>
      <c r="Y19" s="233">
        <f t="shared" si="4"/>
        <v>-199.18584287042083</v>
      </c>
      <c r="Z19" s="233">
        <f t="shared" si="4"/>
        <v>-216.12930278075893</v>
      </c>
      <c r="AA19" s="233">
        <f t="shared" si="4"/>
        <v>-226.50578319280785</v>
      </c>
      <c r="AB19" s="233">
        <f t="shared" si="4"/>
        <v>-230</v>
      </c>
      <c r="AC19" s="233">
        <f t="shared" si="4"/>
        <v>-226.50578319280788</v>
      </c>
      <c r="AD19" s="233">
        <f t="shared" si="4"/>
        <v>-216.12930278075896</v>
      </c>
      <c r="AE19" s="233">
        <f t="shared" si="4"/>
        <v>-199.18584287042097</v>
      </c>
      <c r="AF19" s="233">
        <f t="shared" si="4"/>
        <v>-176.19022191736497</v>
      </c>
      <c r="AG19" s="233">
        <f t="shared" si="4"/>
        <v>-147.84115022790411</v>
      </c>
      <c r="AH19" s="233">
        <f t="shared" si="4"/>
        <v>-114.99999999999993</v>
      </c>
      <c r="AI19" s="233">
        <f t="shared" si="4"/>
        <v>-78.664632964903774</v>
      </c>
      <c r="AJ19" s="233">
        <f t="shared" si="4"/>
        <v>-39.93908086339399</v>
      </c>
      <c r="AK19" s="233">
        <f t="shared" si="4"/>
        <v>-5.635682892579652E-14</v>
      </c>
      <c r="AL19" s="233">
        <f t="shared" si="4"/>
        <v>39.939080863393883</v>
      </c>
      <c r="AM19" s="233">
        <f t="shared" si="4"/>
        <v>78.66463296490366</v>
      </c>
      <c r="AN19" s="233">
        <f t="shared" si="4"/>
        <v>114.99999999999983</v>
      </c>
      <c r="AO19" s="233">
        <f t="shared" si="4"/>
        <v>147.84115022790385</v>
      </c>
      <c r="AP19" s="233">
        <f t="shared" si="4"/>
        <v>176.19022191736477</v>
      </c>
      <c r="AQ19" s="233">
        <f t="shared" si="4"/>
        <v>199.18584287042094</v>
      </c>
      <c r="AR19" s="233">
        <f t="shared" si="4"/>
        <v>216.12930278075893</v>
      </c>
      <c r="AS19" s="233">
        <f t="shared" si="4"/>
        <v>226.50578319280785</v>
      </c>
      <c r="AT19" s="233">
        <f t="shared" si="4"/>
        <v>230</v>
      </c>
      <c r="AU19" s="233">
        <f t="shared" si="4"/>
        <v>226.50578319280788</v>
      </c>
      <c r="AV19" s="233">
        <f t="shared" si="4"/>
        <v>216.12930278075899</v>
      </c>
      <c r="AW19" s="233">
        <f t="shared" si="4"/>
        <v>199.185842870421</v>
      </c>
    </row>
    <row r="20" spans="12:49" ht="16" customHeight="1" x14ac:dyDescent="0.45">
      <c r="L20" s="239" t="s">
        <v>463</v>
      </c>
      <c r="M20" s="233">
        <f>M18-M19</f>
        <v>-199.18584287042091</v>
      </c>
      <c r="N20" s="233">
        <f t="shared" ref="N20:AW20" si="5">N18-N19</f>
        <v>-136.25114105397105</v>
      </c>
      <c r="O20" s="233">
        <f t="shared" si="5"/>
        <v>-69.176517263000278</v>
      </c>
      <c r="P20" s="233">
        <f t="shared" si="5"/>
        <v>0</v>
      </c>
      <c r="Q20" s="233">
        <f t="shared" si="5"/>
        <v>69.176517263000179</v>
      </c>
      <c r="R20" s="233">
        <f t="shared" si="5"/>
        <v>136.25114105397088</v>
      </c>
      <c r="S20" s="233">
        <f t="shared" si="5"/>
        <v>199.18584287042086</v>
      </c>
      <c r="T20" s="233">
        <f t="shared" si="5"/>
        <v>256.06838364415279</v>
      </c>
      <c r="U20" s="233">
        <f t="shared" si="5"/>
        <v>305.17041615771154</v>
      </c>
      <c r="V20" s="233">
        <f t="shared" si="5"/>
        <v>344.99999999999994</v>
      </c>
      <c r="W20" s="233">
        <f t="shared" si="5"/>
        <v>374.34693342071188</v>
      </c>
      <c r="X20" s="233">
        <f t="shared" si="5"/>
        <v>392.31952469812381</v>
      </c>
      <c r="Y20" s="233">
        <f t="shared" si="5"/>
        <v>398.37168574084171</v>
      </c>
      <c r="Z20" s="233">
        <f t="shared" si="5"/>
        <v>392.31952469812387</v>
      </c>
      <c r="AA20" s="233">
        <f t="shared" si="5"/>
        <v>374.34693342071193</v>
      </c>
      <c r="AB20" s="233">
        <f t="shared" si="5"/>
        <v>345</v>
      </c>
      <c r="AC20" s="233">
        <f t="shared" si="5"/>
        <v>305.17041615771171</v>
      </c>
      <c r="AD20" s="233">
        <f t="shared" si="5"/>
        <v>256.0683836441529</v>
      </c>
      <c r="AE20" s="233">
        <f t="shared" si="5"/>
        <v>199.185842870421</v>
      </c>
      <c r="AF20" s="233">
        <f t="shared" si="5"/>
        <v>136.25114105397097</v>
      </c>
      <c r="AG20" s="233">
        <f t="shared" si="5"/>
        <v>69.176517263000321</v>
      </c>
      <c r="AH20" s="233">
        <f t="shared" si="5"/>
        <v>0</v>
      </c>
      <c r="AI20" s="233">
        <f t="shared" si="5"/>
        <v>-69.17651726300025</v>
      </c>
      <c r="AJ20" s="233">
        <f t="shared" si="5"/>
        <v>-136.25114105397091</v>
      </c>
      <c r="AK20" s="233">
        <f t="shared" si="5"/>
        <v>-199.18584287042077</v>
      </c>
      <c r="AL20" s="233">
        <f t="shared" si="5"/>
        <v>-256.06838364415273</v>
      </c>
      <c r="AM20" s="233">
        <f t="shared" si="5"/>
        <v>-305.17041615771154</v>
      </c>
      <c r="AN20" s="233">
        <f t="shared" si="5"/>
        <v>-344.99999999999983</v>
      </c>
      <c r="AO20" s="233">
        <f t="shared" si="5"/>
        <v>-374.34693342071171</v>
      </c>
      <c r="AP20" s="233">
        <f t="shared" si="5"/>
        <v>-392.3195246981237</v>
      </c>
      <c r="AQ20" s="233">
        <f t="shared" si="5"/>
        <v>-398.37168574084183</v>
      </c>
      <c r="AR20" s="233">
        <f t="shared" si="5"/>
        <v>-392.31952469812393</v>
      </c>
      <c r="AS20" s="233">
        <f t="shared" si="5"/>
        <v>-374.34693342071193</v>
      </c>
      <c r="AT20" s="233">
        <f t="shared" si="5"/>
        <v>-345.00000000000011</v>
      </c>
      <c r="AU20" s="233">
        <f t="shared" si="5"/>
        <v>-305.17041615771166</v>
      </c>
      <c r="AV20" s="233">
        <f t="shared" si="5"/>
        <v>-256.06838364415319</v>
      </c>
      <c r="AW20" s="233">
        <f t="shared" si="5"/>
        <v>-199.18584287042106</v>
      </c>
    </row>
    <row r="21" spans="12:49" ht="16" customHeight="1" x14ac:dyDescent="0.35"/>
    <row r="39" spans="2:4" x14ac:dyDescent="0.35">
      <c r="B39" s="2" t="s">
        <v>440</v>
      </c>
      <c r="C39" s="2"/>
      <c r="D39" t="s">
        <v>441</v>
      </c>
    </row>
    <row r="40" spans="2:4" x14ac:dyDescent="0.35">
      <c r="B40" s="3" t="s">
        <v>442</v>
      </c>
      <c r="C40" s="3"/>
      <c r="D40" t="s">
        <v>445</v>
      </c>
    </row>
    <row r="41" spans="2:4" x14ac:dyDescent="0.35">
      <c r="B41" t="s">
        <v>443</v>
      </c>
      <c r="D41" t="s">
        <v>444</v>
      </c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45873.71412986111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45874</v>
      </c>
      <c r="E23" s="109">
        <f t="shared" ca="1" si="4"/>
        <v>64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45881</v>
      </c>
      <c r="E24" s="109">
        <f t="shared" ca="1" si="4"/>
        <v>55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45882</v>
      </c>
      <c r="E25" s="109">
        <f t="shared" ca="1" si="4"/>
        <v>82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45912</v>
      </c>
      <c r="E26" s="109">
        <f t="shared" ca="1" si="4"/>
        <v>55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45916</v>
      </c>
      <c r="E27" s="109">
        <f t="shared" ca="1" si="4"/>
        <v>63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45940</v>
      </c>
      <c r="E28" s="109">
        <f t="shared" ca="1" si="4"/>
        <v>84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45942</v>
      </c>
      <c r="E29" s="109">
        <f t="shared" ca="1" si="4"/>
        <v>82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45944</v>
      </c>
      <c r="E30" s="109">
        <f t="shared" ca="1" si="4"/>
        <v>40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3-Phasenstrom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2025-08-04T15:08:31Z</dcterms:modified>
</cp:coreProperties>
</file>