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3DC59003-D375-4637-84EF-023577B11C61}" xr6:coauthVersionLast="47" xr6:coauthVersionMax="47" xr10:uidLastSave="{00000000-0000-0000-0000-000000000000}"/>
  <bookViews>
    <workbookView xWindow="-60" yWindow="-18120" windowWidth="29040" windowHeight="18240" firstSheet="5" activeTab="10" xr2:uid="{00000000-000D-0000-FFFF-FFFF00000000}"/>
  </bookViews>
  <sheets>
    <sheet name="TOC" sheetId="13" r:id="rId1"/>
    <sheet name="Schiefeebene" sheetId="19" r:id="rId2"/>
    <sheet name="Schiefe-Ebene (alt)" sheetId="20" r:id="rId3"/>
    <sheet name="Vektoren" sheetId="18" r:id="rId4"/>
    <sheet name="Geburtstagsliste" sheetId="17" r:id="rId5"/>
    <sheet name="Einheiten umrechnen" sheetId="16" r:id="rId6"/>
    <sheet name="Flächenberechnungen" sheetId="14" r:id="rId7"/>
    <sheet name="Kinematik_1" sheetId="4" r:id="rId8"/>
    <sheet name="Kinematik_2" sheetId="9" r:id="rId9"/>
    <sheet name="Kinematik_2_Berechnungen" sheetId="11" r:id="rId10"/>
    <sheet name="Fourierreihe (alt)" sheetId="12" r:id="rId11"/>
    <sheet name="Scheinleistung" sheetId="15" r:id="rId12"/>
  </sheets>
  <definedNames>
    <definedName name="_xlnm._FilterDatabase" localSheetId="4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0" l="1"/>
  <c r="G20" i="20"/>
  <c r="F18" i="20"/>
  <c r="G15" i="20"/>
  <c r="F22" i="19"/>
  <c r="AK41" i="19"/>
  <c r="L24" i="19"/>
  <c r="O24" i="19" s="1"/>
  <c r="L23" i="19"/>
  <c r="AJ41" i="19" s="1"/>
  <c r="Q33" i="19"/>
  <c r="Q36" i="19" s="1"/>
  <c r="R32" i="19"/>
  <c r="S32" i="19" s="1"/>
  <c r="O31" i="19"/>
  <c r="P16" i="18"/>
  <c r="P15" i="18"/>
  <c r="S15" i="18"/>
  <c r="R15" i="18"/>
  <c r="W15" i="18" s="1"/>
  <c r="Q15" i="18"/>
  <c r="H26" i="19"/>
  <c r="H27" i="19" s="1"/>
  <c r="H28" i="19" s="1"/>
  <c r="H30" i="19" s="1"/>
  <c r="H31" i="19" s="1"/>
  <c r="H32" i="19" s="1"/>
  <c r="H33" i="19" s="1"/>
  <c r="G26" i="19"/>
  <c r="G23" i="19"/>
  <c r="F23" i="19" s="1"/>
  <c r="G28" i="19" s="1"/>
  <c r="G32" i="19" s="1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J14" i="15" l="1"/>
  <c r="V15" i="18"/>
  <c r="G27" i="19"/>
  <c r="Q34" i="19"/>
  <c r="P34" i="19"/>
  <c r="P35" i="19" s="1"/>
  <c r="P36" i="19" s="1"/>
  <c r="P37" i="19" s="1"/>
  <c r="P38" i="19" s="1"/>
  <c r="O23" i="19"/>
  <c r="AK42" i="19" s="1"/>
  <c r="Q38" i="19"/>
  <c r="Q35" i="19"/>
  <c r="Q37" i="19" s="1"/>
  <c r="G30" i="19"/>
  <c r="G33" i="19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E18" i="15" s="1"/>
  <c r="AP14" i="15"/>
  <c r="AP18" i="15" s="1"/>
  <c r="Z14" i="15"/>
  <c r="Z18" i="15" s="1"/>
  <c r="AO14" i="15"/>
  <c r="Y14" i="15"/>
  <c r="Y18" i="15" s="1"/>
  <c r="AN14" i="15"/>
  <c r="X14" i="15"/>
  <c r="AM14" i="15"/>
  <c r="W14" i="15"/>
  <c r="W18" i="15" s="1"/>
  <c r="M14" i="15"/>
  <c r="M18" i="15" s="1"/>
  <c r="AX14" i="15"/>
  <c r="AX18" i="15" s="1"/>
  <c r="AH14" i="15"/>
  <c r="AH18" i="15" s="1"/>
  <c r="Q14" i="15"/>
  <c r="Q18" i="15" s="1"/>
  <c r="K14" i="15"/>
  <c r="AW14" i="15"/>
  <c r="AW18" i="15" s="1"/>
  <c r="AG14" i="15"/>
  <c r="P14" i="15"/>
  <c r="P18" i="15" s="1"/>
  <c r="I10" i="14"/>
  <c r="E23" i="14"/>
  <c r="G23" i="14" s="1"/>
  <c r="R18" i="15"/>
  <c r="AO18" i="15"/>
  <c r="AG18" i="15"/>
  <c r="AV18" i="15"/>
  <c r="AN18" i="15"/>
  <c r="AF18" i="15"/>
  <c r="X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Q40" i="19" l="1"/>
  <c r="Q39" i="19"/>
  <c r="S34" i="19"/>
  <c r="S35" i="19"/>
  <c r="S36" i="19"/>
  <c r="R35" i="19"/>
  <c r="R34" i="19"/>
  <c r="R36" i="19"/>
  <c r="G31" i="19"/>
  <c r="I31" i="19" s="1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34" i="19" l="1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<sst xmlns="http://schemas.openxmlformats.org/spreadsheetml/2006/main" count="462" uniqueCount="321">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</sst>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(alt)'!$J$14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(alt)'!$M$12:$AY$12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(alt)'!$M$14:$AY$14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(alt)'!$J$15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(alt)'!$M$12:$AY$12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(alt)'!$M$15:$AY$15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(alt)'!$J$16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(alt)'!$M$12:$AY$12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(alt)'!$M$16:$AY$16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(alt)'!$J$17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(alt)'!$M$12:$AY$12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(alt)'!$M$17:$AY$17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(alt)'!$J$20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(alt)'!$M$12:$AY$12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(alt)'!$M$20:$AY$20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(alt)'!$S$4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(alt)'!$W$5:$X$5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(alt)'!$W$6:$X$6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4"/>
  <sheetViews>
    <sheetView workbookViewId="0">
      <selection activeCell="D12" sqref="D12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45786</v>
      </c>
      <c r="C14" s="90" t="s">
        <v>252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59" t="str">
        <f>$O$8</f>
        <v>Anfangs-Geschwindigkeit</v>
      </c>
      <c r="D6" s="160"/>
      <c r="E6" s="163" t="str">
        <f>$O$9</f>
        <v>Geschwindigkeit</v>
      </c>
      <c r="F6" s="160"/>
      <c r="G6" s="163" t="str">
        <f>$O$10</f>
        <v>Strecke</v>
      </c>
      <c r="H6" s="160"/>
      <c r="I6" s="163" t="str">
        <f>$O$11</f>
        <v>Zeit</v>
      </c>
      <c r="J6" s="160"/>
      <c r="K6" s="163" t="str">
        <f>$O$12</f>
        <v>Beschleunigung</v>
      </c>
      <c r="L6" s="164"/>
    </row>
    <row r="7" spans="1:19" ht="15" thickBot="1" x14ac:dyDescent="0.4">
      <c r="B7" s="28" t="s">
        <v>43</v>
      </c>
      <c r="C7" s="161" t="str">
        <f>$P$8</f>
        <v>v0 [m/s]</v>
      </c>
      <c r="D7" s="162"/>
      <c r="E7" s="165" t="str">
        <f>$P$9</f>
        <v>v [m/s]</v>
      </c>
      <c r="F7" s="162"/>
      <c r="G7" s="165" t="str">
        <f>$P$10</f>
        <v>s [m]</v>
      </c>
      <c r="H7" s="162"/>
      <c r="I7" s="165" t="str">
        <f>$P$11</f>
        <v>t [s]</v>
      </c>
      <c r="J7" s="162"/>
      <c r="K7" s="165" t="str">
        <f>$P$12</f>
        <v>a [m/s2]</v>
      </c>
      <c r="L7" s="166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53">
        <v>119</v>
      </c>
      <c r="H8" s="154"/>
      <c r="I8" s="153">
        <v>7</v>
      </c>
      <c r="J8" s="154"/>
      <c r="K8" s="153">
        <v>2</v>
      </c>
      <c r="L8" s="158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50">
        <v>24</v>
      </c>
      <c r="F9" s="151"/>
      <c r="G9" s="31" t="s">
        <v>83</v>
      </c>
      <c r="H9" s="31">
        <f>E9*I9 - K9*I9^2/2</f>
        <v>119</v>
      </c>
      <c r="I9" s="150">
        <v>7</v>
      </c>
      <c r="J9" s="151"/>
      <c r="K9" s="150">
        <v>2</v>
      </c>
      <c r="L9" s="156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50">
        <v>24</v>
      </c>
      <c r="F10" s="151"/>
      <c r="G10" s="150">
        <v>119</v>
      </c>
      <c r="H10" s="151"/>
      <c r="I10" s="31" t="s">
        <v>84</v>
      </c>
      <c r="J10" s="31">
        <f>(E10 - SQRT(E10^2 - 2*K10*G10))/K10</f>
        <v>7</v>
      </c>
      <c r="K10" s="150">
        <v>2</v>
      </c>
      <c r="L10" s="156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50">
        <v>24</v>
      </c>
      <c r="F11" s="151"/>
      <c r="G11" s="150">
        <v>119</v>
      </c>
      <c r="H11" s="151"/>
      <c r="I11" s="150">
        <v>7</v>
      </c>
      <c r="J11" s="15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55">
        <v>10</v>
      </c>
      <c r="D12" s="15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50">
        <v>7</v>
      </c>
      <c r="J12" s="151"/>
      <c r="K12" s="150">
        <v>2</v>
      </c>
      <c r="L12" s="156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55">
        <v>10</v>
      </c>
      <c r="D13" s="151"/>
      <c r="E13" s="31" t="s">
        <v>88</v>
      </c>
      <c r="F13" s="31">
        <f>SQRT(C13^2 + 2*K13*G13)</f>
        <v>24</v>
      </c>
      <c r="G13" s="150">
        <v>119</v>
      </c>
      <c r="H13" s="151"/>
      <c r="I13" s="37" t="s">
        <v>62</v>
      </c>
      <c r="J13" s="31">
        <f xml:space="preserve"> (-C13 + SQRT(C13^2 + 2*K13*G13))/K13</f>
        <v>7</v>
      </c>
      <c r="K13" s="148">
        <v>2</v>
      </c>
      <c r="L13" s="156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55">
        <v>10</v>
      </c>
      <c r="D14" s="151"/>
      <c r="E14" s="31" t="s">
        <v>89</v>
      </c>
      <c r="F14" s="31">
        <f>2*G14/I14 - C14</f>
        <v>24</v>
      </c>
      <c r="G14" s="150">
        <v>119</v>
      </c>
      <c r="H14" s="151"/>
      <c r="I14" s="150">
        <v>7</v>
      </c>
      <c r="J14" s="157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55">
        <v>10</v>
      </c>
      <c r="D15" s="151"/>
      <c r="E15" s="150">
        <v>24</v>
      </c>
      <c r="F15" s="15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50">
        <v>2</v>
      </c>
      <c r="L15" s="156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55">
        <v>10</v>
      </c>
      <c r="D16" s="151"/>
      <c r="E16" s="150">
        <v>24</v>
      </c>
      <c r="F16" s="151"/>
      <c r="G16" s="31" t="s">
        <v>91</v>
      </c>
      <c r="H16" s="31">
        <f>(C16+E16)*I16/2</f>
        <v>119</v>
      </c>
      <c r="I16" s="150">
        <v>7</v>
      </c>
      <c r="J16" s="15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52">
        <v>10</v>
      </c>
      <c r="D17" s="149"/>
      <c r="E17" s="148">
        <v>24</v>
      </c>
      <c r="F17" s="149"/>
      <c r="G17" s="148">
        <v>119</v>
      </c>
      <c r="H17" s="149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67" t="str">
        <f>P13</f>
        <v>ω0 [rad/s]</v>
      </c>
      <c r="D18" s="168"/>
      <c r="E18" s="169" t="str">
        <f>P14</f>
        <v>ω [rad/s]</v>
      </c>
      <c r="F18" s="168"/>
      <c r="G18" s="169" t="str">
        <f>P15</f>
        <v>φ [rad]</v>
      </c>
      <c r="H18" s="168"/>
      <c r="I18" s="169" t="str">
        <f>P16</f>
        <v>t [s]</v>
      </c>
      <c r="J18" s="168"/>
      <c r="K18" s="169" t="str">
        <f>P17</f>
        <v>α [rad/s2]</v>
      </c>
      <c r="L18" s="170"/>
    </row>
    <row r="19" spans="1:16" ht="29" customHeight="1" thickBot="1" x14ac:dyDescent="0.4">
      <c r="C19" s="171" t="str">
        <f>O13</f>
        <v>Anfangs-Winkelgeschwindigkeit</v>
      </c>
      <c r="D19" s="172"/>
      <c r="E19" s="173" t="str">
        <f>O14</f>
        <v>Winkelgeschwindigkeit</v>
      </c>
      <c r="F19" s="172"/>
      <c r="G19" s="173" t="str">
        <f>O15</f>
        <v>Winkel</v>
      </c>
      <c r="H19" s="172"/>
      <c r="I19" s="173" t="str">
        <f>O16</f>
        <v>Zeit</v>
      </c>
      <c r="J19" s="172"/>
      <c r="K19" s="173" t="str">
        <f>O17</f>
        <v>Winkelbeschleunigung</v>
      </c>
      <c r="L19" s="174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tabSelected="1" topLeftCell="A5" zoomScale="40" zoomScaleNormal="40" workbookViewId="0">
      <selection activeCell="AP96" sqref="AP96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41" t="s">
        <v>81</v>
      </c>
      <c r="S7" s="141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5"/>
      <c r="D11" s="175"/>
      <c r="E11" s="175"/>
      <c r="F11" s="17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6" t="s">
        <v>67</v>
      </c>
      <c r="D12" s="176"/>
      <c r="E12" s="176"/>
      <c r="F12" s="176"/>
      <c r="G12" s="47"/>
      <c r="H12" s="47"/>
      <c r="J12" s="57" t="s">
        <v>70</v>
      </c>
      <c r="K12" s="38">
        <v>270</v>
      </c>
      <c r="L12" s="17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78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141" t="s">
        <v>81</v>
      </c>
      <c r="S7" s="141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5"/>
      <c r="D11" s="175"/>
      <c r="E11" s="175"/>
      <c r="F11" s="17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6" t="s">
        <v>67</v>
      </c>
      <c r="D12" s="176"/>
      <c r="E12" s="176"/>
      <c r="F12" s="176"/>
      <c r="G12" s="47"/>
      <c r="H12" s="47"/>
      <c r="J12" s="57" t="s">
        <v>70</v>
      </c>
      <c r="K12" s="38">
        <v>210</v>
      </c>
      <c r="L12" s="17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78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3">IF($L$14=$AI$7,$C$14*SIN($D$14*N13 + $F$14),0)</f>
        <v>17.320508075688757</v>
      </c>
      <c r="O14" s="54">
        <f t="shared" si="3"/>
        <v>20</v>
      </c>
      <c r="P14" s="54">
        <f t="shared" si="3"/>
        <v>17.320508075688743</v>
      </c>
      <c r="Q14" s="54">
        <f t="shared" si="3"/>
        <v>10.000000000000025</v>
      </c>
      <c r="R14" s="54">
        <f t="shared" si="3"/>
        <v>-1.9598038469847978E-14</v>
      </c>
      <c r="S14" s="54">
        <f t="shared" si="3"/>
        <v>-10.00000000000006</v>
      </c>
      <c r="T14" s="54">
        <f t="shared" si="3"/>
        <v>-17.320508075688831</v>
      </c>
      <c r="U14" s="54">
        <f t="shared" si="3"/>
        <v>-20</v>
      </c>
      <c r="V14" s="54">
        <f t="shared" si="3"/>
        <v>-17.320508075688807</v>
      </c>
      <c r="W14" s="54">
        <f t="shared" si="3"/>
        <v>-10.000000000000263</v>
      </c>
      <c r="X14" s="54">
        <f t="shared" si="3"/>
        <v>-2.5482220500361308E-13</v>
      </c>
      <c r="Y14" s="54">
        <f t="shared" si="3"/>
        <v>9.9999999999998206</v>
      </c>
      <c r="Z14" s="54">
        <f t="shared" si="3"/>
        <v>17.320508075688409</v>
      </c>
      <c r="AA14" s="54">
        <f t="shared" si="3"/>
        <v>20</v>
      </c>
      <c r="AB14" s="54">
        <f t="shared" si="3"/>
        <v>17.320508075689087</v>
      </c>
      <c r="AC14" s="54">
        <f t="shared" si="3"/>
        <v>10.000000000000501</v>
      </c>
      <c r="AD14" s="54">
        <f t="shared" si="3"/>
        <v>-3.9191740131006014E-14</v>
      </c>
      <c r="AE14" s="54">
        <f t="shared" si="3"/>
        <v>-9.9999999999995843</v>
      </c>
      <c r="AF14" s="54">
        <f t="shared" si="3"/>
        <v>-17.320508075688842</v>
      </c>
      <c r="AG14" s="54">
        <f t="shared" si="3"/>
        <v>-20</v>
      </c>
      <c r="AH14" s="54">
        <f t="shared" si="3"/>
        <v>-17.320508075688938</v>
      </c>
      <c r="AI14" s="54">
        <f t="shared" si="3"/>
        <v>-9.9999999999997531</v>
      </c>
      <c r="AJ14" s="54">
        <f t="shared" si="3"/>
        <v>9.0163987387370526E-13</v>
      </c>
      <c r="AK14" s="54">
        <f t="shared" si="3"/>
        <v>10.00000000000033</v>
      </c>
      <c r="AL14" s="54">
        <f t="shared" si="3"/>
        <v>17.320508075688707</v>
      </c>
      <c r="AM14" s="54">
        <f t="shared" si="3"/>
        <v>20</v>
      </c>
      <c r="AN14" s="54">
        <f t="shared" si="3"/>
        <v>17.320508075689361</v>
      </c>
      <c r="AO14" s="54">
        <f t="shared" si="3"/>
        <v>9.9999999999994991</v>
      </c>
      <c r="AP14" s="54">
        <f t="shared" si="3"/>
        <v>-5.878544179216405E-14</v>
      </c>
      <c r="AQ14" s="54">
        <f t="shared" si="3"/>
        <v>-9.9999999999996021</v>
      </c>
      <c r="AR14" s="54">
        <f t="shared" si="3"/>
        <v>-17.320508075688853</v>
      </c>
      <c r="AS14" s="54">
        <f t="shared" si="3"/>
        <v>-20</v>
      </c>
      <c r="AT14" s="54">
        <f t="shared" si="3"/>
        <v>-17.320508075688078</v>
      </c>
      <c r="AU14" s="54">
        <f t="shared" si="3"/>
        <v>-9.999999999999245</v>
      </c>
      <c r="AV14" s="54">
        <f t="shared" si="3"/>
        <v>3.5279938692678314E-13</v>
      </c>
      <c r="AW14" s="54">
        <f t="shared" si="3"/>
        <v>9.9999999999998561</v>
      </c>
      <c r="AX14" s="54">
        <f t="shared" si="3"/>
        <v>17.320508075689567</v>
      </c>
      <c r="AY14" s="54">
        <f t="shared" si="3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8.6602540378443624</v>
      </c>
      <c r="O18" s="55">
        <f t="shared" si="6"/>
        <v>17.320508075688753</v>
      </c>
      <c r="P18" s="55">
        <f t="shared" si="6"/>
        <v>17.320508075688743</v>
      </c>
      <c r="Q18" s="55">
        <f t="shared" si="6"/>
        <v>8.6602540378444299</v>
      </c>
      <c r="R18" s="55">
        <f t="shared" si="6"/>
        <v>-9.7990192349240222E-15</v>
      </c>
      <c r="S18" s="55">
        <f t="shared" si="6"/>
        <v>4.898425415289539E-15</v>
      </c>
      <c r="T18" s="55">
        <f t="shared" si="6"/>
        <v>8.6602540378444601</v>
      </c>
      <c r="U18" s="55">
        <f t="shared" si="6"/>
        <v>17.320508075688686</v>
      </c>
      <c r="V18" s="55">
        <f t="shared" si="6"/>
        <v>17.320508075688807</v>
      </c>
      <c r="W18" s="55">
        <f t="shared" si="6"/>
        <v>8.6602540378446342</v>
      </c>
      <c r="X18" s="55">
        <f t="shared" si="6"/>
        <v>1.2741110250180684E-13</v>
      </c>
      <c r="Y18" s="55">
        <f t="shared" si="6"/>
        <v>9.7968508305788429E-15</v>
      </c>
      <c r="Z18" s="55">
        <f t="shared" si="6"/>
        <v>8.6602540378438295</v>
      </c>
      <c r="AA18" s="55">
        <f t="shared" si="6"/>
        <v>17.320508075688831</v>
      </c>
      <c r="AB18" s="55">
        <f t="shared" si="6"/>
        <v>17.320508075689087</v>
      </c>
      <c r="AC18" s="55">
        <f t="shared" si="6"/>
        <v>8.6602540378449078</v>
      </c>
      <c r="AD18" s="55">
        <f t="shared" si="6"/>
        <v>-1.9595870065502559E-14</v>
      </c>
      <c r="AE18" s="55">
        <f t="shared" si="6"/>
        <v>-1.2741327090614621E-13</v>
      </c>
      <c r="AF18" s="55">
        <f t="shared" si="6"/>
        <v>8.6602540378446928</v>
      </c>
      <c r="AG18" s="55">
        <f t="shared" si="6"/>
        <v>17.320508075688693</v>
      </c>
      <c r="AH18" s="55">
        <f t="shared" si="6"/>
        <v>17.320508075688938</v>
      </c>
      <c r="AI18" s="55">
        <f t="shared" si="6"/>
        <v>8.6602540378441883</v>
      </c>
      <c r="AJ18" s="55">
        <f t="shared" si="6"/>
        <v>-4.5081993693683082E-13</v>
      </c>
      <c r="AK18" s="55">
        <f t="shared" si="6"/>
        <v>1.9593701661158683E-14</v>
      </c>
      <c r="AL18" s="55">
        <f t="shared" si="6"/>
        <v>8.6602540378439929</v>
      </c>
      <c r="AM18" s="55">
        <f t="shared" si="6"/>
        <v>17.320508075688274</v>
      </c>
      <c r="AN18" s="55">
        <f t="shared" si="6"/>
        <v>17.320508075689361</v>
      </c>
      <c r="AO18" s="55">
        <f t="shared" si="6"/>
        <v>8.6602540378438935</v>
      </c>
      <c r="AP18" s="55">
        <f t="shared" si="6"/>
        <v>-2.9392720896082751E-14</v>
      </c>
      <c r="AQ18" s="55">
        <f t="shared" si="6"/>
        <v>-4.0183351437959656E-13</v>
      </c>
      <c r="AR18" s="55">
        <f t="shared" si="6"/>
        <v>8.6602540378442878</v>
      </c>
      <c r="AS18" s="55">
        <f t="shared" si="6"/>
        <v>17.320508075688423</v>
      </c>
      <c r="AT18" s="55">
        <f t="shared" si="6"/>
        <v>17.320508075688078</v>
      </c>
      <c r="AU18" s="55">
        <f t="shared" si="6"/>
        <v>8.6602540378436004</v>
      </c>
      <c r="AV18" s="55">
        <f t="shared" si="6"/>
        <v>-1.7639969346339142E-13</v>
      </c>
      <c r="AW18" s="55">
        <f t="shared" si="6"/>
        <v>-2.5482654181229933E-13</v>
      </c>
      <c r="AX18" s="55">
        <f t="shared" si="6"/>
        <v>8.660254037845716</v>
      </c>
      <c r="AY18" s="55">
        <f t="shared" si="6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G6" zoomScaleNormal="100" workbookViewId="0">
      <selection activeCell="F22" sqref="F22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261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30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30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0.52359877559829882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24.524999999999999</v>
      </c>
      <c r="H27" s="5" t="str">
        <f>H26</f>
        <v>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42.478546055626722</v>
      </c>
      <c r="H28" s="5" t="str">
        <f>H27</f>
        <v>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25.487127633376033</v>
      </c>
      <c r="H30" s="5" t="str">
        <f>H28</f>
        <v>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-0.96212763337603491</v>
      </c>
      <c r="H31" s="5" t="str">
        <f>H30</f>
        <v>N</v>
      </c>
      <c r="I31" t="str">
        <f>IF(G31&gt;0,"Gleiten","Haftet")</f>
        <v>Haftet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8.4957092111253445</v>
      </c>
      <c r="H32" s="5" t="str">
        <f>H31</f>
        <v>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16.029290788874654</v>
      </c>
      <c r="H33" s="5" t="str">
        <f>H32</f>
        <v>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" xr:uid="{914C84CC-881B-4AD5-BC66-6A288299472A}">
      <formula1>$L$3:$L$4</formula1>
    </dataValidation>
    <dataValidation type="list" allowBlank="1" showInputMessage="1" showErrorMessage="1" sqref="G20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topLeftCell="A8" zoomScale="115" zoomScaleNormal="115" workbookViewId="0">
      <selection activeCell="C22" sqref="C22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7" zoomScale="55" zoomScaleNormal="55" workbookViewId="0">
      <selection activeCell="H15" sqref="H1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39" t="s">
        <v>230</v>
      </c>
      <c r="D12" s="139"/>
      <c r="E12" s="139"/>
      <c r="F12" s="139"/>
      <c r="G12" s="139"/>
      <c r="H12" s="75"/>
      <c r="I12" s="139" t="s">
        <v>231</v>
      </c>
      <c r="J12" s="139"/>
      <c r="K12" s="139" t="s">
        <v>226</v>
      </c>
      <c r="L12" s="139"/>
      <c r="M12" s="139" t="s">
        <v>232</v>
      </c>
      <c r="N12" s="139"/>
      <c r="O12" s="139"/>
      <c r="P12" s="138" t="s">
        <v>243</v>
      </c>
      <c r="Q12" s="138"/>
      <c r="R12" s="138"/>
      <c r="S12" s="138"/>
      <c r="T12" s="138" t="s">
        <v>275</v>
      </c>
      <c r="U12" s="138"/>
      <c r="V12" s="138"/>
      <c r="W12" s="138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20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ref="V16:V20" si="11">IF(P16&lt;&gt;0,Q16,0)</f>
        <v>0</v>
      </c>
      <c r="W16" s="93">
        <f t="shared" ref="W16:W20" si="12">IF(R16&lt;&gt;0,S16,0)</f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45788.326931365744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44" t="s">
        <v>26</v>
      </c>
      <c r="D4" s="14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46" t="s">
        <v>27</v>
      </c>
      <c r="D5" s="14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42" t="s">
        <v>1</v>
      </c>
      <c r="D8" s="14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40" t="s">
        <v>24</v>
      </c>
      <c r="D9" s="14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41" t="s">
        <v>29</v>
      </c>
      <c r="D10" s="141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41" t="s">
        <v>56</v>
      </c>
      <c r="D11" s="141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TOC</vt:lpstr>
      <vt:lpstr>Schiefeebene</vt:lpstr>
      <vt:lpstr>Schiefe-Ebene (alt)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 (alt)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2025-05-11T05:51:12Z</dcterms:modified>
</cp:coreProperties>
</file>