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2E740B58-B9AF-4631-BB86-57FCE2F25043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Geburtstagsliste" sheetId="17" r:id="rId6"/>
    <sheet name="Einheiten umrechnen" sheetId="16" r:id="rId7"/>
    <sheet name="Flächenberechnungen" sheetId="14" r:id="rId8"/>
    <sheet name="Kinematik_1" sheetId="4" r:id="rId9"/>
    <sheet name="Kinematik_2" sheetId="9" r:id="rId10"/>
    <sheet name="Kinematik_2_Berechnungen" sheetId="11" r:id="rId11"/>
    <sheet name="Fourierreihe" sheetId="21" r:id="rId12"/>
    <sheet name="Fourierreihe (neu)" sheetId="12" r:id="rId13"/>
    <sheet name="Scheinleistung" sheetId="15" r:id="rId14"/>
    <sheet name="Gemischte Schaltung" sheetId="23" r:id="rId15"/>
  </sheets>
  <definedNames>
    <definedName name="_xlnm._FilterDatabase" localSheetId="5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9" l="1"/>
  <c r="U187" i="23"/>
  <c r="F23" i="19"/>
  <c r="U156" i="23"/>
  <c r="U158" i="23" s="1"/>
  <c r="U155" i="23"/>
  <c r="H26" i="19"/>
  <c r="U188" i="23"/>
  <c r="U191" i="23" l="1"/>
  <c r="Q58" i="23"/>
  <c r="Q97" i="23" s="1"/>
  <c r="Q60" i="23"/>
  <c r="Q62" i="23"/>
  <c r="Q99" i="23" s="1"/>
  <c r="F8" i="22"/>
  <c r="G8" i="22"/>
  <c r="H8" i="22"/>
  <c r="I8" i="22"/>
  <c r="J8" i="22"/>
  <c r="K8" i="22"/>
  <c r="K10" i="22" s="1"/>
  <c r="L8" i="22"/>
  <c r="L9" i="22" s="1"/>
  <c r="M8" i="22"/>
  <c r="N8" i="22"/>
  <c r="O8" i="22"/>
  <c r="P8" i="22"/>
  <c r="Q8" i="22"/>
  <c r="R8" i="22"/>
  <c r="S8" i="22"/>
  <c r="S10" i="22" s="1"/>
  <c r="T8" i="22"/>
  <c r="T9" i="22" s="1"/>
  <c r="U8" i="22"/>
  <c r="V8" i="22"/>
  <c r="W8" i="22"/>
  <c r="X8" i="22"/>
  <c r="Y8" i="22"/>
  <c r="Z8" i="22"/>
  <c r="AA8" i="22"/>
  <c r="AA10" i="22" s="1"/>
  <c r="AB8" i="22"/>
  <c r="AB9" i="22" s="1"/>
  <c r="AC8" i="22"/>
  <c r="AD8" i="22"/>
  <c r="AE8" i="22"/>
  <c r="AF8" i="22"/>
  <c r="AG8" i="22"/>
  <c r="AH8" i="22"/>
  <c r="AI8" i="22"/>
  <c r="AI10" i="22" s="1"/>
  <c r="AJ8" i="22"/>
  <c r="AJ9" i="22" s="1"/>
  <c r="AK8" i="22"/>
  <c r="AL8" i="22"/>
  <c r="AM8" i="22"/>
  <c r="AN8" i="22"/>
  <c r="AO8" i="22"/>
  <c r="AP8" i="22"/>
  <c r="AQ8" i="22"/>
  <c r="AQ10" i="22" s="1"/>
  <c r="AR8" i="22"/>
  <c r="AR9" i="22" s="1"/>
  <c r="AS8" i="22"/>
  <c r="AT8" i="22"/>
  <c r="AU8" i="22"/>
  <c r="F9" i="22"/>
  <c r="G9" i="22"/>
  <c r="H9" i="22"/>
  <c r="I9" i="22"/>
  <c r="J9" i="22"/>
  <c r="M9" i="22"/>
  <c r="N9" i="22"/>
  <c r="O9" i="22"/>
  <c r="P9" i="22"/>
  <c r="Q9" i="22"/>
  <c r="R9" i="22"/>
  <c r="U9" i="22"/>
  <c r="V9" i="22"/>
  <c r="W9" i="22"/>
  <c r="X9" i="22"/>
  <c r="Y9" i="22"/>
  <c r="Z9" i="22"/>
  <c r="AC9" i="22"/>
  <c r="AD9" i="22"/>
  <c r="AE9" i="22"/>
  <c r="AF9" i="22"/>
  <c r="AG9" i="22"/>
  <c r="AH9" i="22"/>
  <c r="AK9" i="22"/>
  <c r="AL9" i="22"/>
  <c r="AM9" i="22"/>
  <c r="AN9" i="22"/>
  <c r="AO9" i="22"/>
  <c r="AP9" i="22"/>
  <c r="AS9" i="22"/>
  <c r="AT9" i="22"/>
  <c r="AU9" i="22"/>
  <c r="F10" i="22"/>
  <c r="G10" i="22"/>
  <c r="H10" i="22"/>
  <c r="I10" i="22"/>
  <c r="J10" i="22"/>
  <c r="M10" i="22"/>
  <c r="N10" i="22"/>
  <c r="O10" i="22"/>
  <c r="P10" i="22"/>
  <c r="Q10" i="22"/>
  <c r="R10" i="22"/>
  <c r="U10" i="22"/>
  <c r="V10" i="22"/>
  <c r="W10" i="22"/>
  <c r="X10" i="22"/>
  <c r="Y10" i="22"/>
  <c r="Z10" i="22"/>
  <c r="AC10" i="22"/>
  <c r="AD10" i="22"/>
  <c r="AE10" i="22"/>
  <c r="AF10" i="22"/>
  <c r="AG10" i="22"/>
  <c r="AH10" i="22"/>
  <c r="AK10" i="22"/>
  <c r="AL10" i="22"/>
  <c r="AM10" i="22"/>
  <c r="AN10" i="22"/>
  <c r="AO10" i="22"/>
  <c r="AP10" i="22"/>
  <c r="AS10" i="22"/>
  <c r="AT10" i="22"/>
  <c r="AU10" i="22"/>
  <c r="F11" i="22"/>
  <c r="G11" i="22"/>
  <c r="H11" i="22"/>
  <c r="I11" i="22"/>
  <c r="J11" i="22"/>
  <c r="M11" i="22"/>
  <c r="N11" i="22"/>
  <c r="O11" i="22"/>
  <c r="P11" i="22"/>
  <c r="Q11" i="22"/>
  <c r="R11" i="22"/>
  <c r="U11" i="22"/>
  <c r="V11" i="22"/>
  <c r="W11" i="22"/>
  <c r="X11" i="22"/>
  <c r="Y11" i="22"/>
  <c r="Z11" i="22"/>
  <c r="AC11" i="22"/>
  <c r="AD11" i="22"/>
  <c r="AE11" i="22"/>
  <c r="AF11" i="22"/>
  <c r="AG11" i="22"/>
  <c r="AH11" i="22"/>
  <c r="AK11" i="22"/>
  <c r="AL11" i="22"/>
  <c r="AM11" i="22"/>
  <c r="AN11" i="22"/>
  <c r="AO11" i="22"/>
  <c r="AP11" i="22"/>
  <c r="AS11" i="22"/>
  <c r="AT11" i="22"/>
  <c r="AU11" i="22"/>
  <c r="E10" i="22"/>
  <c r="E11" i="22"/>
  <c r="E9" i="22"/>
  <c r="AD7" i="22"/>
  <c r="AE7" i="22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G7" i="22"/>
  <c r="H7" i="22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F7" i="22"/>
  <c r="E8" i="22"/>
  <c r="M17" i="21"/>
  <c r="K17" i="21"/>
  <c r="F17" i="21"/>
  <c r="C17" i="21"/>
  <c r="F16" i="21"/>
  <c r="C16" i="21"/>
  <c r="F15" i="21"/>
  <c r="J15" i="21" s="1"/>
  <c r="C15" i="21"/>
  <c r="M14" i="21"/>
  <c r="J14" i="21"/>
  <c r="F14" i="21"/>
  <c r="M13" i="21"/>
  <c r="M16" i="21" s="1"/>
  <c r="K13" i="21"/>
  <c r="K14" i="21" s="1"/>
  <c r="O12" i="21"/>
  <c r="O13" i="21" s="1"/>
  <c r="N12" i="21"/>
  <c r="N13" i="21" s="1"/>
  <c r="X5" i="21"/>
  <c r="W5" i="21"/>
  <c r="Q155" i="23" l="1"/>
  <c r="Q187" i="23" s="1"/>
  <c r="Q226" i="23" s="1"/>
  <c r="Q273" i="23" s="1"/>
  <c r="Q275" i="23" s="1"/>
  <c r="U226" i="23" s="1"/>
  <c r="AQ9" i="22"/>
  <c r="AI9" i="22"/>
  <c r="AA9" i="22"/>
  <c r="S9" i="22"/>
  <c r="K9" i="22"/>
  <c r="AR11" i="22"/>
  <c r="AJ11" i="22"/>
  <c r="AB11" i="22"/>
  <c r="T11" i="22"/>
  <c r="L11" i="22"/>
  <c r="AQ11" i="22"/>
  <c r="AI11" i="22"/>
  <c r="AA11" i="22"/>
  <c r="S11" i="22"/>
  <c r="K11" i="22"/>
  <c r="AR10" i="22"/>
  <c r="AJ10" i="22"/>
  <c r="AB10" i="22"/>
  <c r="T10" i="22"/>
  <c r="L10" i="22"/>
  <c r="N16" i="21"/>
  <c r="N14" i="21"/>
  <c r="O16" i="21"/>
  <c r="O14" i="21"/>
  <c r="M20" i="21"/>
  <c r="K15" i="21"/>
  <c r="N17" i="21"/>
  <c r="P12" i="21"/>
  <c r="M15" i="21"/>
  <c r="O17" i="21"/>
  <c r="N15" i="21"/>
  <c r="J16" i="21"/>
  <c r="O15" i="21"/>
  <c r="K16" i="21"/>
  <c r="J17" i="21"/>
  <c r="K20" i="21" l="1"/>
  <c r="T5" i="21" s="1"/>
  <c r="T7" i="21" s="1"/>
  <c r="X6" i="21" s="1"/>
  <c r="O20" i="21"/>
  <c r="N20" i="21"/>
  <c r="T6" i="21"/>
  <c r="Q12" i="21"/>
  <c r="P13" i="21"/>
  <c r="P15" i="21" l="1"/>
  <c r="P14" i="21"/>
  <c r="P20" i="21" s="1"/>
  <c r="P16" i="21"/>
  <c r="P17" i="21"/>
  <c r="R12" i="21"/>
  <c r="Q13" i="21"/>
  <c r="Q14" i="21" l="1"/>
  <c r="Q16" i="21"/>
  <c r="Q15" i="21"/>
  <c r="Q17" i="21"/>
  <c r="S12" i="21"/>
  <c r="R13" i="21"/>
  <c r="R14" i="21" l="1"/>
  <c r="R15" i="21"/>
  <c r="R16" i="21"/>
  <c r="R17" i="21"/>
  <c r="T12" i="21"/>
  <c r="S13" i="21"/>
  <c r="Q20" i="21"/>
  <c r="S14" i="21" l="1"/>
  <c r="S15" i="21"/>
  <c r="S16" i="21"/>
  <c r="S17" i="21"/>
  <c r="U12" i="21"/>
  <c r="T13" i="21"/>
  <c r="R20" i="21"/>
  <c r="V12" i="21" l="1"/>
  <c r="U13" i="21"/>
  <c r="T14" i="21"/>
  <c r="T17" i="21"/>
  <c r="T16" i="21"/>
  <c r="T15" i="21"/>
  <c r="S20" i="21"/>
  <c r="T20" i="21" l="1"/>
  <c r="U16" i="21"/>
  <c r="U14" i="21"/>
  <c r="U20" i="21" s="1"/>
  <c r="U17" i="21"/>
  <c r="U15" i="21"/>
  <c r="V13" i="21"/>
  <c r="W12" i="21"/>
  <c r="V16" i="21" l="1"/>
  <c r="V14" i="21"/>
  <c r="V20" i="21" s="1"/>
  <c r="V15" i="21"/>
  <c r="V17" i="21"/>
  <c r="X12" i="21"/>
  <c r="W13" i="21"/>
  <c r="X13" i="21" l="1"/>
  <c r="Y12" i="21"/>
  <c r="W16" i="21"/>
  <c r="W14" i="21"/>
  <c r="W17" i="21"/>
  <c r="W15" i="21"/>
  <c r="Z12" i="21" l="1"/>
  <c r="Y13" i="21"/>
  <c r="W20" i="21"/>
  <c r="X15" i="21"/>
  <c r="X16" i="21"/>
  <c r="X14" i="21"/>
  <c r="X20" i="21" s="1"/>
  <c r="X17" i="21"/>
  <c r="Y14" i="21" l="1"/>
  <c r="Y16" i="21"/>
  <c r="Y15" i="21"/>
  <c r="Y17" i="21"/>
  <c r="AA12" i="21"/>
  <c r="Z13" i="21"/>
  <c r="Z15" i="21" l="1"/>
  <c r="Z14" i="21"/>
  <c r="Z20" i="21" s="1"/>
  <c r="Z16" i="21"/>
  <c r="Z17" i="21"/>
  <c r="AB12" i="21"/>
  <c r="AA13" i="21"/>
  <c r="Y20" i="21"/>
  <c r="AC12" i="21" l="1"/>
  <c r="AB13" i="21"/>
  <c r="AA14" i="21"/>
  <c r="AA15" i="21"/>
  <c r="AA17" i="21"/>
  <c r="AA16" i="21"/>
  <c r="AB14" i="21" l="1"/>
  <c r="AB17" i="21"/>
  <c r="AB16" i="21"/>
  <c r="AB15" i="21"/>
  <c r="AA20" i="21"/>
  <c r="AD12" i="21"/>
  <c r="AC13" i="21"/>
  <c r="AD13" i="21" l="1"/>
  <c r="AE12" i="21"/>
  <c r="AC14" i="21"/>
  <c r="AC16" i="21"/>
  <c r="AC17" i="21"/>
  <c r="AC15" i="21"/>
  <c r="AB20" i="21"/>
  <c r="AC20" i="21" l="1"/>
  <c r="AE13" i="21"/>
  <c r="AF12" i="21"/>
  <c r="AD14" i="21"/>
  <c r="AD15" i="21"/>
  <c r="AD16" i="21"/>
  <c r="AD17" i="21"/>
  <c r="AF13" i="21" l="1"/>
  <c r="AG12" i="21"/>
  <c r="AE14" i="21"/>
  <c r="AE16" i="21"/>
  <c r="AE15" i="21"/>
  <c r="AE17" i="21"/>
  <c r="AD20" i="21"/>
  <c r="AH12" i="21" l="1"/>
  <c r="AG13" i="21"/>
  <c r="AE20" i="21"/>
  <c r="AF15" i="21"/>
  <c r="AF16" i="21"/>
  <c r="AF14" i="21"/>
  <c r="AF20" i="21" s="1"/>
  <c r="AF17" i="21"/>
  <c r="AG14" i="21" l="1"/>
  <c r="AG16" i="21"/>
  <c r="AG15" i="21"/>
  <c r="AG17" i="21"/>
  <c r="AI12" i="21"/>
  <c r="AH13" i="21"/>
  <c r="AJ12" i="21" l="1"/>
  <c r="AI13" i="21"/>
  <c r="AH14" i="21"/>
  <c r="AH15" i="21"/>
  <c r="AH16" i="21"/>
  <c r="AH17" i="21"/>
  <c r="AG20" i="21"/>
  <c r="AH20" i="21" l="1"/>
  <c r="AI14" i="21"/>
  <c r="AI20" i="21" s="1"/>
  <c r="AI15" i="21"/>
  <c r="AI17" i="21"/>
  <c r="AI16" i="21"/>
  <c r="AK12" i="21"/>
  <c r="AJ13" i="21"/>
  <c r="AJ14" i="21" l="1"/>
  <c r="AJ17" i="21"/>
  <c r="AJ16" i="21"/>
  <c r="AJ15" i="21"/>
  <c r="AL12" i="21"/>
  <c r="AK13" i="21"/>
  <c r="AK16" i="21" l="1"/>
  <c r="AK17" i="21"/>
  <c r="AK14" i="21"/>
  <c r="AK15" i="21"/>
  <c r="AL13" i="21"/>
  <c r="AM12" i="21"/>
  <c r="AJ20" i="21"/>
  <c r="AN12" i="21" l="1"/>
  <c r="AM13" i="21"/>
  <c r="AL14" i="21"/>
  <c r="AL17" i="21"/>
  <c r="AL15" i="21"/>
  <c r="AL16" i="21"/>
  <c r="AK20" i="21"/>
  <c r="AL20" i="21" l="1"/>
  <c r="AM16" i="21"/>
  <c r="AM14" i="21"/>
  <c r="AM17" i="21"/>
  <c r="AM15" i="21"/>
  <c r="AN13" i="21"/>
  <c r="AO12" i="21"/>
  <c r="AP12" i="21" l="1"/>
  <c r="AO13" i="21"/>
  <c r="AN14" i="21"/>
  <c r="AN16" i="21"/>
  <c r="AN17" i="21"/>
  <c r="AN15" i="21"/>
  <c r="AM20" i="21"/>
  <c r="AN20" i="21" l="1"/>
  <c r="AO14" i="21"/>
  <c r="AO17" i="21"/>
  <c r="AO16" i="21"/>
  <c r="AO15" i="21"/>
  <c r="AQ12" i="21"/>
  <c r="AP13" i="21"/>
  <c r="AP15" i="21" l="1"/>
  <c r="AP14" i="21"/>
  <c r="AP17" i="21"/>
  <c r="AP16" i="21"/>
  <c r="AR12" i="21"/>
  <c r="AQ13" i="21"/>
  <c r="AO20" i="21"/>
  <c r="AQ14" i="21" l="1"/>
  <c r="AQ20" i="21" s="1"/>
  <c r="AQ15" i="21"/>
  <c r="AQ17" i="21"/>
  <c r="AQ16" i="21"/>
  <c r="AS12" i="21"/>
  <c r="AR13" i="21"/>
  <c r="AP20" i="21"/>
  <c r="AR14" i="21" l="1"/>
  <c r="AR17" i="21"/>
  <c r="AR16" i="21"/>
  <c r="AR15" i="21"/>
  <c r="AT12" i="21"/>
  <c r="AS13" i="21"/>
  <c r="AS17" i="21" l="1"/>
  <c r="AS14" i="21"/>
  <c r="AS16" i="21"/>
  <c r="AS15" i="21"/>
  <c r="AT13" i="21"/>
  <c r="AU12" i="21"/>
  <c r="AR20" i="21"/>
  <c r="AV12" i="21" l="1"/>
  <c r="AU13" i="21"/>
  <c r="AS20" i="21"/>
  <c r="AT14" i="21"/>
  <c r="AT16" i="21"/>
  <c r="AT15" i="21"/>
  <c r="AT17" i="21"/>
  <c r="AT20" i="21" l="1"/>
  <c r="AU16" i="21"/>
  <c r="AU14" i="21"/>
  <c r="AU17" i="21"/>
  <c r="AU15" i="21"/>
  <c r="AV13" i="21"/>
  <c r="AW12" i="21"/>
  <c r="AU20" i="21" l="1"/>
  <c r="AX12" i="21"/>
  <c r="AW13" i="21"/>
  <c r="AV16" i="21"/>
  <c r="AV14" i="21"/>
  <c r="AV17" i="21"/>
  <c r="AV15" i="21"/>
  <c r="AY12" i="21" l="1"/>
  <c r="AY13" i="21" s="1"/>
  <c r="AX13" i="21"/>
  <c r="AV20" i="21"/>
  <c r="AW14" i="21"/>
  <c r="AW15" i="21"/>
  <c r="AW16" i="21"/>
  <c r="AW17" i="21"/>
  <c r="AW20" i="21" l="1"/>
  <c r="AX14" i="21"/>
  <c r="AX15" i="21"/>
  <c r="AX16" i="21"/>
  <c r="AX17" i="21"/>
  <c r="AY14" i="21"/>
  <c r="AY15" i="21"/>
  <c r="AY16" i="21"/>
  <c r="AY17" i="21"/>
  <c r="V14" i="12"/>
  <c r="AD14" i="12"/>
  <c r="AL14" i="12"/>
  <c r="AT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C17" i="12"/>
  <c r="AI17" i="12"/>
  <c r="AK17" i="12"/>
  <c r="AX17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N16" i="12"/>
  <c r="N15" i="12"/>
  <c r="N17" i="12"/>
  <c r="E15" i="12"/>
  <c r="E16" i="12"/>
  <c r="E17" i="12"/>
  <c r="O17" i="12" s="1"/>
  <c r="E14" i="12"/>
  <c r="O14" i="12" s="1"/>
  <c r="G21" i="20"/>
  <c r="G20" i="20"/>
  <c r="F18" i="20"/>
  <c r="G15" i="20"/>
  <c r="L24" i="19"/>
  <c r="O24" i="19" s="1"/>
  <c r="L23" i="19"/>
  <c r="AJ41" i="19" s="1"/>
  <c r="Q33" i="19"/>
  <c r="Q36" i="19" s="1"/>
  <c r="R32" i="19"/>
  <c r="S32" i="19" s="1"/>
  <c r="O31" i="19"/>
  <c r="P16" i="18"/>
  <c r="P15" i="18"/>
  <c r="S15" i="18"/>
  <c r="R15" i="18"/>
  <c r="W15" i="18" s="1"/>
  <c r="Q15" i="18"/>
  <c r="H27" i="19"/>
  <c r="H28" i="19" s="1"/>
  <c r="H30" i="19" s="1"/>
  <c r="H31" i="19" s="1"/>
  <c r="H32" i="19" s="1"/>
  <c r="H33" i="19" s="1"/>
  <c r="G26" i="19"/>
  <c r="G23" i="19"/>
  <c r="G28" i="19" s="1"/>
  <c r="G32" i="19" s="1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X5" i="12"/>
  <c r="Y5" i="12" s="1"/>
  <c r="G15" i="12"/>
  <c r="G16" i="12"/>
  <c r="G17" i="12"/>
  <c r="G14" i="12"/>
  <c r="N13" i="12"/>
  <c r="L13" i="12"/>
  <c r="O12" i="12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AZ13" i="12" s="1"/>
  <c r="AK41" i="19" l="1"/>
  <c r="AY20" i="21"/>
  <c r="AX20" i="21"/>
  <c r="AY17" i="12"/>
  <c r="AD17" i="12"/>
  <c r="AT17" i="12"/>
  <c r="AA17" i="12"/>
  <c r="AS17" i="12"/>
  <c r="V17" i="12"/>
  <c r="AQ17" i="12"/>
  <c r="U17" i="12"/>
  <c r="AL17" i="12"/>
  <c r="S17" i="12"/>
  <c r="AZ17" i="12"/>
  <c r="AR17" i="12"/>
  <c r="AJ17" i="12"/>
  <c r="AB17" i="12"/>
  <c r="T17" i="12"/>
  <c r="AP17" i="12"/>
  <c r="AH17" i="12"/>
  <c r="Z17" i="12"/>
  <c r="R17" i="12"/>
  <c r="AW17" i="12"/>
  <c r="AO17" i="12"/>
  <c r="AG17" i="12"/>
  <c r="Y17" i="12"/>
  <c r="Q17" i="12"/>
  <c r="AV17" i="12"/>
  <c r="AN17" i="12"/>
  <c r="AF17" i="12"/>
  <c r="X17" i="12"/>
  <c r="P17" i="12"/>
  <c r="AU17" i="12"/>
  <c r="AM17" i="12"/>
  <c r="AE17" i="12"/>
  <c r="W17" i="12"/>
  <c r="AZ14" i="12"/>
  <c r="AB14" i="12"/>
  <c r="S14" i="12"/>
  <c r="AX14" i="12"/>
  <c r="AP14" i="12"/>
  <c r="AH14" i="12"/>
  <c r="Z14" i="12"/>
  <c r="R14" i="12"/>
  <c r="AC14" i="12"/>
  <c r="AJ14" i="12"/>
  <c r="AI14" i="12"/>
  <c r="AW14" i="12"/>
  <c r="AO14" i="12"/>
  <c r="AG14" i="12"/>
  <c r="Y14" i="12"/>
  <c r="Q14" i="12"/>
  <c r="AK14" i="12"/>
  <c r="AR14" i="12"/>
  <c r="AQ14" i="12"/>
  <c r="N14" i="12"/>
  <c r="AV14" i="12"/>
  <c r="AN14" i="12"/>
  <c r="AF14" i="12"/>
  <c r="X14" i="12"/>
  <c r="P14" i="12"/>
  <c r="AS14" i="12"/>
  <c r="U14" i="12"/>
  <c r="T14" i="12"/>
  <c r="AY14" i="12"/>
  <c r="AA14" i="12"/>
  <c r="AU14" i="12"/>
  <c r="AM14" i="12"/>
  <c r="AE14" i="12"/>
  <c r="W14" i="12"/>
  <c r="J14" i="15"/>
  <c r="V15" i="18"/>
  <c r="G27" i="19"/>
  <c r="G33" i="19" s="1"/>
  <c r="Q34" i="19"/>
  <c r="P34" i="19"/>
  <c r="P35" i="19" s="1"/>
  <c r="P36" i="19" s="1"/>
  <c r="P37" i="19" s="1"/>
  <c r="P38" i="19" s="1"/>
  <c r="O23" i="19"/>
  <c r="AK42" i="19" s="1"/>
  <c r="Q38" i="19"/>
  <c r="Q35" i="19"/>
  <c r="Q37" i="19" s="1"/>
  <c r="G30" i="19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E18" i="15" s="1"/>
  <c r="AP14" i="15"/>
  <c r="AP18" i="15" s="1"/>
  <c r="Z14" i="15"/>
  <c r="Z18" i="15" s="1"/>
  <c r="AO14" i="15"/>
  <c r="Y14" i="15"/>
  <c r="Y18" i="15" s="1"/>
  <c r="AN14" i="15"/>
  <c r="X14" i="15"/>
  <c r="AM14" i="15"/>
  <c r="W14" i="15"/>
  <c r="W18" i="15" s="1"/>
  <c r="M14" i="15"/>
  <c r="M18" i="15" s="1"/>
  <c r="AX14" i="15"/>
  <c r="AX18" i="15" s="1"/>
  <c r="AH14" i="15"/>
  <c r="AH18" i="15" s="1"/>
  <c r="Q14" i="15"/>
  <c r="Q18" i="15" s="1"/>
  <c r="K14" i="15"/>
  <c r="AW14" i="15"/>
  <c r="AW18" i="15" s="1"/>
  <c r="AG14" i="15"/>
  <c r="P14" i="15"/>
  <c r="P18" i="15" s="1"/>
  <c r="I10" i="14"/>
  <c r="E23" i="14"/>
  <c r="G23" i="14" s="1"/>
  <c r="R18" i="15"/>
  <c r="AO18" i="15"/>
  <c r="AG18" i="15"/>
  <c r="AV18" i="15"/>
  <c r="AN18" i="15"/>
  <c r="AF18" i="15"/>
  <c r="X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L14" i="12"/>
  <c r="X13" i="12"/>
  <c r="AU13" i="12"/>
  <c r="W13" i="12"/>
  <c r="R13" i="12"/>
  <c r="AE13" i="12"/>
  <c r="AN13" i="12"/>
  <c r="AM13" i="12"/>
  <c r="P13" i="12"/>
  <c r="Z13" i="12"/>
  <c r="AH13" i="12"/>
  <c r="O13" i="12"/>
  <c r="AV13" i="12"/>
  <c r="AF13" i="12"/>
  <c r="AP13" i="12"/>
  <c r="AW13" i="12"/>
  <c r="AO13" i="12"/>
  <c r="AG13" i="12"/>
  <c r="Y13" i="12"/>
  <c r="Q13" i="12"/>
  <c r="AD13" i="12"/>
  <c r="AS13" i="12"/>
  <c r="AK13" i="12"/>
  <c r="AC13" i="12"/>
  <c r="U13" i="12"/>
  <c r="AT13" i="12"/>
  <c r="V13" i="12"/>
  <c r="AR13" i="12"/>
  <c r="AJ13" i="12"/>
  <c r="AB13" i="12"/>
  <c r="T13" i="12"/>
  <c r="AL13" i="12"/>
  <c r="AY13" i="12"/>
  <c r="AQ13" i="12"/>
  <c r="AI13" i="12"/>
  <c r="AA13" i="12"/>
  <c r="S13" i="12"/>
  <c r="AX13" i="12"/>
  <c r="K14" i="12"/>
  <c r="C15" i="12"/>
  <c r="L15" i="12" s="1"/>
  <c r="C16" i="12"/>
  <c r="L16" i="12" s="1"/>
  <c r="C17" i="12"/>
  <c r="L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Q40" i="19" l="1"/>
  <c r="Q39" i="19"/>
  <c r="S34" i="19"/>
  <c r="S35" i="19"/>
  <c r="S36" i="19"/>
  <c r="R35" i="19"/>
  <c r="R34" i="19"/>
  <c r="R36" i="19"/>
  <c r="G31" i="19"/>
  <c r="I31" i="19" s="1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L20" i="12"/>
  <c r="U5" i="12" s="1"/>
  <c r="K16" i="12"/>
  <c r="K17" i="12"/>
  <c r="K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N20" i="12" l="1"/>
  <c r="T34" i="19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U6" i="12"/>
  <c r="U7" i="12" s="1"/>
  <c r="Y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<sst xmlns="http://schemas.openxmlformats.org/spreadsheetml/2006/main" count="566" uniqueCount="378">
  <si>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</si>
  <si>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</si>
  <si>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</si>
  <si>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</si>
  <si>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</si>
  <si>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</si>
  <si>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</si>
  <si>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</si>
  <si>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</si>
  <si>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</si>
  <si>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</si>
  <si>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</si>
  <si>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</si>
  <si>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</si>
  <si>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</si>
  <si>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</si>
  <si>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</si>
  <si>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</si>
  <si>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</si>
  <si>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</si>
  <si>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</si>
  <si>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</si>
  <si>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</si>
  <si>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</si>
  <si>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</si>
  <si>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</si>
  <si>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</si>
  <si>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</si>
  <si>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</si>
  <si>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</si>
  <si>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</si>
  <si>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</si>
  <si>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</si>
  <si>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</si>
  <si>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</si>
  <si>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</si>
  <si>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</si>
  <si>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</si>
  <si>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</si>
  <si>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</si>
  <si>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</si>
  <si>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</si>
  <si>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</si>
  <si>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</si>
  <si>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</si>
  <si>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</si>
  <si>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</si>
  <si>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</si>
  <si>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</si>
  <si>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</si>
  <si>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</si>
  <si>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</si>
  <si>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</si>
  <si>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</si>
  <si>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</si>
  <si>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</si>
  <si>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</si>
  <si>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</si>
  <si>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</si>
  <si>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</si>
  <si>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</si>
  <si>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</si>
  <si>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</si>
  <si>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</si>
  <si>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</si>
  <si>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</si>
  <si>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</si>
  <si>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</si>
  <si>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</si>
  <si>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</si>
  <si>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</si>
  <si>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</si>
  <si>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</si>
  <si>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</si>
  <si>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</si>
  <si>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</si>
  <si>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</si>
  <si>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</si>
  <si>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</si>
  <si>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</si>
  <si>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</si>
  <si>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</si>
  <si>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</si>
  <si>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</si>
  <si>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</si>
  <si>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</si>
  <si>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</si>
  <si>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</si>
  <si>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</si>
  <si>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</si>
  <si>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</si>
  <si>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</si>
  <si>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</si>
  <si>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</si>
  <si>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</si>
  <si>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</si>
  <si>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</si>
  <si>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</si>
  <si>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</si>
  <si>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</si>
  <si>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</si>
  <si>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</si>
  <si>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</si>
  <si>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</si>
  <si>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</si>
  <si>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</si>
  <si>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</si>
  <si>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</si>
  <si>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</si>
  <si>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</si>
  <si>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</si>
  <si>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</si>
  <si>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</si>
  <si>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</si>
  <si>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</si>
  <si>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</si>
  <si>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</si>
  <si>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</si>
  <si>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</si>
  <si>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</si>
  <si>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</si>
  <si>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</si>
  <si>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</si>
  <si>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</si>
  <si>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</si>
  <si>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</si>
  <si>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</si>
  <si>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</si>
  <si>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</si>
  <si>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</si>
  <si>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</si>
  <si>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</si>
  <si>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</si>
  <si>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</si>
  <si>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</si>
  <si>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</si>
  <si>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</si>
  <si>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</si>
  <si>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</si>
  <si>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</si>
  <si>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</si>
  <si>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</si>
  <si>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</si>
  <si>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</si>
  <si>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</si>
  <si>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</si>
  <si>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</si>
  <si>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</si>
  <si>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</si>
  <si>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</si>
  <si>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</si>
  <si>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</si>
  <si>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</si>
  <si>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</si>
  <si>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</si>
  <si>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</si>
  <si>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</si>
  <si>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</si>
  <si>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</si>
  <si>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</si>
  <si>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</si>
  <si>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</si>
  <si>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</si>
  <si>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</si>
  <si>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</si>
  <si>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</si>
  <si>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</si>
  <si>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</si>
  <si>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</si>
  <si>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</si>
  <si>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</si>
  <si>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</si>
  <si>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</si>
  <si>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</si>
  <si>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</si>
  <si>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</si>
  <si>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</si>
  <si>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</si>
  <si>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</si>
  <si>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</si>
  <si>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</si>
  <si>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</si>
  <si>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</si>
  <si>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</si>
  <si>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</si>
  <si>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</si>
  <si>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</si>
  <si>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</si>
  <si>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</si>
  <si>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</si>
  <si>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</si>
  <si>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</si>
  <si>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</si>
  <si>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</si>
  <si>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</si>
  <si>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</si>
  <si>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</si>
  <si>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</si>
  <si>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</si>
  <si>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</si>
  <si>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</si>
  <si>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</si>
  <si>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</si>
  <si>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</si>
  <si>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</si>
  <si>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</si>
  <si>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</si>
  <si>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</si>
  <si>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</si>
  <si>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</si>
  <si>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</si>
  <si>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</si>
  <si>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</si>
  <si>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</si>
  <si>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</si>
  <si>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</si>
  <si>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</si>
  <si>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</si>
  <si>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</si>
  <si>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</si>
  <si>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</si>
  <si>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</si>
  <si>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</si>
  <si>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</si>
  <si>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</si>
  <si>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</si>
  <si>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</si>
  <si>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</si>
  <si>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</si>
  <si>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</si>
  <si>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</si>
  <si>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</si>
  <si>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</si>
  <si>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</si>
  <si>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</si>
  <si>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</si>
  <si>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</si>
  <si>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</si>
  <si>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</si>
  <si>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</si>
  <si>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</si>
  <si>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</si>
  <si>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</si>
  <si>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</si>
  <si>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</si>
  <si>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</si>
  <si>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</si>
  <si>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</si>
  <si>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</si>
  <si>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</si>
  <si>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</si>
  <si>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</si>
  <si>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</si>
  <si>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</si>
  <si>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</si>
  <si>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</si>
  <si>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</si>
  <si>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</si>
  <si>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</si>
  <si>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</si>
  <si>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</si>
  <si>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</si>
  <si>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</si>
  <si>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</si>
  <si>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</si>
  <si>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</si>
  <si>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</si>
  <si>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</si>
  <si>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</si>
  <si>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</si>
  <si>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</si>
  <si>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</si>
  <si>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</si>
  <si>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</si>
  <si>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</si>
  <si>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</si>
  <si>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</si>
  <si>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</si>
  <si>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</si>
  <si>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</si>
  <si>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</si>
  <si>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</si>
  <si>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</si>
  <si>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</si>
  <si>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</si>
  <si>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</si>
  <si>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</si>
  <si>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</si>
  <si>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</si>
  <si>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</si>
  <si>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</si>
  <si>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</si>
  <si>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</si>
  <si>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</si>
  <si>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</si>
  <si>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</si>
  <si>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</si>
  <si>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</si>
  <si>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</si>
  <si>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</si>
  <si>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</si>
  <si>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</si>
  <si>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</si>
  <si>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</si>
  <si>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</si>
  <si>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</si>
  <si>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</si>
  <si>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</si>
  <si>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</si>
  <si>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</si>
  <si>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</si>
  <si>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</si>
  <si>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</si>
  <si>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</si>
  <si>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</si>
  <si>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</si>
  <si>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</si>
  <si>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</si>
  <si>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</si>
  <si>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</si>
  <si>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</si>
  <si>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</si>
  <si>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</si>
  <si>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</si>
  <si>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</si>
  <si>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</si>
  <si>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</si>
  <si>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</si>
  <si>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</si>
  <si>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</si>
  <si>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</si>
  <si>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</si>
  <si>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</si>
  <si>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</si>
  <si>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</si>
  <si>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</si>
  <si>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</si>
  <si>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</si>
  <si>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</si>
  <si>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</si>
  <si>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</si>
  <si>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</si>
  <si>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</si>
  <si>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</si>
  <si>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</si>
  <si>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</si>
  <si>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</si>
  <si>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</si>
  <si>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</si>
  <si>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</si>
  <si>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</si>
  <si>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</si>
  <si>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</si>
  <si>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</si>
  <si>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</si>
  <si>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</si>
  <si>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</si>
  <si>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</si>
  <si>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</si>
  <si>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</si>
  <si>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</si>
  <si>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</si>
  <si>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= </t>
    </r>
  </si>
  <si>
    <r>
      <t>U</t>
    </r>
    <r>
      <rPr>
        <vertAlign val="subscript"/>
        <sz val="12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</si>
  <si>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</si>
  <si>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45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</si>
  <si>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78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</si>
  <si>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</si>
  <si>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789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78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</si>
  <si>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45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123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</si>
  <si>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123456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12345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</si>
  <si>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123456789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789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123456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</si>
  <si>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123456789</t>
    </r>
    <r>
      <rPr>
        <sz val="12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</si>
  <si>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2"/>
        <color rgb="FFFF0000"/>
        <rFont val="Calibri"/>
        <family val="2"/>
        <scheme val="minor"/>
      </rPr>
      <t>Tot</t>
    </r>
    <r>
      <rPr>
        <sz val="12"/>
        <color rgb="FFFF0000"/>
        <rFont val="Calibri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</si>
  <si>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Calibri"/>
        <family val="2"/>
        <scheme val="minor"/>
      </rPr>
      <t>R6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</si>
  <si>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theme="1"/>
        <rFont val="Calibri"/>
        <family val="2"/>
        <scheme val="minor"/>
      </rPr>
      <t>R6</t>
    </r>
    <r>
      <rPr>
        <sz val="11"/>
        <color theme="1"/>
        <rFont val="Calibri"/>
        <family val="2"/>
        <scheme val="minor"/>
      </rPr>
      <t xml:space="preserve"> + U</t>
    </r>
    <r>
      <rPr>
        <vertAlign val="subscript"/>
        <sz val="11"/>
        <color theme="1"/>
        <rFont val="Calibri"/>
        <family val="2"/>
        <scheme val="minor"/>
      </rPr>
      <t>R12345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</si>
  <si>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Calibri"/>
        <family val="2"/>
        <scheme val="minor"/>
      </rPr>
      <t>R12345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12345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</si>
  <si>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R10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</si>
</sst>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4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" xfId="0" applyFont="1" applyBorder="1"/>
    <xf numFmtId="0" fontId="43" fillId="0" borderId="2" xfId="0" applyFont="1" applyBorder="1"/>
    <xf numFmtId="0" fontId="41" fillId="0" borderId="17" xfId="0" applyFont="1" applyBorder="1" applyAlignment="1">
      <alignment horizontal="center"/>
    </xf>
    <xf numFmtId="0" fontId="45" fillId="0" borderId="0" xfId="0" applyFont="1" applyAlignment="1">
      <alignment horizontal="right"/>
    </xf>
    <xf numFmtId="0" fontId="45" fillId="0" borderId="0" xfId="0" applyFont="1"/>
    <xf numFmtId="0" fontId="45" fillId="0" borderId="2" xfId="0" applyFont="1" applyBorder="1" applyAlignment="1">
      <alignment horizontal="right"/>
    </xf>
    <xf numFmtId="0" fontId="45" fillId="2" borderId="2" xfId="0" applyFont="1" applyFill="1" applyBorder="1"/>
    <xf numFmtId="0" fontId="45" fillId="0" borderId="2" xfId="0" applyFont="1" applyBorder="1"/>
    <xf numFmtId="0" fontId="47" fillId="0" borderId="2" xfId="0" applyFont="1" applyBorder="1" applyAlignment="1">
      <alignment horizontal="right"/>
    </xf>
    <xf numFmtId="0" fontId="47" fillId="0" borderId="2" xfId="0" applyFont="1" applyBorder="1"/>
    <xf numFmtId="0" fontId="0" fillId="0" borderId="0" xfId="0" applyBorder="1"/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hyperlink" Target="#TOC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549275</xdr:colOff>
      <xdr:row>28</xdr:row>
      <xdr:rowOff>12699</xdr:rowOff>
    </xdr:from>
    <xdr:to>
      <xdr:col>13</xdr:col>
      <xdr:colOff>180975</xdr:colOff>
      <xdr:row>40</xdr:row>
      <xdr:rowOff>28574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75" y="6038289"/>
          <a:ext cx="390525" cy="2442695"/>
          <a:chOff x="8934450" y="3254331"/>
          <a:chExt cx="396875" cy="2197311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endCxn id="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345550" cy="310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</a:t>
            </a:r>
          </a:p>
        </xdr:txBody>
      </xdr:sp>
    </xdr:grpSp>
    <xdr:clientData/>
  </xdr:twoCellAnchor>
  <xdr:twoCellAnchor>
    <xdr:from>
      <xdr:col>13</xdr:col>
      <xdr:colOff>358775</xdr:colOff>
      <xdr:row>16</xdr:row>
      <xdr:rowOff>38099</xdr:rowOff>
    </xdr:from>
    <xdr:to>
      <xdr:col>13</xdr:col>
      <xdr:colOff>749300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5" y="3579158"/>
          <a:ext cx="393700" cy="2452780"/>
          <a:chOff x="8934450" y="3310662"/>
          <a:chExt cx="396875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348360" cy="2978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15</xdr:row>
      <xdr:rowOff>174624</xdr:rowOff>
    </xdr:from>
    <xdr:to>
      <xdr:col>12</xdr:col>
      <xdr:colOff>568325</xdr:colOff>
      <xdr:row>28</xdr:row>
      <xdr:rowOff>12699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3491565"/>
          <a:ext cx="396875" cy="2546724"/>
          <a:chOff x="8934450" y="3254331"/>
          <a:chExt cx="396875" cy="219731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342786" cy="2947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25400</xdr:rowOff>
    </xdr:from>
    <xdr:to>
      <xdr:col>10</xdr:col>
      <xdr:colOff>168275</xdr:colOff>
      <xdr:row>40</xdr:row>
      <xdr:rowOff>3174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3569634"/>
          <a:ext cx="396875" cy="4882775"/>
          <a:chOff x="8934450" y="1126979"/>
          <a:chExt cx="396875" cy="4324663"/>
        </a:xfrm>
      </xdr:grpSpPr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>
            <a:off x="9144000" y="1126979"/>
            <a:ext cx="1588" cy="265127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342786" cy="3032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</a:t>
            </a:r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177800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59750" y="3550584"/>
          <a:ext cx="403225" cy="4868394"/>
          <a:chOff x="8934450" y="1108047"/>
          <a:chExt cx="396875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342786" cy="304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5</a:t>
            </a:r>
          </a:p>
        </xdr:txBody>
      </xdr:sp>
    </xdr:grpSp>
    <xdr:clientData/>
  </xdr:twoCellAnchor>
  <xdr:twoCellAnchor>
    <xdr:from>
      <xdr:col>10</xdr:col>
      <xdr:colOff>561975</xdr:colOff>
      <xdr:row>4</xdr:row>
      <xdr:rowOff>21771</xdr:rowOff>
    </xdr:from>
    <xdr:to>
      <xdr:col>11</xdr:col>
      <xdr:colOff>200025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78800" y="963065"/>
          <a:ext cx="400050" cy="2590692"/>
          <a:chOff x="8934450" y="3281431"/>
          <a:chExt cx="393700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337345" cy="2822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25400</xdr:rowOff>
    </xdr:from>
    <xdr:to>
      <xdr:col>5</xdr:col>
      <xdr:colOff>187325</xdr:colOff>
      <xdr:row>40</xdr:row>
      <xdr:rowOff>19049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69869"/>
          <a:ext cx="396875" cy="7498415"/>
          <a:chOff x="8934450" y="1094414"/>
          <a:chExt cx="396875" cy="6538595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342786" cy="2964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196850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68800" y="969869"/>
          <a:ext cx="403225" cy="4183715"/>
          <a:chOff x="8934450" y="1892573"/>
          <a:chExt cx="396875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342786" cy="2840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7</a:t>
            </a:r>
          </a:p>
        </xdr:txBody>
      </xdr:sp>
    </xdr:grpSp>
    <xdr:clientData/>
  </xdr:twoCellAnchor>
  <xdr:twoCellAnchor>
    <xdr:from>
      <xdr:col>5</xdr:col>
      <xdr:colOff>558800</xdr:colOff>
      <xdr:row>23</xdr:row>
      <xdr:rowOff>104774</xdr:rowOff>
    </xdr:from>
    <xdr:to>
      <xdr:col>6</xdr:col>
      <xdr:colOff>200025</xdr:colOff>
      <xdr:row>40</xdr:row>
      <xdr:rowOff>19050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75" y="5128184"/>
          <a:ext cx="396875" cy="3340101"/>
          <a:chOff x="8934450" y="3254331"/>
          <a:chExt cx="396875" cy="2995467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 flipH="1">
            <a:off x="9137650" y="4854575"/>
            <a:ext cx="7938" cy="139522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337388" cy="3091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8</a:t>
            </a:r>
          </a:p>
        </xdr:txBody>
      </xdr:sp>
    </xdr:grpSp>
    <xdr:clientData/>
  </xdr:twoCellAnchor>
  <xdr:twoCellAnchor>
    <xdr:from>
      <xdr:col>1</xdr:col>
      <xdr:colOff>559190</xdr:colOff>
      <xdr:row>4</xdr:row>
      <xdr:rowOff>9525</xdr:rowOff>
    </xdr:from>
    <xdr:to>
      <xdr:col>2</xdr:col>
      <xdr:colOff>200634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324365" y="947644"/>
          <a:ext cx="397094" cy="3489246"/>
          <a:chOff x="8934450" y="3254331"/>
          <a:chExt cx="403683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34450" y="4010025"/>
            <a:ext cx="403683" cy="2895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749300</xdr:colOff>
      <xdr:row>21</xdr:row>
      <xdr:rowOff>158750</xdr:rowOff>
    </xdr:from>
    <xdr:to>
      <xdr:col>2</xdr:col>
      <xdr:colOff>0</xdr:colOff>
      <xdr:row>40</xdr:row>
      <xdr:rowOff>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3962400"/>
          <a:ext cx="9525" cy="3276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13</xdr:col>
      <xdr:colOff>0</xdr:colOff>
      <xdr:row>40</xdr:row>
      <xdr:rowOff>0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7229475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711200</xdr:colOff>
      <xdr:row>3</xdr:row>
      <xdr:rowOff>142875</xdr:rowOff>
    </xdr:from>
    <xdr:to>
      <xdr:col>5</xdr:col>
      <xdr:colOff>44450</xdr:colOff>
      <xdr:row>4</xdr:row>
      <xdr:rowOff>63500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707B52F0-AAC5-40CE-87FC-D8AC80F9BDB6}"/>
            </a:ext>
          </a:extLst>
        </xdr:cNvPr>
        <xdr:cNvSpPr/>
      </xdr:nvSpPr>
      <xdr:spPr>
        <a:xfrm>
          <a:off x="3762375" y="68262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3</xdr:row>
      <xdr:rowOff>130175</xdr:rowOff>
    </xdr:from>
    <xdr:to>
      <xdr:col>6</xdr:col>
      <xdr:colOff>57150</xdr:colOff>
      <xdr:row>4</xdr:row>
      <xdr:rowOff>57150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DC3169A9-7323-4AA7-81A3-A3C086A42963}"/>
            </a:ext>
          </a:extLst>
        </xdr:cNvPr>
        <xdr:cNvSpPr/>
      </xdr:nvSpPr>
      <xdr:spPr>
        <a:xfrm>
          <a:off x="4533900" y="673100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726168</xdr:colOff>
      <xdr:row>15</xdr:row>
      <xdr:rowOff>157390</xdr:rowOff>
    </xdr:from>
    <xdr:to>
      <xdr:col>11</xdr:col>
      <xdr:colOff>59418</xdr:colOff>
      <xdr:row>16</xdr:row>
      <xdr:rowOff>84364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8" y="2875190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334282</xdr:colOff>
      <xdr:row>15</xdr:row>
      <xdr:rowOff>149679</xdr:rowOff>
    </xdr:from>
    <xdr:to>
      <xdr:col>12</xdr:col>
      <xdr:colOff>429532</xdr:colOff>
      <xdr:row>16</xdr:row>
      <xdr:rowOff>76653</xdr:rowOff>
    </xdr:to>
    <xdr:sp macro="" textlink="">
      <xdr:nvSpPr>
        <xdr:cNvPr id="63" name="Ellipse 62">
          <a:extLst>
            <a:ext uri="{FF2B5EF4-FFF2-40B4-BE49-F238E27FC236}">
              <a16:creationId xmlns:a16="http://schemas.microsoft.com/office/drawing/2014/main" id="{A1C8BD89-D1FF-46AF-8985-24A0AA79FAA7}"/>
            </a:ext>
          </a:extLst>
        </xdr:cNvPr>
        <xdr:cNvSpPr/>
      </xdr:nvSpPr>
      <xdr:spPr>
        <a:xfrm>
          <a:off x="9475107" y="2864304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39</xdr:row>
      <xdr:rowOff>122465</xdr:rowOff>
    </xdr:from>
    <xdr:to>
      <xdr:col>6</xdr:col>
      <xdr:colOff>53975</xdr:colOff>
      <xdr:row>40</xdr:row>
      <xdr:rowOff>49440</xdr:rowOff>
    </xdr:to>
    <xdr:sp macro="" textlink="">
      <xdr:nvSpPr>
        <xdr:cNvPr id="64" name="Ellipse 63">
          <a:extLst>
            <a:ext uri="{FF2B5EF4-FFF2-40B4-BE49-F238E27FC236}">
              <a16:creationId xmlns:a16="http://schemas.microsoft.com/office/drawing/2014/main" id="{AFEE5E97-D6C0-4488-B924-57011FDDE00A}"/>
            </a:ext>
          </a:extLst>
        </xdr:cNvPr>
        <xdr:cNvSpPr/>
      </xdr:nvSpPr>
      <xdr:spPr>
        <a:xfrm>
          <a:off x="4530725" y="718366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39</xdr:row>
      <xdr:rowOff>120197</xdr:rowOff>
    </xdr:from>
    <xdr:to>
      <xdr:col>5</xdr:col>
      <xdr:colOff>37646</xdr:colOff>
      <xdr:row>40</xdr:row>
      <xdr:rowOff>40822</xdr:rowOff>
    </xdr:to>
    <xdr:sp macro="" textlink="">
      <xdr:nvSpPr>
        <xdr:cNvPr id="65" name="Ellipse 64">
          <a:extLst>
            <a:ext uri="{FF2B5EF4-FFF2-40B4-BE49-F238E27FC236}">
              <a16:creationId xmlns:a16="http://schemas.microsoft.com/office/drawing/2014/main" id="{98B3DE66-2AEC-4F92-A547-7C94840A4031}"/>
            </a:ext>
          </a:extLst>
        </xdr:cNvPr>
        <xdr:cNvSpPr/>
      </xdr:nvSpPr>
      <xdr:spPr>
        <a:xfrm>
          <a:off x="3752396" y="7181397"/>
          <a:ext cx="95250" cy="984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693511</xdr:colOff>
      <xdr:row>39</xdr:row>
      <xdr:rowOff>123372</xdr:rowOff>
    </xdr:from>
    <xdr:to>
      <xdr:col>10</xdr:col>
      <xdr:colOff>26761</xdr:colOff>
      <xdr:row>40</xdr:row>
      <xdr:rowOff>40822</xdr:rowOff>
    </xdr:to>
    <xdr:sp macro="" textlink="">
      <xdr:nvSpPr>
        <xdr:cNvPr id="66" name="Ellipse 65">
          <a:extLst>
            <a:ext uri="{FF2B5EF4-FFF2-40B4-BE49-F238E27FC236}">
              <a16:creationId xmlns:a16="http://schemas.microsoft.com/office/drawing/2014/main" id="{29D36133-449D-4B86-B997-995E45CBDE61}"/>
            </a:ext>
          </a:extLst>
        </xdr:cNvPr>
        <xdr:cNvSpPr/>
      </xdr:nvSpPr>
      <xdr:spPr>
        <a:xfrm>
          <a:off x="7554686" y="7184572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707571</xdr:colOff>
      <xdr:row>39</xdr:row>
      <xdr:rowOff>121104</xdr:rowOff>
    </xdr:from>
    <xdr:to>
      <xdr:col>11</xdr:col>
      <xdr:colOff>40821</xdr:colOff>
      <xdr:row>40</xdr:row>
      <xdr:rowOff>35379</xdr:rowOff>
    </xdr:to>
    <xdr:sp macro="" textlink="">
      <xdr:nvSpPr>
        <xdr:cNvPr id="67" name="Ellipse 66">
          <a:extLst>
            <a:ext uri="{FF2B5EF4-FFF2-40B4-BE49-F238E27FC236}">
              <a16:creationId xmlns:a16="http://schemas.microsoft.com/office/drawing/2014/main" id="{7D30F35F-A8FC-4D7F-AE94-CA95803CC3F2}"/>
            </a:ext>
          </a:extLst>
        </xdr:cNvPr>
        <xdr:cNvSpPr/>
      </xdr:nvSpPr>
      <xdr:spPr>
        <a:xfrm>
          <a:off x="8327571" y="7182304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718457</xdr:colOff>
      <xdr:row>39</xdr:row>
      <xdr:rowOff>124279</xdr:rowOff>
    </xdr:from>
    <xdr:to>
      <xdr:col>13</xdr:col>
      <xdr:colOff>51707</xdr:colOff>
      <xdr:row>40</xdr:row>
      <xdr:rowOff>35379</xdr:rowOff>
    </xdr:to>
    <xdr:sp macro="" textlink="">
      <xdr:nvSpPr>
        <xdr:cNvPr id="68" name="Ellipse 67">
          <a:extLst>
            <a:ext uri="{FF2B5EF4-FFF2-40B4-BE49-F238E27FC236}">
              <a16:creationId xmlns:a16="http://schemas.microsoft.com/office/drawing/2014/main" id="{68989BE4-5258-49D8-A3BA-445B76EC06D6}"/>
            </a:ext>
          </a:extLst>
        </xdr:cNvPr>
        <xdr:cNvSpPr/>
      </xdr:nvSpPr>
      <xdr:spPr>
        <a:xfrm>
          <a:off x="9859282" y="7179129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712107</xdr:colOff>
      <xdr:row>27</xdr:row>
      <xdr:rowOff>133350</xdr:rowOff>
    </xdr:from>
    <xdr:to>
      <xdr:col>13</xdr:col>
      <xdr:colOff>45357</xdr:colOff>
      <xdr:row>28</xdr:row>
      <xdr:rowOff>60325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9C0E6DC7-281D-4C9A-B049-7DF2F9534F98}"/>
            </a:ext>
          </a:extLst>
        </xdr:cNvPr>
        <xdr:cNvSpPr/>
      </xdr:nvSpPr>
      <xdr:spPr>
        <a:xfrm>
          <a:off x="9859282" y="5019675"/>
          <a:ext cx="95250" cy="1111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549275</xdr:colOff>
      <xdr:row>72</xdr:row>
      <xdr:rowOff>190202</xdr:rowOff>
    </xdr:from>
    <xdr:to>
      <xdr:col>13</xdr:col>
      <xdr:colOff>180975</xdr:colOff>
      <xdr:row>82</xdr:row>
      <xdr:rowOff>28575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93275" y="15295731"/>
          <a:ext cx="390525" cy="1852257"/>
          <a:chOff x="8934450" y="3778250"/>
          <a:chExt cx="396875" cy="1673392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348360" cy="3066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</a:t>
            </a:r>
          </a:p>
        </xdr:txBody>
      </xdr:sp>
    </xdr:grpSp>
    <xdr:clientData/>
  </xdr:twoCellAnchor>
  <xdr:twoCellAnchor>
    <xdr:from>
      <xdr:col>12</xdr:col>
      <xdr:colOff>540665</xdr:colOff>
      <xdr:row>58</xdr:row>
      <xdr:rowOff>28574</xdr:rowOff>
    </xdr:from>
    <xdr:to>
      <xdr:col>13</xdr:col>
      <xdr:colOff>182109</xdr:colOff>
      <xdr:row>72</xdr:row>
      <xdr:rowOff>190202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687840" y="12268573"/>
          <a:ext cx="397094" cy="3027158"/>
          <a:chOff x="8934446" y="3254331"/>
          <a:chExt cx="398023" cy="2680218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>
            <a:off x="9145587" y="4854574"/>
            <a:ext cx="2321" cy="107997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>
            <a:off x="8934446" y="4010025"/>
            <a:ext cx="398023" cy="3070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23</a:t>
            </a:r>
          </a:p>
        </xdr:txBody>
      </xdr:sp>
    </xdr:grpSp>
    <xdr:clientData/>
  </xdr:twoCellAnchor>
  <xdr:twoCellAnchor>
    <xdr:from>
      <xdr:col>10</xdr:col>
      <xdr:colOff>542924</xdr:colOff>
      <xdr:row>58</xdr:row>
      <xdr:rowOff>6350</xdr:rowOff>
    </xdr:from>
    <xdr:to>
      <xdr:col>11</xdr:col>
      <xdr:colOff>184368</xdr:colOff>
      <xdr:row>81</xdr:row>
      <xdr:rowOff>171449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66099" y="12246349"/>
          <a:ext cx="397094" cy="4845982"/>
          <a:chOff x="8934450" y="1108047"/>
          <a:chExt cx="402573" cy="4343595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>
            <a:off x="8934450" y="4010025"/>
            <a:ext cx="402573" cy="3074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45</a:t>
            </a:r>
          </a:p>
        </xdr:txBody>
      </xdr:sp>
    </xdr:grpSp>
    <xdr:clientData/>
  </xdr:twoCellAnchor>
  <xdr:twoCellAnchor>
    <xdr:from>
      <xdr:col>10</xdr:col>
      <xdr:colOff>565146</xdr:colOff>
      <xdr:row>46</xdr:row>
      <xdr:rowOff>21771</xdr:rowOff>
    </xdr:from>
    <xdr:to>
      <xdr:col>11</xdr:col>
      <xdr:colOff>202782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1971" y="9815712"/>
          <a:ext cx="399636" cy="2433810"/>
          <a:chOff x="8934450" y="3281431"/>
          <a:chExt cx="393700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337694" cy="3076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187325</xdr:colOff>
      <xdr:row>82</xdr:row>
      <xdr:rowOff>19049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9819341"/>
          <a:ext cx="396875" cy="7322296"/>
          <a:chOff x="8934450" y="1094414"/>
          <a:chExt cx="396875" cy="6538595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342786" cy="30767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9</a:t>
            </a:r>
          </a:p>
        </xdr:txBody>
      </xdr:sp>
    </xdr:grpSp>
    <xdr:clientData/>
  </xdr:twoCellAnchor>
  <xdr:twoCellAnchor>
    <xdr:from>
      <xdr:col>5</xdr:col>
      <xdr:colOff>550768</xdr:colOff>
      <xdr:row>46</xdr:row>
      <xdr:rowOff>57150</xdr:rowOff>
    </xdr:from>
    <xdr:to>
      <xdr:col>6</xdr:col>
      <xdr:colOff>192212</xdr:colOff>
      <xdr:row>82</xdr:row>
      <xdr:rowOff>46265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60768" y="9851091"/>
          <a:ext cx="403444" cy="7320937"/>
          <a:chOff x="8934450" y="1114406"/>
          <a:chExt cx="402573" cy="6585547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45588" y="1114406"/>
            <a:ext cx="9141" cy="266384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45588" y="4854575"/>
            <a:ext cx="5973" cy="284537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>
            <a:off x="8934450" y="4010025"/>
            <a:ext cx="402573" cy="3099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78</a:t>
            </a:r>
          </a:p>
        </xdr:txBody>
      </xdr:sp>
    </xdr:grpSp>
    <xdr:clientData/>
  </xdr:twoCellAnchor>
  <xdr:twoCellAnchor>
    <xdr:from>
      <xdr:col>1</xdr:col>
      <xdr:colOff>562381</xdr:colOff>
      <xdr:row>46</xdr:row>
      <xdr:rowOff>6350</xdr:rowOff>
    </xdr:from>
    <xdr:to>
      <xdr:col>2</xdr:col>
      <xdr:colOff>203825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321206" y="9803466"/>
          <a:ext cx="403444" cy="3306777"/>
          <a:chOff x="8934450" y="3254331"/>
          <a:chExt cx="406431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>
            <a:off x="8934450" y="4010025"/>
            <a:ext cx="406431" cy="3166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82</xdr:row>
      <xdr:rowOff>0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1300" y="12827000"/>
          <a:ext cx="12700" cy="3279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81</xdr:row>
      <xdr:rowOff>171450</xdr:rowOff>
    </xdr:from>
    <xdr:to>
      <xdr:col>13</xdr:col>
      <xdr:colOff>0</xdr:colOff>
      <xdr:row>82</xdr:row>
      <xdr:rowOff>0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04950" y="16097250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726168</xdr:colOff>
      <xdr:row>58</xdr:row>
      <xdr:rowOff>11793</xdr:rowOff>
    </xdr:from>
    <xdr:to>
      <xdr:col>12</xdr:col>
      <xdr:colOff>711200</xdr:colOff>
      <xdr:row>58</xdr:row>
      <xdr:rowOff>31070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>
          <a:stCxn id="117" idx="2"/>
          <a:endCxn id="116" idx="2"/>
        </xdr:cNvCxnSpPr>
      </xdr:nvCxnSpPr>
      <xdr:spPr>
        <a:xfrm flipH="1">
          <a:off x="8346168" y="11771993"/>
          <a:ext cx="1512207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726168</xdr:colOff>
      <xdr:row>57</xdr:row>
      <xdr:rowOff>160565</xdr:rowOff>
    </xdr:from>
    <xdr:to>
      <xdr:col>11</xdr:col>
      <xdr:colOff>59418</xdr:colOff>
      <xdr:row>58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6168" y="11746140"/>
          <a:ext cx="95250" cy="10159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714375</xdr:colOff>
      <xdr:row>57</xdr:row>
      <xdr:rowOff>133351</xdr:rowOff>
    </xdr:from>
    <xdr:to>
      <xdr:col>13</xdr:col>
      <xdr:colOff>47625</xdr:colOff>
      <xdr:row>58</xdr:row>
      <xdr:rowOff>63500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55200" y="11715751"/>
          <a:ext cx="95250" cy="11429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81</xdr:row>
      <xdr:rowOff>125640</xdr:rowOff>
    </xdr:from>
    <xdr:to>
      <xdr:col>6</xdr:col>
      <xdr:colOff>53975</xdr:colOff>
      <xdr:row>82</xdr:row>
      <xdr:rowOff>46265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30725" y="1604826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81</xdr:row>
      <xdr:rowOff>123372</xdr:rowOff>
    </xdr:from>
    <xdr:to>
      <xdr:col>5</xdr:col>
      <xdr:colOff>37646</xdr:colOff>
      <xdr:row>82</xdr:row>
      <xdr:rowOff>40822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52396" y="16052347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707571</xdr:colOff>
      <xdr:row>81</xdr:row>
      <xdr:rowOff>124279</xdr:rowOff>
    </xdr:from>
    <xdr:to>
      <xdr:col>11</xdr:col>
      <xdr:colOff>40821</xdr:colOff>
      <xdr:row>82</xdr:row>
      <xdr:rowOff>35379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27571" y="16046904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715282</xdr:colOff>
      <xdr:row>81</xdr:row>
      <xdr:rowOff>121104</xdr:rowOff>
    </xdr:from>
    <xdr:to>
      <xdr:col>13</xdr:col>
      <xdr:colOff>48532</xdr:colOff>
      <xdr:row>82</xdr:row>
      <xdr:rowOff>35379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56107" y="16050079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468028</xdr:colOff>
      <xdr:row>101</xdr:row>
      <xdr:rowOff>30156</xdr:rowOff>
    </xdr:from>
    <xdr:to>
      <xdr:col>13</xdr:col>
      <xdr:colOff>122862</xdr:colOff>
      <xdr:row>124</xdr:row>
      <xdr:rowOff>169855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08853" y="21161275"/>
          <a:ext cx="423184" cy="4782109"/>
          <a:chOff x="8899634" y="1058561"/>
          <a:chExt cx="431691" cy="4393081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4"/>
            <a:endCxn id="126" idx="0"/>
          </xdr:cNvCxnSpPr>
        </xdr:nvCxnSpPr>
        <xdr:spPr>
          <a:xfrm flipH="1">
            <a:off x="9145587" y="1058561"/>
            <a:ext cx="4757" cy="271968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>
            <a:off x="8899634" y="3975411"/>
            <a:ext cx="408394" cy="2577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123</a:t>
            </a:r>
          </a:p>
        </xdr:txBody>
      </xdr:sp>
    </xdr:grpSp>
    <xdr:clientData/>
  </xdr:twoCellAnchor>
  <xdr:twoCellAnchor>
    <xdr:from>
      <xdr:col>10</xdr:col>
      <xdr:colOff>495299</xdr:colOff>
      <xdr:row>100</xdr:row>
      <xdr:rowOff>169857</xdr:rowOff>
    </xdr:from>
    <xdr:to>
      <xdr:col>11</xdr:col>
      <xdr:colOff>136743</xdr:colOff>
      <xdr:row>124</xdr:row>
      <xdr:rowOff>125406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15299" y="21102445"/>
          <a:ext cx="406619" cy="4793315"/>
          <a:chOff x="8934450" y="1108047"/>
          <a:chExt cx="402573" cy="4343595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endCxn id="131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>
            <a:off x="8934450" y="4010025"/>
            <a:ext cx="402573" cy="309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45</a:t>
            </a:r>
          </a:p>
        </xdr:txBody>
      </xdr:sp>
    </xdr:grpSp>
    <xdr:clientData/>
  </xdr:twoCellAnchor>
  <xdr:twoCellAnchor>
    <xdr:from>
      <xdr:col>5</xdr:col>
      <xdr:colOff>495119</xdr:colOff>
      <xdr:row>89</xdr:row>
      <xdr:rowOff>26982</xdr:rowOff>
    </xdr:from>
    <xdr:to>
      <xdr:col>6</xdr:col>
      <xdr:colOff>140004</xdr:colOff>
      <xdr:row>125</xdr:row>
      <xdr:rowOff>16097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305119" y="18699157"/>
          <a:ext cx="410060" cy="7292175"/>
          <a:chOff x="8923210" y="1117458"/>
          <a:chExt cx="408115" cy="6591674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155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>
            <a:off x="8923210" y="3987087"/>
            <a:ext cx="395531" cy="2556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1</xdr:col>
      <xdr:colOff>514756</xdr:colOff>
      <xdr:row>88</xdr:row>
      <xdr:rowOff>169857</xdr:rowOff>
    </xdr:from>
    <xdr:to>
      <xdr:col>2</xdr:col>
      <xdr:colOff>156200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76756" y="18637151"/>
          <a:ext cx="406619" cy="3271665"/>
          <a:chOff x="8934450" y="3254331"/>
          <a:chExt cx="406431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>
            <a:off x="8934450" y="4010025"/>
            <a:ext cx="406431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711200</xdr:colOff>
      <xdr:row>124</xdr:row>
      <xdr:rowOff>160332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1305832"/>
          <a:ext cx="12700" cy="32893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692150</xdr:colOff>
      <xdr:row>124</xdr:row>
      <xdr:rowOff>122232</xdr:rowOff>
    </xdr:from>
    <xdr:to>
      <xdr:col>12</xdr:col>
      <xdr:colOff>711200</xdr:colOff>
      <xdr:row>124</xdr:row>
      <xdr:rowOff>160332</xdr:rowOff>
    </xdr:to>
    <xdr:cxnSp macro="">
      <xdr:nvCxnSpPr>
        <xdr:cNvPr id="150" name="Gerader Verbinder 149">
          <a:extLst>
            <a:ext uri="{FF2B5EF4-FFF2-40B4-BE49-F238E27FC236}">
              <a16:creationId xmlns:a16="http://schemas.microsoft.com/office/drawing/2014/main" id="{0D74668E-08DB-424D-B62E-ECED54FF0E79}"/>
            </a:ext>
          </a:extLst>
        </xdr:cNvPr>
        <xdr:cNvCxnSpPr/>
      </xdr:nvCxnSpPr>
      <xdr:spPr>
        <a:xfrm flipH="1" flipV="1">
          <a:off x="1457325" y="24557032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675368</xdr:colOff>
      <xdr:row>100</xdr:row>
      <xdr:rowOff>178475</xdr:rowOff>
    </xdr:from>
    <xdr:to>
      <xdr:col>12</xdr:col>
      <xdr:colOff>666750</xdr:colOff>
      <xdr:row>101</xdr:row>
      <xdr:rowOff>7252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2"/>
        </xdr:cNvCxnSpPr>
      </xdr:nvCxnSpPr>
      <xdr:spPr>
        <a:xfrm flipH="1">
          <a:off x="8298543" y="20269875"/>
          <a:ext cx="1512207" cy="97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88</xdr:row>
      <xdr:rowOff>103182</xdr:rowOff>
    </xdr:from>
    <xdr:to>
      <xdr:col>6</xdr:col>
      <xdr:colOff>6350</xdr:colOff>
      <xdr:row>89</xdr:row>
      <xdr:rowOff>26982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486275" y="18022882"/>
          <a:ext cx="95250" cy="1047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675368</xdr:colOff>
      <xdr:row>100</xdr:row>
      <xdr:rowOff>130397</xdr:rowOff>
    </xdr:from>
    <xdr:to>
      <xdr:col>11</xdr:col>
      <xdr:colOff>8618</xdr:colOff>
      <xdr:row>101</xdr:row>
      <xdr:rowOff>63721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0218622"/>
          <a:ext cx="95250" cy="11747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663575</xdr:colOff>
      <xdr:row>100</xdr:row>
      <xdr:rowOff>103183</xdr:rowOff>
    </xdr:from>
    <xdr:to>
      <xdr:col>12</xdr:col>
      <xdr:colOff>758825</xdr:colOff>
      <xdr:row>101</xdr:row>
      <xdr:rowOff>26982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07575" y="20194583"/>
          <a:ext cx="95250" cy="10477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676275</xdr:colOff>
      <xdr:row>124</xdr:row>
      <xdr:rowOff>101822</xdr:rowOff>
    </xdr:from>
    <xdr:to>
      <xdr:col>6</xdr:col>
      <xdr:colOff>9525</xdr:colOff>
      <xdr:row>125</xdr:row>
      <xdr:rowOff>16097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D7EF72D7-823C-4FAB-B466-98143E5636A3}"/>
            </a:ext>
          </a:extLst>
        </xdr:cNvPr>
        <xdr:cNvSpPr/>
      </xdr:nvSpPr>
      <xdr:spPr>
        <a:xfrm>
          <a:off x="4483100" y="24536622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656771</xdr:colOff>
      <xdr:row>124</xdr:row>
      <xdr:rowOff>97286</xdr:rowOff>
    </xdr:from>
    <xdr:to>
      <xdr:col>10</xdr:col>
      <xdr:colOff>752021</xdr:colOff>
      <xdr:row>125</xdr:row>
      <xdr:rowOff>14736</xdr:rowOff>
    </xdr:to>
    <xdr:sp macro="" textlink="">
      <xdr:nvSpPr>
        <xdr:cNvPr id="156" name="Ellipse 155">
          <a:extLst>
            <a:ext uri="{FF2B5EF4-FFF2-40B4-BE49-F238E27FC236}">
              <a16:creationId xmlns:a16="http://schemas.microsoft.com/office/drawing/2014/main" id="{84F30A9E-4EAA-4DA7-8EE3-5965B58D6CF3}"/>
            </a:ext>
          </a:extLst>
        </xdr:cNvPr>
        <xdr:cNvSpPr/>
      </xdr:nvSpPr>
      <xdr:spPr>
        <a:xfrm>
          <a:off x="8279946" y="24528911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664482</xdr:colOff>
      <xdr:row>124</xdr:row>
      <xdr:rowOff>90936</xdr:rowOff>
    </xdr:from>
    <xdr:to>
      <xdr:col>12</xdr:col>
      <xdr:colOff>759732</xdr:colOff>
      <xdr:row>125</xdr:row>
      <xdr:rowOff>14736</xdr:rowOff>
    </xdr:to>
    <xdr:sp macro="" textlink="">
      <xdr:nvSpPr>
        <xdr:cNvPr id="157" name="Ellipse 156">
          <a:extLst>
            <a:ext uri="{FF2B5EF4-FFF2-40B4-BE49-F238E27FC236}">
              <a16:creationId xmlns:a16="http://schemas.microsoft.com/office/drawing/2014/main" id="{6B3426F7-30FB-4E29-877D-87F5DCBDA67D}"/>
            </a:ext>
          </a:extLst>
        </xdr:cNvPr>
        <xdr:cNvSpPr/>
      </xdr:nvSpPr>
      <xdr:spPr>
        <a:xfrm>
          <a:off x="9808482" y="24519386"/>
          <a:ext cx="95250" cy="1047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493708</xdr:colOff>
      <xdr:row>89</xdr:row>
      <xdr:rowOff>46486</xdr:rowOff>
    </xdr:from>
    <xdr:to>
      <xdr:col>11</xdr:col>
      <xdr:colOff>131344</xdr:colOff>
      <xdr:row>101</xdr:row>
      <xdr:rowOff>87310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13708" y="18718661"/>
          <a:ext cx="399636" cy="2499768"/>
          <a:chOff x="8934450" y="3237320"/>
          <a:chExt cx="393700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337694" cy="306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11</xdr:col>
      <xdr:colOff>164761</xdr:colOff>
      <xdr:row>143</xdr:row>
      <xdr:rowOff>69396</xdr:rowOff>
    </xdr:from>
    <xdr:to>
      <xdr:col>11</xdr:col>
      <xdr:colOff>533549</xdr:colOff>
      <xdr:row>167</xdr:row>
      <xdr:rowOff>28120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43586" y="29806633"/>
          <a:ext cx="371963" cy="4862044"/>
          <a:chOff x="8959850" y="1108047"/>
          <a:chExt cx="371475" cy="4343595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endCxn id="167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847823" y="4057563"/>
            <a:ext cx="580773" cy="3137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</a:t>
            </a:r>
          </a:p>
        </xdr:txBody>
      </xdr:sp>
    </xdr:grpSp>
    <xdr:clientData/>
  </xdr:twoCellAnchor>
  <xdr:twoCellAnchor>
    <xdr:from>
      <xdr:col>6</xdr:col>
      <xdr:colOff>136326</xdr:colOff>
      <xdr:row>131</xdr:row>
      <xdr:rowOff>112165</xdr:rowOff>
    </xdr:from>
    <xdr:to>
      <xdr:col>6</xdr:col>
      <xdr:colOff>545916</xdr:colOff>
      <xdr:row>167</xdr:row>
      <xdr:rowOff>98105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08326" y="27432106"/>
          <a:ext cx="406415" cy="7303381"/>
          <a:chOff x="8923210" y="1117458"/>
          <a:chExt cx="408115" cy="6591674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>
            <a:off x="8923210" y="3987087"/>
            <a:ext cx="392919" cy="254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2</xdr:col>
      <xdr:colOff>159145</xdr:colOff>
      <xdr:row>131</xdr:row>
      <xdr:rowOff>69396</xdr:rowOff>
    </xdr:from>
    <xdr:to>
      <xdr:col>2</xdr:col>
      <xdr:colOff>562589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686320" y="27386162"/>
          <a:ext cx="397094" cy="3226841"/>
          <a:chOff x="8934450" y="3254331"/>
          <a:chExt cx="409218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>
            <a:off x="8934450" y="4010025"/>
            <a:ext cx="409218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149</xdr:row>
      <xdr:rowOff>34471</xdr:rowOff>
    </xdr:from>
    <xdr:to>
      <xdr:col>2</xdr:col>
      <xdr:colOff>352425</xdr:colOff>
      <xdr:row>167</xdr:row>
      <xdr:rowOff>63046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>
          <a:off x="1866900" y="30978021"/>
          <a:ext cx="6350" cy="32924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167</xdr:row>
      <xdr:rowOff>28121</xdr:rowOff>
    </xdr:from>
    <xdr:to>
      <xdr:col>11</xdr:col>
      <xdr:colOff>390071</xdr:colOff>
      <xdr:row>167</xdr:row>
      <xdr:rowOff>43610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57375" y="3423557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316593</xdr:colOff>
      <xdr:row>143</xdr:row>
      <xdr:rowOff>33111</xdr:rowOff>
    </xdr:from>
    <xdr:to>
      <xdr:col>11</xdr:col>
      <xdr:colOff>411843</xdr:colOff>
      <xdr:row>143</xdr:row>
      <xdr:rowOff>145729</xdr:rowOff>
    </xdr:to>
    <xdr:sp macro="" textlink="">
      <xdr:nvSpPr>
        <xdr:cNvPr id="188" name="Ellipse 187">
          <a:extLst>
            <a:ext uri="{FF2B5EF4-FFF2-40B4-BE49-F238E27FC236}">
              <a16:creationId xmlns:a16="http://schemas.microsoft.com/office/drawing/2014/main" id="{DC00EA11-66A5-4D86-BD5D-5467D51B78A0}"/>
            </a:ext>
          </a:extLst>
        </xdr:cNvPr>
        <xdr:cNvSpPr/>
      </xdr:nvSpPr>
      <xdr:spPr>
        <a:xfrm>
          <a:off x="8695418" y="29890811"/>
          <a:ext cx="95250" cy="11261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317500</xdr:colOff>
      <xdr:row>167</xdr:row>
      <xdr:rowOff>4536</xdr:rowOff>
    </xdr:from>
    <xdr:to>
      <xdr:col>6</xdr:col>
      <xdr:colOff>412750</xdr:colOff>
      <xdr:row>167</xdr:row>
      <xdr:rowOff>98105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86325" y="3421198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297996</xdr:colOff>
      <xdr:row>167</xdr:row>
      <xdr:rowOff>0</xdr:rowOff>
    </xdr:from>
    <xdr:to>
      <xdr:col>11</xdr:col>
      <xdr:colOff>393246</xdr:colOff>
      <xdr:row>167</xdr:row>
      <xdr:rowOff>90394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76821" y="3420427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134933</xdr:colOff>
      <xdr:row>131</xdr:row>
      <xdr:rowOff>131669</xdr:rowOff>
    </xdr:from>
    <xdr:to>
      <xdr:col>11</xdr:col>
      <xdr:colOff>534569</xdr:colOff>
      <xdr:row>143</xdr:row>
      <xdr:rowOff>162968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16933" y="27451610"/>
          <a:ext cx="399636" cy="2448595"/>
          <a:chOff x="8934450" y="3237320"/>
          <a:chExt cx="393700" cy="2214322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Gerader Verbinder 196">
            <a:extLst>
              <a:ext uri="{FF2B5EF4-FFF2-40B4-BE49-F238E27FC236}">
                <a16:creationId xmlns:a16="http://schemas.microsoft.com/office/drawing/2014/main" id="{60687472-53DD-A226-1E54-02A96F9DB3F2}"/>
              </a:ext>
            </a:extLst>
          </xdr:cNvPr>
          <xdr:cNvCxnSpPr>
            <a:stCxn id="195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>
            <a:off x="8934450" y="4010025"/>
            <a:ext cx="337694" cy="3077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7</xdr:col>
      <xdr:colOff>531380</xdr:colOff>
      <xdr:row>171</xdr:row>
      <xdr:rowOff>85458</xdr:rowOff>
    </xdr:from>
    <xdr:to>
      <xdr:col>8</xdr:col>
      <xdr:colOff>144518</xdr:colOff>
      <xdr:row>207</xdr:row>
      <xdr:rowOff>64060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865380" y="35667309"/>
          <a:ext cx="371963" cy="7307250"/>
          <a:chOff x="8959850" y="1108047"/>
          <a:chExt cx="371475" cy="6556687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endCxn id="200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817682" y="4060219"/>
            <a:ext cx="641057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123456</a:t>
            </a:r>
          </a:p>
        </xdr:txBody>
      </xdr:sp>
    </xdr:grpSp>
    <xdr:clientData/>
  </xdr:twoCellAnchor>
  <xdr:twoCellAnchor>
    <xdr:from>
      <xdr:col>6</xdr:col>
      <xdr:colOff>136326</xdr:colOff>
      <xdr:row>171</xdr:row>
      <xdr:rowOff>112165</xdr:rowOff>
    </xdr:from>
    <xdr:to>
      <xdr:col>6</xdr:col>
      <xdr:colOff>545916</xdr:colOff>
      <xdr:row>207</xdr:row>
      <xdr:rowOff>98104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08326" y="35690841"/>
          <a:ext cx="406415" cy="7314587"/>
          <a:chOff x="8923210" y="1117458"/>
          <a:chExt cx="408115" cy="6591674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  <a:endCxn id="221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>
            <a:off x="8923210" y="3987087"/>
            <a:ext cx="392919" cy="2558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2</xdr:col>
      <xdr:colOff>159145</xdr:colOff>
      <xdr:row>171</xdr:row>
      <xdr:rowOff>69396</xdr:rowOff>
    </xdr:from>
    <xdr:to>
      <xdr:col>2</xdr:col>
      <xdr:colOff>562589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686320" y="35644897"/>
          <a:ext cx="397094" cy="3249253"/>
          <a:chOff x="8934450" y="3254331"/>
          <a:chExt cx="409218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>
            <a:off x="8934450" y="4010025"/>
            <a:ext cx="409218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189</xdr:row>
      <xdr:rowOff>12246</xdr:rowOff>
    </xdr:from>
    <xdr:to>
      <xdr:col>2</xdr:col>
      <xdr:colOff>504825</xdr:colOff>
      <xdr:row>189</xdr:row>
      <xdr:rowOff>12246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720850" y="390996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189</xdr:row>
      <xdr:rowOff>28121</xdr:rowOff>
    </xdr:from>
    <xdr:to>
      <xdr:col>2</xdr:col>
      <xdr:colOff>352425</xdr:colOff>
      <xdr:row>207</xdr:row>
      <xdr:rowOff>69395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/>
      </xdr:nvCxnSpPr>
      <xdr:spPr>
        <a:xfrm>
          <a:off x="1866900" y="39121896"/>
          <a:ext cx="6350" cy="32924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207</xdr:row>
      <xdr:rowOff>28120</xdr:rowOff>
    </xdr:from>
    <xdr:to>
      <xdr:col>7</xdr:col>
      <xdr:colOff>718626</xdr:colOff>
      <xdr:row>207</xdr:row>
      <xdr:rowOff>71593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2379445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311150</xdr:colOff>
      <xdr:row>207</xdr:row>
      <xdr:rowOff>10885</xdr:rowOff>
    </xdr:from>
    <xdr:to>
      <xdr:col>6</xdr:col>
      <xdr:colOff>406400</xdr:colOff>
      <xdr:row>207</xdr:row>
      <xdr:rowOff>98104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2355860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187</xdr:row>
      <xdr:rowOff>107629</xdr:rowOff>
    </xdr:from>
    <xdr:to>
      <xdr:col>2</xdr:col>
      <xdr:colOff>354239</xdr:colOff>
      <xdr:row>188</xdr:row>
      <xdr:rowOff>155254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 flipH="1">
          <a:off x="1875064" y="38833104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206</xdr:row>
      <xdr:rowOff>176823</xdr:rowOff>
    </xdr:from>
    <xdr:to>
      <xdr:col>7</xdr:col>
      <xdr:colOff>735750</xdr:colOff>
      <xdr:row>207</xdr:row>
      <xdr:rowOff>80869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2347173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206</xdr:row>
      <xdr:rowOff>153009</xdr:rowOff>
    </xdr:from>
    <xdr:to>
      <xdr:col>2</xdr:col>
      <xdr:colOff>402375</xdr:colOff>
      <xdr:row>207</xdr:row>
      <xdr:rowOff>57055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2320184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531380</xdr:colOff>
      <xdr:row>214</xdr:row>
      <xdr:rowOff>76387</xdr:rowOff>
    </xdr:from>
    <xdr:to>
      <xdr:col>8</xdr:col>
      <xdr:colOff>144518</xdr:colOff>
      <xdr:row>250</xdr:row>
      <xdr:rowOff>54989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65380" y="44530122"/>
          <a:ext cx="371963" cy="7262426"/>
          <a:chOff x="8959850" y="1108047"/>
          <a:chExt cx="371475" cy="6556687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endCxn id="228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712356" y="4140618"/>
            <a:ext cx="851711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123456789</a:t>
            </a:r>
          </a:p>
        </xdr:txBody>
      </xdr:sp>
    </xdr:grpSp>
    <xdr:clientData/>
  </xdr:twoCellAnchor>
  <xdr:twoCellAnchor>
    <xdr:from>
      <xdr:col>2</xdr:col>
      <xdr:colOff>159145</xdr:colOff>
      <xdr:row>214</xdr:row>
      <xdr:rowOff>53975</xdr:rowOff>
    </xdr:from>
    <xdr:to>
      <xdr:col>2</xdr:col>
      <xdr:colOff>562589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6320" y="44507710"/>
          <a:ext cx="397094" cy="3242903"/>
          <a:chOff x="8934450" y="3254331"/>
          <a:chExt cx="40921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>
            <a:off x="8934450" y="4010025"/>
            <a:ext cx="409218" cy="3186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232</xdr:row>
      <xdr:rowOff>15875</xdr:rowOff>
    </xdr:from>
    <xdr:to>
      <xdr:col>2</xdr:col>
      <xdr:colOff>352425</xdr:colOff>
      <xdr:row>250</xdr:row>
      <xdr:rowOff>57149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>
          <a:off x="1866900" y="48517175"/>
          <a:ext cx="6350" cy="32988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250</xdr:row>
      <xdr:rowOff>15874</xdr:rowOff>
    </xdr:from>
    <xdr:to>
      <xdr:col>7</xdr:col>
      <xdr:colOff>712276</xdr:colOff>
      <xdr:row>250</xdr:row>
      <xdr:rowOff>52997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  <a:stCxn id="246" idx="5"/>
        </xdr:cNvCxnSpPr>
      </xdr:nvCxnSpPr>
      <xdr:spPr>
        <a:xfrm flipH="1" flipV="1">
          <a:off x="1857375" y="51771549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249</xdr:row>
      <xdr:rowOff>170927</xdr:rowOff>
    </xdr:from>
    <xdr:to>
      <xdr:col>7</xdr:col>
      <xdr:colOff>735750</xdr:colOff>
      <xdr:row>250</xdr:row>
      <xdr:rowOff>74973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71325" y="51748802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249</xdr:row>
      <xdr:rowOff>140763</xdr:rowOff>
    </xdr:from>
    <xdr:to>
      <xdr:col>2</xdr:col>
      <xdr:colOff>402375</xdr:colOff>
      <xdr:row>250</xdr:row>
      <xdr:rowOff>44809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31125" y="51721813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531380</xdr:colOff>
      <xdr:row>258</xdr:row>
      <xdr:rowOff>68179</xdr:rowOff>
    </xdr:from>
    <xdr:to>
      <xdr:col>8</xdr:col>
      <xdr:colOff>144518</xdr:colOff>
      <xdr:row>294</xdr:row>
      <xdr:rowOff>46781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65380" y="53550680"/>
          <a:ext cx="371963" cy="7291188"/>
          <a:chOff x="8959850" y="1108047"/>
          <a:chExt cx="371475" cy="6556687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18078" y="4140618"/>
            <a:ext cx="440265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Tot</a:t>
            </a:r>
          </a:p>
        </xdr:txBody>
      </xdr:sp>
    </xdr:grpSp>
    <xdr:clientData/>
  </xdr:twoCellAnchor>
  <xdr:twoCellAnchor>
    <xdr:from>
      <xdr:col>2</xdr:col>
      <xdr:colOff>337038</xdr:colOff>
      <xdr:row>258</xdr:row>
      <xdr:rowOff>58615</xdr:rowOff>
    </xdr:from>
    <xdr:to>
      <xdr:col>2</xdr:col>
      <xdr:colOff>350318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>
          <a:off x="1857863" y="53808190"/>
          <a:ext cx="19630" cy="2872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258</xdr:row>
      <xdr:rowOff>47273</xdr:rowOff>
    </xdr:from>
    <xdr:to>
      <xdr:col>8</xdr:col>
      <xdr:colOff>21375</xdr:colOff>
      <xdr:row>258</xdr:row>
      <xdr:rowOff>47273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>
          <a:stCxn id="262" idx="6"/>
        </xdr:cNvCxnSpPr>
      </xdr:nvCxnSpPr>
      <xdr:spPr>
        <a:xfrm flipH="1">
          <a:off x="1885950" y="53800023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276</xdr:row>
      <xdr:rowOff>4492</xdr:rowOff>
    </xdr:from>
    <xdr:to>
      <xdr:col>2</xdr:col>
      <xdr:colOff>352425</xdr:colOff>
      <xdr:row>294</xdr:row>
      <xdr:rowOff>45766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>
          <a:off x="1866900" y="57014792"/>
          <a:ext cx="6350" cy="32988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293</xdr:row>
      <xdr:rowOff>188641</xdr:rowOff>
    </xdr:from>
    <xdr:to>
      <xdr:col>7</xdr:col>
      <xdr:colOff>712276</xdr:colOff>
      <xdr:row>294</xdr:row>
      <xdr:rowOff>35264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  <a:stCxn id="263" idx="5"/>
        </xdr:cNvCxnSpPr>
      </xdr:nvCxnSpPr>
      <xdr:spPr>
        <a:xfrm flipH="1" flipV="1">
          <a:off x="1857375" y="60262816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258</xdr:row>
      <xdr:rowOff>0</xdr:rowOff>
    </xdr:from>
    <xdr:to>
      <xdr:col>8</xdr:col>
      <xdr:colOff>21375</xdr:colOff>
      <xdr:row>258</xdr:row>
      <xdr:rowOff>69146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22125" y="53749575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293</xdr:row>
      <xdr:rowOff>159544</xdr:rowOff>
    </xdr:from>
    <xdr:to>
      <xdr:col>7</xdr:col>
      <xdr:colOff>735750</xdr:colOff>
      <xdr:row>294</xdr:row>
      <xdr:rowOff>63590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71325" y="60246419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302479</xdr:colOff>
      <xdr:row>293</xdr:row>
      <xdr:rowOff>140144</xdr:rowOff>
    </xdr:from>
    <xdr:to>
      <xdr:col>2</xdr:col>
      <xdr:colOff>397729</xdr:colOff>
      <xdr:row>294</xdr:row>
      <xdr:rowOff>44190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26479" y="60227019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294657</xdr:colOff>
      <xdr:row>258</xdr:row>
      <xdr:rowOff>17114</xdr:rowOff>
    </xdr:from>
    <xdr:to>
      <xdr:col>2</xdr:col>
      <xdr:colOff>389907</xdr:colOff>
      <xdr:row>258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21832" y="53766689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470081</xdr:colOff>
      <xdr:row>20</xdr:row>
      <xdr:rowOff>44174</xdr:rowOff>
    </xdr:from>
    <xdr:to>
      <xdr:col>1</xdr:col>
      <xdr:colOff>423669</xdr:colOff>
      <xdr:row>22</xdr:row>
      <xdr:rowOff>23593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470081" y="4141304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337559</xdr:colOff>
      <xdr:row>16</xdr:row>
      <xdr:rowOff>5522</xdr:rowOff>
    </xdr:from>
    <xdr:to>
      <xdr:col>1</xdr:col>
      <xdr:colOff>712304</xdr:colOff>
      <xdr:row>17</xdr:row>
      <xdr:rowOff>104913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1099559" y="3290957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63</xdr:row>
      <xdr:rowOff>172680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1910391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347869</xdr:colOff>
      <xdr:row>57</xdr:row>
      <xdr:rowOff>71783</xdr:rowOff>
    </xdr:from>
    <xdr:to>
      <xdr:col>1</xdr:col>
      <xdr:colOff>722614</xdr:colOff>
      <xdr:row>59</xdr:row>
      <xdr:rowOff>16565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1109869" y="11060044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430695</xdr:colOff>
      <xdr:row>104</xdr:row>
      <xdr:rowOff>165652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430695" y="19867217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298173</xdr:colOff>
      <xdr:row>100</xdr:row>
      <xdr:rowOff>44174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1060173" y="19016870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71783</xdr:colOff>
      <xdr:row>147</xdr:row>
      <xdr:rowOff>22085</xdr:rowOff>
    </xdr:from>
    <xdr:to>
      <xdr:col>2</xdr:col>
      <xdr:colOff>25371</xdr:colOff>
      <xdr:row>149</xdr:row>
      <xdr:rowOff>1504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833783" y="27708085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701261</xdr:colOff>
      <xdr:row>142</xdr:row>
      <xdr:rowOff>82825</xdr:rowOff>
    </xdr:from>
    <xdr:to>
      <xdr:col>2</xdr:col>
      <xdr:colOff>314006</xdr:colOff>
      <xdr:row>144</xdr:row>
      <xdr:rowOff>27607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463261" y="26857738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71783</xdr:colOff>
      <xdr:row>187</xdr:row>
      <xdr:rowOff>5520</xdr:rowOff>
    </xdr:from>
    <xdr:to>
      <xdr:col>2</xdr:col>
      <xdr:colOff>25371</xdr:colOff>
      <xdr:row>188</xdr:row>
      <xdr:rowOff>167157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833783" y="35129303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701261</xdr:colOff>
      <xdr:row>182</xdr:row>
      <xdr:rowOff>66260</xdr:rowOff>
    </xdr:from>
    <xdr:to>
      <xdr:col>2</xdr:col>
      <xdr:colOff>314006</xdr:colOff>
      <xdr:row>184</xdr:row>
      <xdr:rowOff>11043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463261" y="34278956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77305</xdr:colOff>
      <xdr:row>230</xdr:row>
      <xdr:rowOff>38652</xdr:rowOff>
    </xdr:from>
    <xdr:to>
      <xdr:col>2</xdr:col>
      <xdr:colOff>30893</xdr:colOff>
      <xdr:row>232</xdr:row>
      <xdr:rowOff>18071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839305" y="43146869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706783</xdr:colOff>
      <xdr:row>225</xdr:row>
      <xdr:rowOff>99392</xdr:rowOff>
    </xdr:from>
    <xdr:to>
      <xdr:col>2</xdr:col>
      <xdr:colOff>319528</xdr:colOff>
      <xdr:row>227</xdr:row>
      <xdr:rowOff>44174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468783" y="42296522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55218</xdr:colOff>
      <xdr:row>273</xdr:row>
      <xdr:rowOff>115956</xdr:rowOff>
    </xdr:from>
    <xdr:to>
      <xdr:col>2</xdr:col>
      <xdr:colOff>8806</xdr:colOff>
      <xdr:row>275</xdr:row>
      <xdr:rowOff>95375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817218" y="51208608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684696</xdr:colOff>
      <xdr:row>268</xdr:row>
      <xdr:rowOff>176696</xdr:rowOff>
    </xdr:from>
    <xdr:to>
      <xdr:col>2</xdr:col>
      <xdr:colOff>297441</xdr:colOff>
      <xdr:row>270</xdr:row>
      <xdr:rowOff>121478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446696" y="50358261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6"/>
  <sheetViews>
    <sheetView tabSelected="1" workbookViewId="0"/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45786</v>
      </c>
      <c r="C14" s="90" t="s">
        <v>252</v>
      </c>
    </row>
    <row r="15" spans="2:4" x14ac:dyDescent="0.35">
      <c r="B15" s="89">
        <v>45788</v>
      </c>
      <c r="C15" s="90" t="s">
        <v>331</v>
      </c>
    </row>
    <row r="16" spans="2:4" x14ac:dyDescent="0.35">
      <c r="B16" s="89">
        <v>45791</v>
      </c>
      <c r="C16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  <hyperlink ref="C15" location="Sinus_Cosinus!A1" display="Sinus/Cosinus/Tangens" xr:uid="{9C72A74A-3681-4E08-BF54-03C3D64D9F80}"/>
    <hyperlink ref="C16" location="'Gemischte Schaltung'!A1" display="Gemischte Schaltungen" xr:uid="{F171CD12-4FA4-4323-8CBC-376135E9CBCD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47" t="s">
        <v>26</v>
      </c>
      <c r="D4" s="148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49" t="s">
        <v>27</v>
      </c>
      <c r="D5" s="150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45" t="s">
        <v>1</v>
      </c>
      <c r="D8" s="146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43" t="s">
        <v>24</v>
      </c>
      <c r="D9" s="143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44" t="s">
        <v>29</v>
      </c>
      <c r="D10" s="144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44" t="s">
        <v>56</v>
      </c>
      <c r="D11" s="144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62" t="str">
        <f>$O$8</f>
        <v>Anfangs-Geschwindigkeit</v>
      </c>
      <c r="D6" s="163"/>
      <c r="E6" s="166" t="str">
        <f>$O$9</f>
        <v>Geschwindigkeit</v>
      </c>
      <c r="F6" s="163"/>
      <c r="G6" s="166" t="str">
        <f>$O$10</f>
        <v>Strecke</v>
      </c>
      <c r="H6" s="163"/>
      <c r="I6" s="166" t="str">
        <f>$O$11</f>
        <v>Zeit</v>
      </c>
      <c r="J6" s="163"/>
      <c r="K6" s="166" t="str">
        <f>$O$12</f>
        <v>Beschleunigung</v>
      </c>
      <c r="L6" s="167"/>
    </row>
    <row r="7" spans="1:19" ht="15" thickBot="1" x14ac:dyDescent="0.4">
      <c r="B7" s="28" t="s">
        <v>43</v>
      </c>
      <c r="C7" s="164" t="str">
        <f>$P$8</f>
        <v>v0 [m/s]</v>
      </c>
      <c r="D7" s="165"/>
      <c r="E7" s="168" t="str">
        <f>$P$9</f>
        <v>v [m/s]</v>
      </c>
      <c r="F7" s="165"/>
      <c r="G7" s="168" t="str">
        <f>$P$10</f>
        <v>s [m]</v>
      </c>
      <c r="H7" s="165"/>
      <c r="I7" s="168" t="str">
        <f>$P$11</f>
        <v>t [s]</v>
      </c>
      <c r="J7" s="165"/>
      <c r="K7" s="168" t="str">
        <f>$P$12</f>
        <v>a [m/s2]</v>
      </c>
      <c r="L7" s="169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56">
        <v>119</v>
      </c>
      <c r="H8" s="157"/>
      <c r="I8" s="156">
        <v>7</v>
      </c>
      <c r="J8" s="157"/>
      <c r="K8" s="156">
        <v>2</v>
      </c>
      <c r="L8" s="161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53">
        <v>24</v>
      </c>
      <c r="F9" s="154"/>
      <c r="G9" s="31" t="s">
        <v>83</v>
      </c>
      <c r="H9" s="31">
        <f>E9*I9 - K9*I9^2/2</f>
        <v>119</v>
      </c>
      <c r="I9" s="153">
        <v>7</v>
      </c>
      <c r="J9" s="154"/>
      <c r="K9" s="153">
        <v>2</v>
      </c>
      <c r="L9" s="159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53">
        <v>24</v>
      </c>
      <c r="F10" s="154"/>
      <c r="G10" s="153">
        <v>119</v>
      </c>
      <c r="H10" s="154"/>
      <c r="I10" s="31" t="s">
        <v>84</v>
      </c>
      <c r="J10" s="31">
        <f>(E10 - SQRT(E10^2 - 2*K10*G10))/K10</f>
        <v>7</v>
      </c>
      <c r="K10" s="153">
        <v>2</v>
      </c>
      <c r="L10" s="159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53">
        <v>24</v>
      </c>
      <c r="F11" s="154"/>
      <c r="G11" s="153">
        <v>119</v>
      </c>
      <c r="H11" s="154"/>
      <c r="I11" s="153">
        <v>7</v>
      </c>
      <c r="J11" s="154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58">
        <v>10</v>
      </c>
      <c r="D12" s="154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53">
        <v>7</v>
      </c>
      <c r="J12" s="154"/>
      <c r="K12" s="153">
        <v>2</v>
      </c>
      <c r="L12" s="159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58">
        <v>10</v>
      </c>
      <c r="D13" s="154"/>
      <c r="E13" s="31" t="s">
        <v>88</v>
      </c>
      <c r="F13" s="31">
        <f>SQRT(C13^2 + 2*K13*G13)</f>
        <v>24</v>
      </c>
      <c r="G13" s="153">
        <v>119</v>
      </c>
      <c r="H13" s="154"/>
      <c r="I13" s="37" t="s">
        <v>62</v>
      </c>
      <c r="J13" s="31">
        <f xml:space="preserve"> (-C13 + SQRT(C13^2 + 2*K13*G13))/K13</f>
        <v>7</v>
      </c>
      <c r="K13" s="151">
        <v>2</v>
      </c>
      <c r="L13" s="159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58">
        <v>10</v>
      </c>
      <c r="D14" s="154"/>
      <c r="E14" s="31" t="s">
        <v>89</v>
      </c>
      <c r="F14" s="31">
        <f>2*G14/I14 - C14</f>
        <v>24</v>
      </c>
      <c r="G14" s="153">
        <v>119</v>
      </c>
      <c r="H14" s="154"/>
      <c r="I14" s="153">
        <v>7</v>
      </c>
      <c r="J14" s="160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58">
        <v>10</v>
      </c>
      <c r="D15" s="154"/>
      <c r="E15" s="153">
        <v>24</v>
      </c>
      <c r="F15" s="154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53">
        <v>2</v>
      </c>
      <c r="L15" s="159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58">
        <v>10</v>
      </c>
      <c r="D16" s="154"/>
      <c r="E16" s="153">
        <v>24</v>
      </c>
      <c r="F16" s="154"/>
      <c r="G16" s="31" t="s">
        <v>91</v>
      </c>
      <c r="H16" s="31">
        <f>(C16+E16)*I16/2</f>
        <v>119</v>
      </c>
      <c r="I16" s="153">
        <v>7</v>
      </c>
      <c r="J16" s="154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55">
        <v>10</v>
      </c>
      <c r="D17" s="152"/>
      <c r="E17" s="151">
        <v>24</v>
      </c>
      <c r="F17" s="152"/>
      <c r="G17" s="151">
        <v>119</v>
      </c>
      <c r="H17" s="152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70" t="str">
        <f>P13</f>
        <v>ω0 [rad/s]</v>
      </c>
      <c r="D18" s="171"/>
      <c r="E18" s="172" t="str">
        <f>P14</f>
        <v>ω [rad/s]</v>
      </c>
      <c r="F18" s="171"/>
      <c r="G18" s="172" t="str">
        <f>P15</f>
        <v>φ [rad]</v>
      </c>
      <c r="H18" s="171"/>
      <c r="I18" s="172" t="str">
        <f>P16</f>
        <v>t [s]</v>
      </c>
      <c r="J18" s="171"/>
      <c r="K18" s="172" t="str">
        <f>P17</f>
        <v>α [rad/s2]</v>
      </c>
      <c r="L18" s="173"/>
    </row>
    <row r="19" spans="1:16" ht="29" customHeight="1" thickBot="1" x14ac:dyDescent="0.4">
      <c r="C19" s="174" t="str">
        <f>O13</f>
        <v>Anfangs-Winkelgeschwindigkeit</v>
      </c>
      <c r="D19" s="175"/>
      <c r="E19" s="176" t="str">
        <f>O14</f>
        <v>Winkelgeschwindigkeit</v>
      </c>
      <c r="F19" s="175"/>
      <c r="G19" s="176" t="str">
        <f>O15</f>
        <v>Winkel</v>
      </c>
      <c r="H19" s="175"/>
      <c r="I19" s="176" t="str">
        <f>O16</f>
        <v>Zeit</v>
      </c>
      <c r="J19" s="175"/>
      <c r="K19" s="176" t="str">
        <f>O17</f>
        <v>Winkelbeschleunigung</v>
      </c>
      <c r="L19" s="177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44" t="s">
        <v>81</v>
      </c>
      <c r="S7" s="144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8"/>
      <c r="D11" s="178"/>
      <c r="E11" s="178"/>
      <c r="F11" s="178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9" t="s">
        <v>67</v>
      </c>
      <c r="D12" s="179"/>
      <c r="E12" s="179"/>
      <c r="F12" s="179"/>
      <c r="G12" s="47"/>
      <c r="H12" s="47"/>
      <c r="J12" s="57" t="s">
        <v>70</v>
      </c>
      <c r="K12" s="38">
        <v>270</v>
      </c>
      <c r="L12" s="180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81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144" t="s">
        <v>81</v>
      </c>
      <c r="T7" s="144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178"/>
      <c r="D11" s="178"/>
      <c r="E11" s="178"/>
      <c r="F11" s="178"/>
      <c r="G11" s="178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179" t="s">
        <v>330</v>
      </c>
      <c r="D12" s="179"/>
      <c r="E12" s="179"/>
      <c r="F12" s="179"/>
      <c r="G12" s="179"/>
      <c r="H12" s="47"/>
      <c r="I12" s="47"/>
      <c r="K12" s="57" t="s">
        <v>70</v>
      </c>
      <c r="L12" s="38">
        <v>270</v>
      </c>
      <c r="M12" s="180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 t="shared" ref="L13" si="1">PI()*L12/180</f>
        <v>4.7123889803846897</v>
      </c>
      <c r="M13" s="181"/>
      <c r="N13" s="64">
        <f>PI()*N12/180</f>
        <v>0</v>
      </c>
      <c r="O13" s="64">
        <f t="shared" ref="O13:AZ13" si="2">PI()*O12/180</f>
        <v>0.26179938779914941</v>
      </c>
      <c r="P13" s="64">
        <f t="shared" si="2"/>
        <v>0.52359877559829882</v>
      </c>
      <c r="Q13" s="64">
        <f t="shared" si="2"/>
        <v>0.78539816339744828</v>
      </c>
      <c r="R13" s="64">
        <f t="shared" si="2"/>
        <v>1.0471975511965976</v>
      </c>
      <c r="S13" s="64">
        <f t="shared" si="2"/>
        <v>1.3089969389957472</v>
      </c>
      <c r="T13" s="64">
        <f t="shared" si="2"/>
        <v>1.5707963267948966</v>
      </c>
      <c r="U13" s="64">
        <f t="shared" si="2"/>
        <v>1.8325957145940461</v>
      </c>
      <c r="V13" s="64">
        <f t="shared" si="2"/>
        <v>2.0943951023931953</v>
      </c>
      <c r="W13" s="64">
        <f t="shared" si="2"/>
        <v>2.3561944901923448</v>
      </c>
      <c r="X13" s="64">
        <f t="shared" si="2"/>
        <v>2.6179938779914944</v>
      </c>
      <c r="Y13" s="64">
        <f t="shared" si="2"/>
        <v>2.8797932657906435</v>
      </c>
      <c r="Z13" s="64">
        <f t="shared" si="2"/>
        <v>3.1415926535897931</v>
      </c>
      <c r="AA13" s="64">
        <f t="shared" si="2"/>
        <v>3.4033920413889422</v>
      </c>
      <c r="AB13" s="64">
        <f t="shared" si="2"/>
        <v>3.6651914291880923</v>
      </c>
      <c r="AC13" s="64">
        <f t="shared" si="2"/>
        <v>3.9269908169872414</v>
      </c>
      <c r="AD13" s="64">
        <f t="shared" si="2"/>
        <v>4.1887902047863905</v>
      </c>
      <c r="AE13" s="64">
        <f t="shared" si="2"/>
        <v>4.4505895925855405</v>
      </c>
      <c r="AF13" s="64">
        <f t="shared" si="2"/>
        <v>4.7123889803846897</v>
      </c>
      <c r="AG13" s="64">
        <f t="shared" si="2"/>
        <v>4.9741883681838397</v>
      </c>
      <c r="AH13" s="64">
        <f t="shared" si="2"/>
        <v>5.2359877559829888</v>
      </c>
      <c r="AI13" s="64">
        <f t="shared" si="2"/>
        <v>5.497787143782138</v>
      </c>
      <c r="AJ13" s="64">
        <f t="shared" si="2"/>
        <v>5.7595865315812871</v>
      </c>
      <c r="AK13" s="64">
        <f t="shared" si="2"/>
        <v>6.0213859193804371</v>
      </c>
      <c r="AL13" s="64">
        <f t="shared" si="2"/>
        <v>6.2831853071795862</v>
      </c>
      <c r="AM13" s="64">
        <f t="shared" si="2"/>
        <v>6.5449846949787354</v>
      </c>
      <c r="AN13" s="64">
        <f t="shared" si="2"/>
        <v>6.8067840827778845</v>
      </c>
      <c r="AO13" s="64">
        <f t="shared" si="2"/>
        <v>7.0685834705770336</v>
      </c>
      <c r="AP13" s="64">
        <f t="shared" si="2"/>
        <v>7.3303828583761845</v>
      </c>
      <c r="AQ13" s="64">
        <f t="shared" si="2"/>
        <v>7.5921822461753337</v>
      </c>
      <c r="AR13" s="64">
        <f t="shared" si="2"/>
        <v>7.8539816339744828</v>
      </c>
      <c r="AS13" s="64">
        <f t="shared" si="2"/>
        <v>8.1157810217736319</v>
      </c>
      <c r="AT13" s="64">
        <f t="shared" si="2"/>
        <v>8.3775804095727811</v>
      </c>
      <c r="AU13" s="64">
        <f t="shared" si="2"/>
        <v>8.639379797371932</v>
      </c>
      <c r="AV13" s="64">
        <f t="shared" si="2"/>
        <v>8.9011791851710811</v>
      </c>
      <c r="AW13" s="64">
        <f t="shared" si="2"/>
        <v>9.1629785729702302</v>
      </c>
      <c r="AX13" s="64">
        <f t="shared" si="2"/>
        <v>9.4247779607693793</v>
      </c>
      <c r="AY13" s="64">
        <f t="shared" si="2"/>
        <v>9.6865773485685303</v>
      </c>
      <c r="AZ13" s="64">
        <f t="shared" si="2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3">IF($M$14=$AJ$7,$C$14*SIN($E$14*O13 + $G$14),"")</f>
        <v>0.2264807927470297</v>
      </c>
      <c r="P14" s="54">
        <f t="shared" si="3"/>
        <v>0.4411916647658925</v>
      </c>
      <c r="Q14" s="54">
        <f t="shared" si="3"/>
        <v>0.63297436324192113</v>
      </c>
      <c r="R14" s="54">
        <f t="shared" si="3"/>
        <v>0.79186218357858906</v>
      </c>
      <c r="S14" s="54">
        <f t="shared" si="3"/>
        <v>0.9095979264463151</v>
      </c>
      <c r="T14" s="54">
        <f t="shared" si="3"/>
        <v>0.98006301400184337</v>
      </c>
      <c r="U14" s="54">
        <f t="shared" si="3"/>
        <v>0.9995954646503008</v>
      </c>
      <c r="V14" s="54">
        <f t="shared" si="3"/>
        <v>0.96718020160318463</v>
      </c>
      <c r="W14" s="54">
        <f t="shared" si="3"/>
        <v>0.88450180513690446</v>
      </c>
      <c r="X14" s="54">
        <f t="shared" si="3"/>
        <v>0.7558569670836327</v>
      </c>
      <c r="Y14" s="54">
        <f t="shared" si="3"/>
        <v>0.58793119718399511</v>
      </c>
      <c r="Z14" s="54">
        <f t="shared" si="3"/>
        <v>0.38945138559040571</v>
      </c>
      <c r="AA14" s="54">
        <f t="shared" si="3"/>
        <v>0.1707322774088991</v>
      </c>
      <c r="AB14" s="54">
        <f t="shared" si="3"/>
        <v>-5.6859571575342521E-2</v>
      </c>
      <c r="AC14" s="54">
        <f t="shared" si="3"/>
        <v>-0.28149650044489249</v>
      </c>
      <c r="AD14" s="54">
        <f t="shared" si="3"/>
        <v>-0.49150441174828846</v>
      </c>
      <c r="AE14" s="54">
        <f t="shared" si="3"/>
        <v>-0.67596945959887422</v>
      </c>
      <c r="AF14" s="54">
        <f t="shared" si="3"/>
        <v>-0.82530522846010546</v>
      </c>
      <c r="AG14" s="54">
        <f t="shared" si="3"/>
        <v>-0.93175092705225615</v>
      </c>
      <c r="AH14" s="54">
        <f t="shared" si="3"/>
        <v>-0.98977470687246749</v>
      </c>
      <c r="AI14" s="54">
        <f t="shared" si="3"/>
        <v>-0.99636114537408982</v>
      </c>
      <c r="AJ14" s="54">
        <f t="shared" si="3"/>
        <v>-0.95116795366761209</v>
      </c>
      <c r="AK14" s="54">
        <f t="shared" si="3"/>
        <v>-0.85654376484189831</v>
      </c>
      <c r="AL14" s="54">
        <f t="shared" si="3"/>
        <v>-0.71740607846915339</v>
      </c>
      <c r="AM14" s="54">
        <f t="shared" si="3"/>
        <v>-0.54098570436350835</v>
      </c>
      <c r="AN14" s="54">
        <f t="shared" si="3"/>
        <v>-0.33645098652831829</v>
      </c>
      <c r="AO14" s="54">
        <f t="shared" si="3"/>
        <v>-0.11443133589895869</v>
      </c>
      <c r="AP14" s="54">
        <f t="shared" si="3"/>
        <v>0.11353516671733102</v>
      </c>
      <c r="AQ14" s="54">
        <f t="shared" si="3"/>
        <v>0.33560139012709572</v>
      </c>
      <c r="AR14" s="54">
        <f t="shared" si="3"/>
        <v>0.54022683319452769</v>
      </c>
      <c r="AS14" s="54">
        <f t="shared" si="3"/>
        <v>0.71677737010852471</v>
      </c>
      <c r="AT14" s="54">
        <f t="shared" si="3"/>
        <v>0.85607789246899491</v>
      </c>
      <c r="AU14" s="54">
        <f t="shared" si="3"/>
        <v>0.95088912808120352</v>
      </c>
      <c r="AV14" s="54">
        <f t="shared" si="3"/>
        <v>0.99628385678771347</v>
      </c>
      <c r="AW14" s="54">
        <f t="shared" si="3"/>
        <v>0.98990297187633303</v>
      </c>
      <c r="AX14" s="54">
        <f t="shared" si="3"/>
        <v>0.93207807987612579</v>
      </c>
      <c r="AY14" s="54">
        <f t="shared" si="3"/>
        <v>0.82581426738495356</v>
      </c>
      <c r="AZ14" s="54">
        <f t="shared" si="3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 t="shared" ref="E15:E17" si="4">2*PI()*D15/360</f>
        <v>2.6179938779914944</v>
      </c>
      <c r="F15" s="42">
        <v>0</v>
      </c>
      <c r="G15" s="73">
        <f t="shared" ref="G15:G17" si="5">PI()*F15/180</f>
        <v>0</v>
      </c>
      <c r="H15" s="56"/>
      <c r="I15" s="56"/>
      <c r="K15" s="59" t="str">
        <f t="shared" ref="K15:K17" si="6"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7">IF($M$15=$AJ$7,$C$15*SIN($E$15*O13 + $G$15),"")</f>
        <v/>
      </c>
      <c r="P15" s="55" t="str">
        <f t="shared" si="7"/>
        <v/>
      </c>
      <c r="Q15" s="55" t="str">
        <f t="shared" si="7"/>
        <v/>
      </c>
      <c r="R15" s="55" t="str">
        <f t="shared" si="7"/>
        <v/>
      </c>
      <c r="S15" s="55" t="str">
        <f t="shared" si="7"/>
        <v/>
      </c>
      <c r="T15" s="55" t="str">
        <f t="shared" si="7"/>
        <v/>
      </c>
      <c r="U15" s="55" t="str">
        <f t="shared" si="7"/>
        <v/>
      </c>
      <c r="V15" s="55" t="str">
        <f t="shared" si="7"/>
        <v/>
      </c>
      <c r="W15" s="55" t="str">
        <f t="shared" si="7"/>
        <v/>
      </c>
      <c r="X15" s="55" t="str">
        <f t="shared" si="7"/>
        <v/>
      </c>
      <c r="Y15" s="55" t="str">
        <f t="shared" si="7"/>
        <v/>
      </c>
      <c r="Z15" s="55" t="str">
        <f t="shared" si="7"/>
        <v/>
      </c>
      <c r="AA15" s="55" t="str">
        <f t="shared" si="7"/>
        <v/>
      </c>
      <c r="AB15" s="55" t="str">
        <f t="shared" si="7"/>
        <v/>
      </c>
      <c r="AC15" s="55" t="str">
        <f t="shared" si="7"/>
        <v/>
      </c>
      <c r="AD15" s="55" t="str">
        <f t="shared" si="7"/>
        <v/>
      </c>
      <c r="AE15" s="55" t="str">
        <f t="shared" si="7"/>
        <v/>
      </c>
      <c r="AF15" s="55" t="str">
        <f t="shared" si="7"/>
        <v/>
      </c>
      <c r="AG15" s="55" t="str">
        <f t="shared" si="7"/>
        <v/>
      </c>
      <c r="AH15" s="55" t="str">
        <f t="shared" si="7"/>
        <v/>
      </c>
      <c r="AI15" s="55" t="str">
        <f t="shared" si="7"/>
        <v/>
      </c>
      <c r="AJ15" s="55" t="str">
        <f t="shared" si="7"/>
        <v/>
      </c>
      <c r="AK15" s="55" t="str">
        <f t="shared" si="7"/>
        <v/>
      </c>
      <c r="AL15" s="55" t="str">
        <f t="shared" si="7"/>
        <v/>
      </c>
      <c r="AM15" s="55" t="str">
        <f t="shared" si="7"/>
        <v/>
      </c>
      <c r="AN15" s="55" t="str">
        <f t="shared" si="7"/>
        <v/>
      </c>
      <c r="AO15" s="55" t="str">
        <f t="shared" si="7"/>
        <v/>
      </c>
      <c r="AP15" s="55" t="str">
        <f t="shared" si="7"/>
        <v/>
      </c>
      <c r="AQ15" s="55" t="str">
        <f t="shared" si="7"/>
        <v/>
      </c>
      <c r="AR15" s="55" t="str">
        <f t="shared" si="7"/>
        <v/>
      </c>
      <c r="AS15" s="55" t="str">
        <f t="shared" si="7"/>
        <v/>
      </c>
      <c r="AT15" s="55" t="str">
        <f t="shared" si="7"/>
        <v/>
      </c>
      <c r="AU15" s="55" t="str">
        <f t="shared" si="7"/>
        <v/>
      </c>
      <c r="AV15" s="55" t="str">
        <f t="shared" si="7"/>
        <v/>
      </c>
      <c r="AW15" s="55" t="str">
        <f t="shared" si="7"/>
        <v/>
      </c>
      <c r="AX15" s="55" t="str">
        <f t="shared" si="7"/>
        <v/>
      </c>
      <c r="AY15" s="55" t="str">
        <f t="shared" si="7"/>
        <v/>
      </c>
      <c r="AZ15" s="55" t="str">
        <f t="shared" si="7"/>
        <v/>
      </c>
    </row>
    <row r="16" spans="3:52" x14ac:dyDescent="0.35">
      <c r="C16" s="42">
        <f>1/5</f>
        <v>0.2</v>
      </c>
      <c r="D16" s="42">
        <v>250</v>
      </c>
      <c r="E16" s="42">
        <f t="shared" si="4"/>
        <v>4.3633231299858233</v>
      </c>
      <c r="F16" s="42">
        <v>0</v>
      </c>
      <c r="G16" s="73">
        <f t="shared" si="5"/>
        <v>0</v>
      </c>
      <c r="H16" s="56"/>
      <c r="I16" s="56"/>
      <c r="K16" s="60" t="str">
        <f t="shared" si="6"/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8">IF($M$16=$AJ$7,$C$16*SIN($E$16*O13 + $G$16),"")</f>
        <v/>
      </c>
      <c r="P16" s="55" t="str">
        <f t="shared" si="8"/>
        <v/>
      </c>
      <c r="Q16" s="55" t="str">
        <f t="shared" si="8"/>
        <v/>
      </c>
      <c r="R16" s="55" t="str">
        <f t="shared" si="8"/>
        <v/>
      </c>
      <c r="S16" s="55" t="str">
        <f t="shared" si="8"/>
        <v/>
      </c>
      <c r="T16" s="55" t="str">
        <f t="shared" si="8"/>
        <v/>
      </c>
      <c r="U16" s="55" t="str">
        <f t="shared" si="8"/>
        <v/>
      </c>
      <c r="V16" s="55" t="str">
        <f t="shared" si="8"/>
        <v/>
      </c>
      <c r="W16" s="55" t="str">
        <f t="shared" si="8"/>
        <v/>
      </c>
      <c r="X16" s="55" t="str">
        <f t="shared" si="8"/>
        <v/>
      </c>
      <c r="Y16" s="55" t="str">
        <f t="shared" si="8"/>
        <v/>
      </c>
      <c r="Z16" s="55" t="str">
        <f t="shared" si="8"/>
        <v/>
      </c>
      <c r="AA16" s="55" t="str">
        <f t="shared" si="8"/>
        <v/>
      </c>
      <c r="AB16" s="55" t="str">
        <f t="shared" si="8"/>
        <v/>
      </c>
      <c r="AC16" s="55" t="str">
        <f t="shared" si="8"/>
        <v/>
      </c>
      <c r="AD16" s="55" t="str">
        <f t="shared" si="8"/>
        <v/>
      </c>
      <c r="AE16" s="55" t="str">
        <f t="shared" si="8"/>
        <v/>
      </c>
      <c r="AF16" s="55" t="str">
        <f t="shared" si="8"/>
        <v/>
      </c>
      <c r="AG16" s="55" t="str">
        <f t="shared" si="8"/>
        <v/>
      </c>
      <c r="AH16" s="55" t="str">
        <f t="shared" si="8"/>
        <v/>
      </c>
      <c r="AI16" s="55" t="str">
        <f t="shared" si="8"/>
        <v/>
      </c>
      <c r="AJ16" s="55" t="str">
        <f t="shared" si="8"/>
        <v/>
      </c>
      <c r="AK16" s="55" t="str">
        <f t="shared" si="8"/>
        <v/>
      </c>
      <c r="AL16" s="55" t="str">
        <f t="shared" si="8"/>
        <v/>
      </c>
      <c r="AM16" s="55" t="str">
        <f t="shared" si="8"/>
        <v/>
      </c>
      <c r="AN16" s="55" t="str">
        <f t="shared" si="8"/>
        <v/>
      </c>
      <c r="AO16" s="55" t="str">
        <f t="shared" si="8"/>
        <v/>
      </c>
      <c r="AP16" s="55" t="str">
        <f t="shared" si="8"/>
        <v/>
      </c>
      <c r="AQ16" s="55" t="str">
        <f t="shared" si="8"/>
        <v/>
      </c>
      <c r="AR16" s="55" t="str">
        <f t="shared" si="8"/>
        <v/>
      </c>
      <c r="AS16" s="55" t="str">
        <f t="shared" si="8"/>
        <v/>
      </c>
      <c r="AT16" s="55" t="str">
        <f t="shared" si="8"/>
        <v/>
      </c>
      <c r="AU16" s="55" t="str">
        <f t="shared" si="8"/>
        <v/>
      </c>
      <c r="AV16" s="55" t="str">
        <f t="shared" si="8"/>
        <v/>
      </c>
      <c r="AW16" s="55" t="str">
        <f t="shared" si="8"/>
        <v/>
      </c>
      <c r="AX16" s="55" t="str">
        <f t="shared" si="8"/>
        <v/>
      </c>
      <c r="AY16" s="55" t="str">
        <f t="shared" si="8"/>
        <v/>
      </c>
      <c r="AZ16" s="55" t="str">
        <f t="shared" si="8"/>
        <v/>
      </c>
    </row>
    <row r="17" spans="3:52" x14ac:dyDescent="0.35">
      <c r="C17" s="42">
        <f>1/7</f>
        <v>0.14285714285714285</v>
      </c>
      <c r="D17" s="42">
        <v>100</v>
      </c>
      <c r="E17" s="42">
        <f t="shared" si="4"/>
        <v>1.7453292519943295</v>
      </c>
      <c r="F17" s="42">
        <v>0</v>
      </c>
      <c r="G17" s="73">
        <f t="shared" si="5"/>
        <v>0</v>
      </c>
      <c r="H17" s="56"/>
      <c r="I17" s="56"/>
      <c r="K17" s="61" t="str">
        <f t="shared" si="6"/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9">IF($M$17=$AJ$7,$C$17*SIN($E$17*O13 + $G$17),"")</f>
        <v>6.302738068084178E-2</v>
      </c>
      <c r="P17" s="55">
        <f t="shared" si="9"/>
        <v>0.11312316908265557</v>
      </c>
      <c r="Q17" s="55">
        <f t="shared" si="9"/>
        <v>0.14000900200026334</v>
      </c>
      <c r="R17" s="55">
        <f t="shared" si="9"/>
        <v>0.13816860022902636</v>
      </c>
      <c r="S17" s="55">
        <f t="shared" si="9"/>
        <v>0.10797956672623324</v>
      </c>
      <c r="T17" s="55">
        <f t="shared" si="9"/>
        <v>5.5635912227200809E-2</v>
      </c>
      <c r="U17" s="55">
        <f t="shared" si="9"/>
        <v>-8.1227959393346452E-3</v>
      </c>
      <c r="V17" s="55">
        <f t="shared" si="9"/>
        <v>-7.0214915964041211E-2</v>
      </c>
      <c r="W17" s="55">
        <f t="shared" si="9"/>
        <v>-0.1179007469228722</v>
      </c>
      <c r="X17" s="55">
        <f t="shared" si="9"/>
        <v>-0.14139638669606677</v>
      </c>
      <c r="Y17" s="55">
        <f t="shared" si="9"/>
        <v>-0.13588113623823028</v>
      </c>
      <c r="Z17" s="55">
        <f t="shared" si="9"/>
        <v>-0.10248658263845048</v>
      </c>
      <c r="AA17" s="55">
        <f t="shared" si="9"/>
        <v>-4.8064426646902608E-2</v>
      </c>
      <c r="AB17" s="55">
        <f t="shared" si="9"/>
        <v>1.6219309531047287E-2</v>
      </c>
      <c r="AC17" s="55">
        <f t="shared" si="9"/>
        <v>7.7175261884932525E-2</v>
      </c>
      <c r="AD17" s="55">
        <f t="shared" si="9"/>
        <v>0.12229684178128498</v>
      </c>
      <c r="AE17" s="55">
        <f t="shared" si="9"/>
        <v>0.14232626525538764</v>
      </c>
      <c r="AF17" s="55">
        <f t="shared" si="9"/>
        <v>0.1331540114108751</v>
      </c>
      <c r="AG17" s="55">
        <f t="shared" si="9"/>
        <v>9.6661990073535778E-2</v>
      </c>
      <c r="AH17" s="55">
        <f t="shared" si="9"/>
        <v>4.0337422452223125E-2</v>
      </c>
      <c r="AI17" s="55">
        <f t="shared" si="9"/>
        <v>-2.4263343467420984E-2</v>
      </c>
      <c r="AJ17" s="55">
        <f t="shared" si="9"/>
        <v>-8.3885897351956784E-2</v>
      </c>
      <c r="AK17" s="55">
        <f t="shared" si="9"/>
        <v>-0.12629722952939074</v>
      </c>
      <c r="AL17" s="55">
        <f t="shared" si="9"/>
        <v>-0.14279562893693476</v>
      </c>
      <c r="AM17" s="55">
        <f t="shared" si="9"/>
        <v>-0.12999604970896328</v>
      </c>
      <c r="AN17" s="55">
        <f t="shared" si="9"/>
        <v>-9.0524635247459032E-2</v>
      </c>
      <c r="AO17" s="55">
        <f t="shared" si="9"/>
        <v>-3.2479901355853415E-2</v>
      </c>
      <c r="AP17" s="55">
        <f t="shared" si="9"/>
        <v>3.2228870245392137E-2</v>
      </c>
      <c r="AQ17" s="55">
        <f t="shared" si="9"/>
        <v>9.0325109243742763E-2</v>
      </c>
      <c r="AR17" s="55">
        <f t="shared" si="9"/>
        <v>0.12988896639977168</v>
      </c>
      <c r="AS17" s="55">
        <f t="shared" si="9"/>
        <v>0.14280295905434306</v>
      </c>
      <c r="AT17" s="55">
        <f t="shared" si="9"/>
        <v>0.12641746912243892</v>
      </c>
      <c r="AU17" s="55">
        <f t="shared" si="9"/>
        <v>8.4094376358581413E-2</v>
      </c>
      <c r="AV17" s="55">
        <f t="shared" si="9"/>
        <v>2.4517287374651871E-2</v>
      </c>
      <c r="AW17" s="55">
        <f t="shared" si="9"/>
        <v>-4.0090116381872105E-2</v>
      </c>
      <c r="AX17" s="55">
        <f t="shared" si="9"/>
        <v>-9.6472062664693131E-2</v>
      </c>
      <c r="AY17" s="55">
        <f t="shared" si="9"/>
        <v>-0.13306043086731539</v>
      </c>
      <c r="AZ17" s="55">
        <f t="shared" si="9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10">IF($M$20=$AJ$7,SUM(O14:O17),0)</f>
        <v>0</v>
      </c>
      <c r="P20" s="55">
        <f t="shared" si="10"/>
        <v>0</v>
      </c>
      <c r="Q20" s="55">
        <f t="shared" si="10"/>
        <v>0</v>
      </c>
      <c r="R20" s="55">
        <f t="shared" si="10"/>
        <v>0</v>
      </c>
      <c r="S20" s="55">
        <f t="shared" si="10"/>
        <v>0</v>
      </c>
      <c r="T20" s="55">
        <f t="shared" si="10"/>
        <v>0</v>
      </c>
      <c r="U20" s="55">
        <f t="shared" si="10"/>
        <v>0</v>
      </c>
      <c r="V20" s="55">
        <f t="shared" si="10"/>
        <v>0</v>
      </c>
      <c r="W20" s="55">
        <f t="shared" si="10"/>
        <v>0</v>
      </c>
      <c r="X20" s="55">
        <f t="shared" si="10"/>
        <v>0</v>
      </c>
      <c r="Y20" s="55">
        <f t="shared" si="10"/>
        <v>0</v>
      </c>
      <c r="Z20" s="55">
        <f t="shared" si="10"/>
        <v>0</v>
      </c>
      <c r="AA20" s="55">
        <f t="shared" si="10"/>
        <v>0</v>
      </c>
      <c r="AB20" s="55">
        <f t="shared" si="10"/>
        <v>0</v>
      </c>
      <c r="AC20" s="55">
        <f t="shared" si="10"/>
        <v>0</v>
      </c>
      <c r="AD20" s="55">
        <f t="shared" si="10"/>
        <v>0</v>
      </c>
      <c r="AE20" s="55">
        <f t="shared" si="10"/>
        <v>0</v>
      </c>
      <c r="AF20" s="55">
        <f t="shared" si="10"/>
        <v>0</v>
      </c>
      <c r="AG20" s="55">
        <f t="shared" si="10"/>
        <v>0</v>
      </c>
      <c r="AH20" s="55">
        <f t="shared" si="10"/>
        <v>0</v>
      </c>
      <c r="AI20" s="55">
        <f t="shared" si="10"/>
        <v>0</v>
      </c>
      <c r="AJ20" s="55">
        <f t="shared" si="10"/>
        <v>0</v>
      </c>
      <c r="AK20" s="55">
        <f t="shared" si="10"/>
        <v>0</v>
      </c>
      <c r="AL20" s="55">
        <f t="shared" si="10"/>
        <v>0</v>
      </c>
      <c r="AM20" s="55">
        <f t="shared" si="10"/>
        <v>0</v>
      </c>
      <c r="AN20" s="55">
        <f t="shared" si="10"/>
        <v>0</v>
      </c>
      <c r="AO20" s="55">
        <f t="shared" si="10"/>
        <v>0</v>
      </c>
      <c r="AP20" s="55">
        <f t="shared" si="10"/>
        <v>0</v>
      </c>
      <c r="AQ20" s="55">
        <f t="shared" si="10"/>
        <v>0</v>
      </c>
      <c r="AR20" s="55">
        <f t="shared" si="10"/>
        <v>0</v>
      </c>
      <c r="AS20" s="55">
        <f t="shared" si="10"/>
        <v>0</v>
      </c>
      <c r="AT20" s="55">
        <f t="shared" si="10"/>
        <v>0</v>
      </c>
      <c r="AU20" s="55">
        <f t="shared" si="10"/>
        <v>0</v>
      </c>
      <c r="AV20" s="55">
        <f t="shared" si="10"/>
        <v>0</v>
      </c>
      <c r="AW20" s="55">
        <f t="shared" si="10"/>
        <v>0</v>
      </c>
      <c r="AX20" s="55">
        <f t="shared" si="10"/>
        <v>0</v>
      </c>
      <c r="AY20" s="55">
        <f t="shared" si="10"/>
        <v>0</v>
      </c>
      <c r="AZ20" s="55">
        <f t="shared" si="10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144" t="s">
        <v>81</v>
      </c>
      <c r="S7" s="144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8"/>
      <c r="D11" s="178"/>
      <c r="E11" s="178"/>
      <c r="F11" s="178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9" t="s">
        <v>67</v>
      </c>
      <c r="D12" s="179"/>
      <c r="E12" s="179"/>
      <c r="F12" s="179"/>
      <c r="G12" s="47"/>
      <c r="H12" s="47"/>
      <c r="J12" s="57" t="s">
        <v>70</v>
      </c>
      <c r="K12" s="38">
        <v>210</v>
      </c>
      <c r="L12" s="180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81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3">IF($L$14=$AI$7,$C$14*SIN($D$14*N13 + $F$14),0)</f>
        <v>17.320508075688757</v>
      </c>
      <c r="O14" s="54">
        <f t="shared" si="3"/>
        <v>20</v>
      </c>
      <c r="P14" s="54">
        <f t="shared" si="3"/>
        <v>17.320508075688743</v>
      </c>
      <c r="Q14" s="54">
        <f t="shared" si="3"/>
        <v>10.000000000000025</v>
      </c>
      <c r="R14" s="54">
        <f t="shared" si="3"/>
        <v>-1.9598038469847978E-14</v>
      </c>
      <c r="S14" s="54">
        <f t="shared" si="3"/>
        <v>-10.00000000000006</v>
      </c>
      <c r="T14" s="54">
        <f t="shared" si="3"/>
        <v>-17.320508075688831</v>
      </c>
      <c r="U14" s="54">
        <f t="shared" si="3"/>
        <v>-20</v>
      </c>
      <c r="V14" s="54">
        <f t="shared" si="3"/>
        <v>-17.320508075688807</v>
      </c>
      <c r="W14" s="54">
        <f t="shared" si="3"/>
        <v>-10.000000000000263</v>
      </c>
      <c r="X14" s="54">
        <f t="shared" si="3"/>
        <v>-2.5482220500361308E-13</v>
      </c>
      <c r="Y14" s="54">
        <f t="shared" si="3"/>
        <v>9.9999999999998206</v>
      </c>
      <c r="Z14" s="54">
        <f t="shared" si="3"/>
        <v>17.320508075688409</v>
      </c>
      <c r="AA14" s="54">
        <f t="shared" si="3"/>
        <v>20</v>
      </c>
      <c r="AB14" s="54">
        <f t="shared" si="3"/>
        <v>17.320508075689087</v>
      </c>
      <c r="AC14" s="54">
        <f t="shared" si="3"/>
        <v>10.000000000000501</v>
      </c>
      <c r="AD14" s="54">
        <f t="shared" si="3"/>
        <v>-3.9191740131006014E-14</v>
      </c>
      <c r="AE14" s="54">
        <f t="shared" si="3"/>
        <v>-9.9999999999995843</v>
      </c>
      <c r="AF14" s="54">
        <f t="shared" si="3"/>
        <v>-17.320508075688842</v>
      </c>
      <c r="AG14" s="54">
        <f t="shared" si="3"/>
        <v>-20</v>
      </c>
      <c r="AH14" s="54">
        <f t="shared" si="3"/>
        <v>-17.320508075688938</v>
      </c>
      <c r="AI14" s="54">
        <f t="shared" si="3"/>
        <v>-9.9999999999997531</v>
      </c>
      <c r="AJ14" s="54">
        <f t="shared" si="3"/>
        <v>9.0163987387370526E-13</v>
      </c>
      <c r="AK14" s="54">
        <f t="shared" si="3"/>
        <v>10.00000000000033</v>
      </c>
      <c r="AL14" s="54">
        <f t="shared" si="3"/>
        <v>17.320508075688707</v>
      </c>
      <c r="AM14" s="54">
        <f t="shared" si="3"/>
        <v>20</v>
      </c>
      <c r="AN14" s="54">
        <f t="shared" si="3"/>
        <v>17.320508075689361</v>
      </c>
      <c r="AO14" s="54">
        <f t="shared" si="3"/>
        <v>9.9999999999994991</v>
      </c>
      <c r="AP14" s="54">
        <f t="shared" si="3"/>
        <v>-5.878544179216405E-14</v>
      </c>
      <c r="AQ14" s="54">
        <f t="shared" si="3"/>
        <v>-9.9999999999996021</v>
      </c>
      <c r="AR14" s="54">
        <f t="shared" si="3"/>
        <v>-17.320508075688853</v>
      </c>
      <c r="AS14" s="54">
        <f t="shared" si="3"/>
        <v>-20</v>
      </c>
      <c r="AT14" s="54">
        <f t="shared" si="3"/>
        <v>-17.320508075688078</v>
      </c>
      <c r="AU14" s="54">
        <f t="shared" si="3"/>
        <v>-9.999999999999245</v>
      </c>
      <c r="AV14" s="54">
        <f t="shared" si="3"/>
        <v>3.5279938692678314E-13</v>
      </c>
      <c r="AW14" s="54">
        <f t="shared" si="3"/>
        <v>9.9999999999998561</v>
      </c>
      <c r="AX14" s="54">
        <f t="shared" si="3"/>
        <v>17.320508075689567</v>
      </c>
      <c r="AY14" s="54">
        <f t="shared" si="3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8.6602540378443624</v>
      </c>
      <c r="O18" s="55">
        <f t="shared" si="6"/>
        <v>17.320508075688753</v>
      </c>
      <c r="P18" s="55">
        <f t="shared" si="6"/>
        <v>17.320508075688743</v>
      </c>
      <c r="Q18" s="55">
        <f t="shared" si="6"/>
        <v>8.6602540378444299</v>
      </c>
      <c r="R18" s="55">
        <f t="shared" si="6"/>
        <v>-9.7990192349240222E-15</v>
      </c>
      <c r="S18" s="55">
        <f t="shared" si="6"/>
        <v>4.898425415289539E-15</v>
      </c>
      <c r="T18" s="55">
        <f t="shared" si="6"/>
        <v>8.6602540378444601</v>
      </c>
      <c r="U18" s="55">
        <f t="shared" si="6"/>
        <v>17.320508075688686</v>
      </c>
      <c r="V18" s="55">
        <f t="shared" si="6"/>
        <v>17.320508075688807</v>
      </c>
      <c r="W18" s="55">
        <f t="shared" si="6"/>
        <v>8.6602540378446342</v>
      </c>
      <c r="X18" s="55">
        <f t="shared" si="6"/>
        <v>1.2741110250180684E-13</v>
      </c>
      <c r="Y18" s="55">
        <f t="shared" si="6"/>
        <v>9.7968508305788429E-15</v>
      </c>
      <c r="Z18" s="55">
        <f t="shared" si="6"/>
        <v>8.6602540378438295</v>
      </c>
      <c r="AA18" s="55">
        <f t="shared" si="6"/>
        <v>17.320508075688831</v>
      </c>
      <c r="AB18" s="55">
        <f t="shared" si="6"/>
        <v>17.320508075689087</v>
      </c>
      <c r="AC18" s="55">
        <f t="shared" si="6"/>
        <v>8.6602540378449078</v>
      </c>
      <c r="AD18" s="55">
        <f t="shared" si="6"/>
        <v>-1.9595870065502559E-14</v>
      </c>
      <c r="AE18" s="55">
        <f t="shared" si="6"/>
        <v>-1.2741327090614621E-13</v>
      </c>
      <c r="AF18" s="55">
        <f t="shared" si="6"/>
        <v>8.6602540378446928</v>
      </c>
      <c r="AG18" s="55">
        <f t="shared" si="6"/>
        <v>17.320508075688693</v>
      </c>
      <c r="AH18" s="55">
        <f t="shared" si="6"/>
        <v>17.320508075688938</v>
      </c>
      <c r="AI18" s="55">
        <f t="shared" si="6"/>
        <v>8.6602540378441883</v>
      </c>
      <c r="AJ18" s="55">
        <f t="shared" si="6"/>
        <v>-4.5081993693683082E-13</v>
      </c>
      <c r="AK18" s="55">
        <f t="shared" si="6"/>
        <v>1.9593701661158683E-14</v>
      </c>
      <c r="AL18" s="55">
        <f t="shared" si="6"/>
        <v>8.6602540378439929</v>
      </c>
      <c r="AM18" s="55">
        <f t="shared" si="6"/>
        <v>17.320508075688274</v>
      </c>
      <c r="AN18" s="55">
        <f t="shared" si="6"/>
        <v>17.320508075689361</v>
      </c>
      <c r="AO18" s="55">
        <f t="shared" si="6"/>
        <v>8.6602540378438935</v>
      </c>
      <c r="AP18" s="55">
        <f t="shared" si="6"/>
        <v>-2.9392720896082751E-14</v>
      </c>
      <c r="AQ18" s="55">
        <f t="shared" si="6"/>
        <v>-4.0183351437959656E-13</v>
      </c>
      <c r="AR18" s="55">
        <f t="shared" si="6"/>
        <v>8.6602540378442878</v>
      </c>
      <c r="AS18" s="55">
        <f t="shared" si="6"/>
        <v>17.320508075688423</v>
      </c>
      <c r="AT18" s="55">
        <f t="shared" si="6"/>
        <v>17.320508075688078</v>
      </c>
      <c r="AU18" s="55">
        <f t="shared" si="6"/>
        <v>8.6602540378436004</v>
      </c>
      <c r="AV18" s="55">
        <f t="shared" si="6"/>
        <v>-1.7639969346339142E-13</v>
      </c>
      <c r="AW18" s="55">
        <f t="shared" si="6"/>
        <v>-2.5482654181229933E-13</v>
      </c>
      <c r="AX18" s="55">
        <f t="shared" si="6"/>
        <v>8.660254037845716</v>
      </c>
      <c r="AY18" s="55">
        <f t="shared" si="6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V275"/>
  <sheetViews>
    <sheetView showGridLines="0" zoomScale="85" zoomScaleNormal="85" zoomScalePageLayoutView="25" workbookViewId="0">
      <selection activeCell="T177" sqref="T177"/>
    </sheetView>
  </sheetViews>
  <sheetFormatPr baseColWidth="10" defaultRowHeight="15.5" x14ac:dyDescent="0.35"/>
  <cols>
    <col min="16" max="16" width="32.90625" style="185" customWidth="1"/>
    <col min="17" max="17" width="8" style="186" customWidth="1"/>
    <col min="18" max="18" width="3.81640625" style="186" customWidth="1"/>
    <col min="20" max="20" width="32.90625" style="1" customWidth="1"/>
    <col min="22" max="22" width="3.81640625" customWidth="1"/>
  </cols>
  <sheetData>
    <row r="2" spans="3:18" ht="26" x14ac:dyDescent="0.6">
      <c r="C2" s="44" t="s">
        <v>342</v>
      </c>
    </row>
    <row r="9" spans="3:18" ht="17.5" x14ac:dyDescent="0.45">
      <c r="P9" s="187" t="s">
        <v>353</v>
      </c>
      <c r="Q9" s="188">
        <v>0.5</v>
      </c>
      <c r="R9" s="188" t="s">
        <v>341</v>
      </c>
    </row>
    <row r="10" spans="3:18" ht="17.5" x14ac:dyDescent="0.45">
      <c r="P10" s="187" t="s">
        <v>354</v>
      </c>
      <c r="Q10" s="188">
        <v>0.5</v>
      </c>
      <c r="R10" s="188" t="s">
        <v>341</v>
      </c>
    </row>
    <row r="11" spans="3:18" ht="17.5" x14ac:dyDescent="0.45">
      <c r="P11" s="187" t="s">
        <v>355</v>
      </c>
      <c r="Q11" s="188">
        <v>1</v>
      </c>
      <c r="R11" s="188" t="s">
        <v>341</v>
      </c>
    </row>
    <row r="12" spans="3:18" ht="17.5" x14ac:dyDescent="0.45">
      <c r="P12" s="187" t="s">
        <v>356</v>
      </c>
      <c r="Q12" s="188">
        <v>1</v>
      </c>
      <c r="R12" s="188" t="s">
        <v>341</v>
      </c>
    </row>
    <row r="13" spans="3:18" ht="17.5" x14ac:dyDescent="0.45">
      <c r="P13" s="187" t="s">
        <v>357</v>
      </c>
      <c r="Q13" s="188">
        <v>2</v>
      </c>
      <c r="R13" s="188" t="s">
        <v>341</v>
      </c>
    </row>
    <row r="14" spans="3:18" ht="17.5" x14ac:dyDescent="0.45">
      <c r="P14" s="187" t="s">
        <v>358</v>
      </c>
      <c r="Q14" s="188">
        <v>2</v>
      </c>
      <c r="R14" s="188" t="s">
        <v>341</v>
      </c>
    </row>
    <row r="15" spans="3:18" ht="17.5" x14ac:dyDescent="0.45">
      <c r="P15" s="187" t="s">
        <v>359</v>
      </c>
      <c r="Q15" s="188">
        <v>0.5</v>
      </c>
      <c r="R15" s="188" t="s">
        <v>341</v>
      </c>
    </row>
    <row r="16" spans="3:18" ht="17.5" x14ac:dyDescent="0.45">
      <c r="G16" s="140"/>
      <c r="P16" s="187" t="s">
        <v>360</v>
      </c>
      <c r="Q16" s="188">
        <v>0.5</v>
      </c>
      <c r="R16" s="188" t="s">
        <v>341</v>
      </c>
    </row>
    <row r="17" spans="16:18" ht="17.5" x14ac:dyDescent="0.45">
      <c r="P17" s="187" t="s">
        <v>361</v>
      </c>
      <c r="Q17" s="188">
        <v>2</v>
      </c>
      <c r="R17" s="188" t="s">
        <v>341</v>
      </c>
    </row>
    <row r="18" spans="16:18" ht="17.5" x14ac:dyDescent="0.45">
      <c r="P18" s="187" t="s">
        <v>362</v>
      </c>
      <c r="Q18" s="188">
        <v>1</v>
      </c>
      <c r="R18" s="188" t="s">
        <v>341</v>
      </c>
    </row>
    <row r="19" spans="16:18" ht="17.5" x14ac:dyDescent="0.45">
      <c r="P19" s="187" t="s">
        <v>363</v>
      </c>
      <c r="Q19" s="188">
        <v>12</v>
      </c>
      <c r="R19" s="188" t="s">
        <v>340</v>
      </c>
    </row>
    <row r="45" spans="3:3" ht="26" x14ac:dyDescent="0.6">
      <c r="C45" s="44" t="s">
        <v>343</v>
      </c>
    </row>
    <row r="58" spans="16:18" ht="17.5" x14ac:dyDescent="0.45">
      <c r="P58" s="187" t="s">
        <v>364</v>
      </c>
      <c r="Q58" s="189">
        <f>1/(1/Q10+1/Q11)</f>
        <v>0.33333333333333331</v>
      </c>
      <c r="R58" s="189" t="s">
        <v>341</v>
      </c>
    </row>
    <row r="59" spans="16:18" x14ac:dyDescent="0.35">
      <c r="P59" s="187"/>
      <c r="Q59" s="189"/>
      <c r="R59" s="189"/>
    </row>
    <row r="60" spans="16:18" ht="17.5" x14ac:dyDescent="0.45">
      <c r="P60" s="187" t="s">
        <v>365</v>
      </c>
      <c r="Q60" s="189">
        <f>1/(1/Q12+1/Q13)</f>
        <v>0.66666666666666663</v>
      </c>
      <c r="R60" s="189" t="s">
        <v>341</v>
      </c>
    </row>
    <row r="61" spans="16:18" x14ac:dyDescent="0.35">
      <c r="P61" s="187"/>
      <c r="Q61" s="189"/>
      <c r="R61" s="189"/>
    </row>
    <row r="62" spans="16:18" ht="17.5" x14ac:dyDescent="0.45">
      <c r="P62" s="187" t="s">
        <v>366</v>
      </c>
      <c r="Q62" s="189">
        <f>Q15+Q16</f>
        <v>1</v>
      </c>
      <c r="R62" s="189" t="s">
        <v>341</v>
      </c>
    </row>
    <row r="88" spans="3:3" ht="26" x14ac:dyDescent="0.6">
      <c r="C88" s="44" t="s">
        <v>348</v>
      </c>
    </row>
    <row r="97" spans="16:18" ht="17.5" x14ac:dyDescent="0.45">
      <c r="P97" s="187" t="s">
        <v>367</v>
      </c>
      <c r="Q97" s="189">
        <f>Q9+Q58</f>
        <v>0.83333333333333326</v>
      </c>
      <c r="R97" s="189" t="s">
        <v>341</v>
      </c>
    </row>
    <row r="98" spans="16:18" x14ac:dyDescent="0.35">
      <c r="P98" s="187"/>
      <c r="Q98" s="189"/>
      <c r="R98" s="189"/>
    </row>
    <row r="99" spans="16:18" ht="17.5" x14ac:dyDescent="0.45">
      <c r="P99" s="187" t="s">
        <v>368</v>
      </c>
      <c r="Q99" s="189">
        <f>1/(1/Q17+1/Q62)</f>
        <v>0.66666666666666663</v>
      </c>
      <c r="R99" s="189" t="s">
        <v>341</v>
      </c>
    </row>
    <row r="130" spans="3:3" ht="26" x14ac:dyDescent="0.6">
      <c r="C130" s="44" t="s">
        <v>347</v>
      </c>
    </row>
    <row r="155" spans="16:22" ht="17.5" x14ac:dyDescent="0.45">
      <c r="P155" s="187" t="s">
        <v>369</v>
      </c>
      <c r="Q155" s="189">
        <f>1/(1/Q60+1/Q97)</f>
        <v>0.37037037037037035</v>
      </c>
      <c r="R155" s="189" t="s">
        <v>341</v>
      </c>
      <c r="T155" s="19" t="s">
        <v>376</v>
      </c>
      <c r="U155" s="5">
        <f>U188*Q187</f>
        <v>4.1069518716577544</v>
      </c>
      <c r="V155" s="5" t="s">
        <v>340</v>
      </c>
    </row>
    <row r="156" spans="16:22" ht="16.5" x14ac:dyDescent="0.45">
      <c r="T156" s="19" t="s">
        <v>374</v>
      </c>
      <c r="U156" s="5">
        <f>U188*Q13</f>
        <v>3.4652406417112305</v>
      </c>
      <c r="V156" s="5" t="s">
        <v>340</v>
      </c>
    </row>
    <row r="157" spans="16:22" ht="16" thickBot="1" x14ac:dyDescent="0.4"/>
    <row r="158" spans="16:22" ht="17" thickBot="1" x14ac:dyDescent="0.5">
      <c r="T158" s="20" t="s">
        <v>375</v>
      </c>
      <c r="U158" s="184">
        <f>IF(U155+U156=U226,1,-1)</f>
        <v>-1</v>
      </c>
      <c r="V158" s="192"/>
    </row>
    <row r="170" spans="3:3" ht="26" x14ac:dyDescent="0.6">
      <c r="C170" s="44" t="s">
        <v>346</v>
      </c>
    </row>
    <row r="187" spans="16:22" ht="17.5" x14ac:dyDescent="0.45">
      <c r="P187" s="187" t="s">
        <v>370</v>
      </c>
      <c r="Q187" s="189">
        <f>Q14+Q155</f>
        <v>2.3703703703703702</v>
      </c>
      <c r="R187" s="189" t="s">
        <v>341</v>
      </c>
      <c r="T187" s="19" t="s">
        <v>350</v>
      </c>
      <c r="U187" s="182">
        <f>U226/Q99</f>
        <v>6.1604278074866317</v>
      </c>
      <c r="V187" s="182" t="s">
        <v>44</v>
      </c>
    </row>
    <row r="188" spans="16:22" ht="16.5" x14ac:dyDescent="0.45">
      <c r="T188" s="19" t="s">
        <v>351</v>
      </c>
      <c r="U188" s="182">
        <f>U226/Q187</f>
        <v>1.7326203208556152</v>
      </c>
      <c r="V188" s="182" t="s">
        <v>44</v>
      </c>
    </row>
    <row r="189" spans="16:22" ht="16.5" x14ac:dyDescent="0.45">
      <c r="T189" s="19" t="s">
        <v>377</v>
      </c>
      <c r="U189" s="183"/>
      <c r="V189" s="183" t="s">
        <v>340</v>
      </c>
    </row>
    <row r="190" spans="16:22" ht="16" thickBot="1" x14ac:dyDescent="0.4"/>
    <row r="191" spans="16:22" ht="17" thickBot="1" x14ac:dyDescent="0.5">
      <c r="T191" s="20" t="s">
        <v>352</v>
      </c>
      <c r="U191" s="184">
        <f>IF(U187+U188=Q275,1,-1)</f>
        <v>1</v>
      </c>
    </row>
    <row r="213" spans="3:3" ht="26" x14ac:dyDescent="0.6">
      <c r="C213" s="44" t="s">
        <v>345</v>
      </c>
    </row>
    <row r="226" spans="16:22" ht="17.5" x14ac:dyDescent="0.45">
      <c r="P226" s="187" t="s">
        <v>371</v>
      </c>
      <c r="Q226" s="189">
        <f>1/(1/Q99+1/Q187)</f>
        <v>0.52032520325203258</v>
      </c>
      <c r="R226" s="189" t="s">
        <v>341</v>
      </c>
      <c r="T226" s="19" t="s">
        <v>349</v>
      </c>
      <c r="U226" s="183">
        <f>Q275*Q226</f>
        <v>4.1069518716577544</v>
      </c>
      <c r="V226" s="183" t="s">
        <v>340</v>
      </c>
    </row>
    <row r="257" spans="3:3" ht="26" x14ac:dyDescent="0.6">
      <c r="C257" s="44" t="s">
        <v>344</v>
      </c>
    </row>
    <row r="273" spans="16:18" ht="17.5" x14ac:dyDescent="0.45">
      <c r="P273" s="187" t="s">
        <v>372</v>
      </c>
      <c r="Q273" s="189">
        <f>Q18+Q226</f>
        <v>1.5203252032520327</v>
      </c>
      <c r="R273" s="189" t="s">
        <v>341</v>
      </c>
    </row>
    <row r="274" spans="16:18" x14ac:dyDescent="0.35">
      <c r="P274" s="187"/>
      <c r="Q274" s="189"/>
      <c r="R274" s="189"/>
    </row>
    <row r="275" spans="16:18" ht="17.5" x14ac:dyDescent="0.45">
      <c r="P275" s="190" t="s">
        <v>373</v>
      </c>
      <c r="Q275" s="191">
        <f>Q19/Q273</f>
        <v>7.8930481283422456</v>
      </c>
      <c r="R275" s="191" t="s">
        <v>44</v>
      </c>
    </row>
  </sheetData>
  <pageMargins left="0.7" right="0.7" top="0.78740157499999996" bottom="0.78740157499999996" header="0.3" footer="0.3"/>
  <pageSetup paperSize="9" scale="4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U191</xm:sqref>
        </x14:conditionalFormatting>
        <x14:conditionalFormatting xmlns:xm="http://schemas.microsoft.com/office/excel/2006/main">
          <x14:cfRule type="iconSet" priority="1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zoomScaleNormal="100" workbookViewId="0">
      <selection activeCell="G20" sqref="G20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270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1.57</v>
      </c>
      <c r="G21" s="4" t="s">
        <v>216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89.954373835539258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1.57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kN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49.049984447806494</v>
      </c>
      <c r="H27" s="5" t="str">
        <f>H26</f>
        <v>kN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3.9059825161466569E-2</v>
      </c>
      <c r="H28" s="5" t="str">
        <f>H27</f>
        <v>kN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2.343589509687994E-2</v>
      </c>
      <c r="H30" s="5" t="str">
        <f>H28</f>
        <v>kN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49.026548552709613</v>
      </c>
      <c r="H31" s="5" t="str">
        <f>H30</f>
        <v>kN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7.8119650322933144E-3</v>
      </c>
      <c r="H32" s="5" t="str">
        <f>H31</f>
        <v>kN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49.042172482774198</v>
      </c>
      <c r="H33" s="5" t="str">
        <f>H32</f>
        <v>kN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kN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kN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kN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kN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kN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" xr:uid="{914C84CC-881B-4AD5-BC66-6A288299472A}">
      <formula1>$L$3:$L$4</formula1>
    </dataValidation>
    <dataValidation type="list" allowBlank="1" showInputMessage="1" showErrorMessage="1" sqref="G20 P3 O2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7" zoomScale="55" zoomScaleNormal="55" workbookViewId="0">
      <selection activeCell="H15" sqref="H1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42" t="s">
        <v>230</v>
      </c>
      <c r="D12" s="142"/>
      <c r="E12" s="142"/>
      <c r="F12" s="142"/>
      <c r="G12" s="142"/>
      <c r="H12" s="75"/>
      <c r="I12" s="142" t="s">
        <v>231</v>
      </c>
      <c r="J12" s="142"/>
      <c r="K12" s="142" t="s">
        <v>226</v>
      </c>
      <c r="L12" s="142"/>
      <c r="M12" s="142" t="s">
        <v>232</v>
      </c>
      <c r="N12" s="142"/>
      <c r="O12" s="142"/>
      <c r="P12" s="141" t="s">
        <v>243</v>
      </c>
      <c r="Q12" s="141"/>
      <c r="R12" s="141"/>
      <c r="S12" s="141"/>
      <c r="T12" s="141" t="s">
        <v>275</v>
      </c>
      <c r="U12" s="141"/>
      <c r="V12" s="141"/>
      <c r="W12" s="141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20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ref="V16:V20" si="11">IF(P16&lt;&gt;0,Q16,0)</f>
        <v>0</v>
      </c>
      <c r="W16" s="93">
        <f t="shared" ref="W16:W20" si="12">IF(R16&lt;&gt;0,S16,0)</f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45792.703184606478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TOC</vt:lpstr>
      <vt:lpstr>Sinus_Cosinus</vt:lpstr>
      <vt:lpstr>Schiefeebene</vt:lpstr>
      <vt:lpstr>Schiefe-Ebene (alt)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2025-05-15T11:52:26Z</cp:lastPrinted>
  <dcterms:created xsi:type="dcterms:W3CDTF">2015-06-05T18:19:34Z</dcterms:created>
  <dcterms:modified xsi:type="dcterms:W3CDTF">2025-05-15T15:09:18Z</dcterms:modified>
</cp:coreProperties>
</file>