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3680" windowHeight="7005"/>
  </bookViews>
  <sheets>
    <sheet name="MÃO DE OBRA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43" i="1" l="1"/>
  <c r="R30" i="1"/>
  <c r="D42" i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E48" i="1" l="1"/>
  <c r="E47" i="1" l="1"/>
  <c r="C26" i="1"/>
  <c r="D26" i="1"/>
  <c r="E26" i="1"/>
  <c r="H26" i="1" s="1"/>
  <c r="F26" i="1"/>
  <c r="I26" i="1"/>
  <c r="N26" i="1"/>
  <c r="Q26" i="1"/>
  <c r="C27" i="1"/>
  <c r="D27" i="1"/>
  <c r="G27" i="1" s="1"/>
  <c r="E27" i="1"/>
  <c r="H27" i="1" s="1"/>
  <c r="F27" i="1"/>
  <c r="I27" i="1"/>
  <c r="Q27" i="1"/>
  <c r="C28" i="1"/>
  <c r="D28" i="1"/>
  <c r="G28" i="1" s="1"/>
  <c r="E28" i="1"/>
  <c r="H28" i="1" s="1"/>
  <c r="F28" i="1"/>
  <c r="I28" i="1"/>
  <c r="Q28" i="1"/>
  <c r="C29" i="1"/>
  <c r="D29" i="1"/>
  <c r="G29" i="1" s="1"/>
  <c r="E29" i="1"/>
  <c r="H29" i="1" s="1"/>
  <c r="F29" i="1"/>
  <c r="I29" i="1"/>
  <c r="Q29" i="1"/>
  <c r="Q25" i="1"/>
  <c r="I25" i="1"/>
  <c r="F25" i="1"/>
  <c r="E25" i="1"/>
  <c r="H25" i="1" s="1"/>
  <c r="D25" i="1"/>
  <c r="G25" i="1" s="1"/>
  <c r="C25" i="1"/>
  <c r="N27" i="1" l="1"/>
  <c r="O27" i="1" s="1"/>
  <c r="R27" i="1" s="1"/>
  <c r="N29" i="1"/>
  <c r="O29" i="1" s="1"/>
  <c r="R29" i="1" s="1"/>
  <c r="N28" i="1"/>
  <c r="O28" i="1" s="1"/>
  <c r="R28" i="1" s="1"/>
  <c r="G26" i="1"/>
  <c r="O26" i="1" s="1"/>
  <c r="R26" i="1" s="1"/>
  <c r="N25" i="1"/>
  <c r="O25" i="1" s="1"/>
  <c r="R25" i="1" s="1"/>
  <c r="Q16" i="1" l="1"/>
  <c r="I16" i="1"/>
  <c r="F16" i="1"/>
  <c r="N16" i="1" s="1"/>
  <c r="E16" i="1"/>
  <c r="H16" i="1" s="1"/>
  <c r="D16" i="1"/>
  <c r="G16" i="1" s="1"/>
  <c r="Q17" i="1"/>
  <c r="I17" i="1"/>
  <c r="F17" i="1"/>
  <c r="N17" i="1" s="1"/>
  <c r="E17" i="1"/>
  <c r="H17" i="1" s="1"/>
  <c r="D17" i="1"/>
  <c r="G17" i="1" s="1"/>
  <c r="C17" i="1"/>
  <c r="O16" i="1" l="1"/>
  <c r="R16" i="1" s="1"/>
  <c r="O17" i="1"/>
  <c r="R17" i="1" s="1"/>
  <c r="C5" i="1"/>
  <c r="D5" i="1"/>
  <c r="G5" i="1" s="1"/>
  <c r="E5" i="1"/>
  <c r="F5" i="1"/>
  <c r="H5" i="1"/>
  <c r="I5" i="1"/>
  <c r="Q5" i="1"/>
  <c r="C6" i="1"/>
  <c r="D6" i="1"/>
  <c r="G6" i="1" s="1"/>
  <c r="E6" i="1"/>
  <c r="H6" i="1" s="1"/>
  <c r="F6" i="1"/>
  <c r="I6" i="1"/>
  <c r="Q6" i="1"/>
  <c r="C7" i="1"/>
  <c r="D7" i="1"/>
  <c r="G7" i="1" s="1"/>
  <c r="E7" i="1"/>
  <c r="H7" i="1" s="1"/>
  <c r="F7" i="1"/>
  <c r="I7" i="1"/>
  <c r="Q7" i="1"/>
  <c r="C8" i="1"/>
  <c r="D8" i="1"/>
  <c r="G8" i="1" s="1"/>
  <c r="E8" i="1"/>
  <c r="H8" i="1" s="1"/>
  <c r="F8" i="1"/>
  <c r="I8" i="1"/>
  <c r="Q8" i="1"/>
  <c r="C9" i="1"/>
  <c r="D9" i="1"/>
  <c r="G9" i="1" s="1"/>
  <c r="E9" i="1"/>
  <c r="H9" i="1" s="1"/>
  <c r="F9" i="1"/>
  <c r="I9" i="1"/>
  <c r="Q9" i="1"/>
  <c r="C10" i="1"/>
  <c r="D10" i="1"/>
  <c r="G10" i="1" s="1"/>
  <c r="E10" i="1"/>
  <c r="F10" i="1"/>
  <c r="H10" i="1"/>
  <c r="I10" i="1"/>
  <c r="Q10" i="1"/>
  <c r="C11" i="1"/>
  <c r="D11" i="1"/>
  <c r="G11" i="1" s="1"/>
  <c r="E11" i="1"/>
  <c r="H11" i="1" s="1"/>
  <c r="F11" i="1"/>
  <c r="I11" i="1"/>
  <c r="Q11" i="1"/>
  <c r="C12" i="1"/>
  <c r="D12" i="1"/>
  <c r="G12" i="1" s="1"/>
  <c r="E12" i="1"/>
  <c r="H12" i="1" s="1"/>
  <c r="F12" i="1"/>
  <c r="I12" i="1"/>
  <c r="Q12" i="1"/>
  <c r="C13" i="1"/>
  <c r="D13" i="1"/>
  <c r="G13" i="1" s="1"/>
  <c r="E13" i="1"/>
  <c r="H13" i="1" s="1"/>
  <c r="F13" i="1"/>
  <c r="I13" i="1"/>
  <c r="N13" i="1" s="1"/>
  <c r="Q13" i="1"/>
  <c r="C14" i="1"/>
  <c r="D14" i="1"/>
  <c r="G14" i="1" s="1"/>
  <c r="E14" i="1"/>
  <c r="H14" i="1" s="1"/>
  <c r="F14" i="1"/>
  <c r="I14" i="1"/>
  <c r="Q14" i="1"/>
  <c r="C15" i="1"/>
  <c r="D15" i="1"/>
  <c r="G15" i="1" s="1"/>
  <c r="E15" i="1"/>
  <c r="F15" i="1"/>
  <c r="H15" i="1"/>
  <c r="I15" i="1"/>
  <c r="Q15" i="1"/>
  <c r="C16" i="1"/>
  <c r="C18" i="1"/>
  <c r="D18" i="1"/>
  <c r="G18" i="1" s="1"/>
  <c r="E18" i="1"/>
  <c r="H18" i="1" s="1"/>
  <c r="F18" i="1"/>
  <c r="I18" i="1"/>
  <c r="Q18" i="1"/>
  <c r="C19" i="1"/>
  <c r="D19" i="1"/>
  <c r="E19" i="1"/>
  <c r="H19" i="1" s="1"/>
  <c r="F19" i="1"/>
  <c r="G19" i="1"/>
  <c r="I19" i="1"/>
  <c r="N19" i="1" s="1"/>
  <c r="Q19" i="1"/>
  <c r="C20" i="1"/>
  <c r="D20" i="1"/>
  <c r="G20" i="1" s="1"/>
  <c r="E20" i="1"/>
  <c r="F20" i="1"/>
  <c r="H20" i="1"/>
  <c r="I20" i="1"/>
  <c r="Q20" i="1"/>
  <c r="C21" i="1"/>
  <c r="D21" i="1"/>
  <c r="G21" i="1" s="1"/>
  <c r="E21" i="1"/>
  <c r="H21" i="1" s="1"/>
  <c r="F21" i="1"/>
  <c r="I21" i="1"/>
  <c r="N21" i="1" s="1"/>
  <c r="Q21" i="1"/>
  <c r="Q4" i="1"/>
  <c r="I4" i="1"/>
  <c r="F4" i="1"/>
  <c r="D4" i="1"/>
  <c r="G4" i="1" s="1"/>
  <c r="E4" i="1"/>
  <c r="H4" i="1" s="1"/>
  <c r="C4" i="1"/>
  <c r="N5" i="1" l="1"/>
  <c r="N4" i="1"/>
  <c r="N7" i="1"/>
  <c r="N14" i="1"/>
  <c r="O14" i="1" s="1"/>
  <c r="R14" i="1" s="1"/>
  <c r="N12" i="1"/>
  <c r="O12" i="1" s="1"/>
  <c r="R12" i="1" s="1"/>
  <c r="N9" i="1"/>
  <c r="O9" i="1" s="1"/>
  <c r="R9" i="1" s="1"/>
  <c r="O13" i="1"/>
  <c r="R13" i="1" s="1"/>
  <c r="N15" i="1"/>
  <c r="O15" i="1" s="1"/>
  <c r="R15" i="1" s="1"/>
  <c r="N11" i="1"/>
  <c r="O11" i="1" s="1"/>
  <c r="R11" i="1" s="1"/>
  <c r="O4" i="1"/>
  <c r="R4" i="1" s="1"/>
  <c r="O19" i="1"/>
  <c r="R19" i="1" s="1"/>
  <c r="O7" i="1"/>
  <c r="R7" i="1" s="1"/>
  <c r="O5" i="1"/>
  <c r="R5" i="1" s="1"/>
  <c r="O21" i="1"/>
  <c r="R21" i="1" s="1"/>
  <c r="N20" i="1"/>
  <c r="O20" i="1" s="1"/>
  <c r="R20" i="1" s="1"/>
  <c r="N18" i="1"/>
  <c r="O18" i="1" s="1"/>
  <c r="R18" i="1" s="1"/>
  <c r="N10" i="1"/>
  <c r="O10" i="1" s="1"/>
  <c r="R10" i="1" s="1"/>
  <c r="N8" i="1"/>
  <c r="O8" i="1" s="1"/>
  <c r="R8" i="1" s="1"/>
  <c r="N6" i="1"/>
  <c r="O6" i="1" s="1"/>
  <c r="R6" i="1" s="1"/>
</calcChain>
</file>

<file path=xl/comments1.xml><?xml version="1.0" encoding="utf-8"?>
<comments xmlns="http://schemas.openxmlformats.org/spreadsheetml/2006/main">
  <authors>
    <author>MARCEL TEIXEIRA</author>
    <author>VITOR DE ALMEIDA RODRIGUES</author>
  </authors>
  <commentList>
    <comment ref="B3" authorId="0">
      <text>
        <r>
          <rPr>
            <b/>
            <sz val="8"/>
            <color indexed="81"/>
            <rFont val="Verdana"/>
            <family val="2"/>
          </rPr>
          <t xml:space="preserve">MARCEL TEIXEIRA:
</t>
        </r>
        <r>
          <rPr>
            <sz val="8"/>
            <color indexed="81"/>
            <rFont val="Verdana"/>
            <family val="2"/>
          </rPr>
          <t xml:space="preserve">
</t>
        </r>
        <r>
          <rPr>
            <b/>
            <sz val="8"/>
            <color indexed="81"/>
            <rFont val="Verdana"/>
            <family val="2"/>
          </rPr>
          <t>Salário Bruto</t>
        </r>
        <r>
          <rPr>
            <sz val="8"/>
            <color indexed="81"/>
            <rFont val="Verdana"/>
            <family val="2"/>
          </rPr>
          <t xml:space="preserve"> é o valor encontrado no mercado de cada profissional</t>
        </r>
      </text>
    </comment>
    <comment ref="C3" authorId="0">
      <text>
        <r>
          <rPr>
            <b/>
            <sz val="8"/>
            <color indexed="81"/>
            <rFont val="Verdana"/>
            <family val="2"/>
          </rPr>
          <t xml:space="preserve">MARCEL TEIXEIRA:
</t>
        </r>
        <r>
          <rPr>
            <sz val="8"/>
            <color indexed="81"/>
            <rFont val="Verdana"/>
            <family val="2"/>
          </rPr>
          <t xml:space="preserve">
A coluna de </t>
        </r>
        <r>
          <rPr>
            <b/>
            <sz val="8"/>
            <color indexed="81"/>
            <rFont val="Verdana"/>
            <family val="2"/>
          </rPr>
          <t>Valor/hora</t>
        </r>
        <r>
          <rPr>
            <sz val="8"/>
            <color indexed="81"/>
            <rFont val="Verdana"/>
            <family val="2"/>
          </rPr>
          <t xml:space="preserve"> é apenas encontrar qual seria o valor inicial do profissional sem agregação dos encargos.</t>
        </r>
      </text>
    </comment>
    <comment ref="D3" authorId="0">
      <text>
        <r>
          <rPr>
            <b/>
            <sz val="8"/>
            <color indexed="81"/>
            <rFont val="Verdana"/>
            <family val="2"/>
          </rPr>
          <t xml:space="preserve">MARCEL TEIXEIRA:
</t>
        </r>
        <r>
          <rPr>
            <sz val="8"/>
            <color indexed="81"/>
            <rFont val="Verdana"/>
            <family val="2"/>
          </rPr>
          <t xml:space="preserve">
</t>
        </r>
        <r>
          <rPr>
            <b/>
            <sz val="8"/>
            <color indexed="81"/>
            <rFont val="Verdana"/>
            <family val="2"/>
          </rPr>
          <t>Férias</t>
        </r>
        <r>
          <rPr>
            <sz val="8"/>
            <color indexed="81"/>
            <rFont val="Verdana"/>
            <family val="2"/>
          </rPr>
          <t xml:space="preserve"> é a quantia paga ao funcionário no período em que o mesmo descansa. Todo funcionário que trabalho 12 meses tem direito por lei a seu descanso remunerado + benefícios, ou seja é o salário bruto acrescimo de 1/3 (30%) do seu salário.</t>
        </r>
      </text>
    </comment>
    <comment ref="F3" authorId="0">
      <text>
        <r>
          <rPr>
            <b/>
            <sz val="8"/>
            <color indexed="81"/>
            <rFont val="Verdana"/>
            <family val="2"/>
          </rPr>
          <t xml:space="preserve">MARCEL TEIXEIRA:
</t>
        </r>
        <r>
          <rPr>
            <sz val="8"/>
            <color indexed="81"/>
            <rFont val="Verdana"/>
            <family val="2"/>
          </rPr>
          <t xml:space="preserve">
</t>
        </r>
        <r>
          <rPr>
            <b/>
            <sz val="8"/>
            <color indexed="81"/>
            <rFont val="Verdana"/>
            <family val="2"/>
          </rPr>
          <t>FGTS</t>
        </r>
        <r>
          <rPr>
            <sz val="8"/>
            <color indexed="81"/>
            <rFont val="Verdana"/>
            <family val="2"/>
          </rPr>
          <t xml:space="preserve"> é o fundo de garantia que é pago a todo trabalhor CLT. A empresa tem como despesa 8% do salário bruto do funcionário a ser depositado em conta do FGTS.</t>
        </r>
      </text>
    </comment>
    <comment ref="G3" authorId="0">
      <text>
        <r>
          <rPr>
            <b/>
            <sz val="8"/>
            <color indexed="81"/>
            <rFont val="Verdana"/>
            <family val="2"/>
          </rPr>
          <t>MARCEL TEIXEIRA:</t>
        </r>
        <r>
          <rPr>
            <sz val="8"/>
            <color indexed="81"/>
            <rFont val="Verdana"/>
            <family val="2"/>
          </rPr>
          <t xml:space="preserve">
A empresa também paga o FGTS do funcionário no pagamento das férias.</t>
        </r>
      </text>
    </comment>
    <comment ref="I3" authorId="0">
      <text>
        <r>
          <rPr>
            <b/>
            <sz val="9"/>
            <color indexed="81"/>
            <rFont val="Verdana"/>
            <family val="2"/>
          </rPr>
          <t>MARCEL TEIXEIRA:</t>
        </r>
        <r>
          <rPr>
            <sz val="9"/>
            <color indexed="81"/>
            <rFont val="Verdana"/>
            <family val="2"/>
          </rPr>
          <t xml:space="preserve">
</t>
        </r>
        <r>
          <rPr>
            <b/>
            <sz val="8"/>
            <color indexed="81"/>
            <rFont val="Verdana"/>
            <family val="2"/>
          </rPr>
          <t>INSS</t>
        </r>
        <r>
          <rPr>
            <sz val="8"/>
            <color indexed="81"/>
            <rFont val="Verdana"/>
            <family val="2"/>
          </rPr>
          <t xml:space="preserve"> no caso da despesa para empresa, a organização arrecada mensalmente um montante de 28,8% do valor do salário bruto do funcionário</t>
        </r>
      </text>
    </comment>
    <comment ref="L3" authorId="0">
      <text>
        <r>
          <rPr>
            <b/>
            <sz val="8"/>
            <color indexed="81"/>
            <rFont val="Verdana"/>
            <family val="2"/>
          </rPr>
          <t>MARCEL TEIXEIRA:</t>
        </r>
        <r>
          <rPr>
            <sz val="8"/>
            <color indexed="81"/>
            <rFont val="Verdana"/>
            <family val="2"/>
          </rPr>
          <t xml:space="preserve">
Vocês podem atribuir um valor simbólico a essa despesa</t>
        </r>
      </text>
    </comment>
    <comment ref="M3" authorId="0">
      <text>
        <r>
          <rPr>
            <b/>
            <sz val="8"/>
            <color indexed="81"/>
            <rFont val="Verdana"/>
            <family val="2"/>
          </rPr>
          <t>MARCEL TEIXEIRA:</t>
        </r>
        <r>
          <rPr>
            <sz val="8"/>
            <color indexed="81"/>
            <rFont val="Verdana"/>
            <family val="2"/>
          </rPr>
          <t xml:space="preserve">
Vocês podem atribuir um valor simbólico a essa despesa</t>
        </r>
      </text>
    </comment>
    <comment ref="N3" authorId="0">
      <text>
        <r>
          <rPr>
            <b/>
            <sz val="8"/>
            <color indexed="81"/>
            <rFont val="Verdana"/>
            <family val="2"/>
          </rPr>
          <t>MARCEL TEIXEIRA:</t>
        </r>
        <r>
          <rPr>
            <sz val="8"/>
            <color indexed="81"/>
            <rFont val="Verdana"/>
            <family val="2"/>
          </rPr>
          <t xml:space="preserve">
É a soma de todos os encargos mês que são pagos para os funcionários. Ex: V. transporte, V. refeição, FGTS, etc.</t>
        </r>
      </text>
    </comment>
    <comment ref="O3" authorId="0">
      <text>
        <r>
          <rPr>
            <b/>
            <sz val="8"/>
            <color indexed="81"/>
            <rFont val="Verdana"/>
            <family val="2"/>
          </rPr>
          <t>MARCEL TEIXEIRA:</t>
        </r>
        <r>
          <rPr>
            <sz val="8"/>
            <color indexed="81"/>
            <rFont val="Verdana"/>
            <family val="2"/>
          </rPr>
          <t xml:space="preserve">
É a soma do salário mês de cada funcionário + as despesas ano como por exemplo (férias, 13º salário, etc)</t>
        </r>
      </text>
    </comment>
    <comment ref="R3" authorId="0">
      <text>
        <r>
          <rPr>
            <b/>
            <sz val="8"/>
            <color indexed="81"/>
            <rFont val="Verdana"/>
            <family val="2"/>
          </rPr>
          <t xml:space="preserve">MARCEL TEIXEIRA:
</t>
        </r>
        <r>
          <rPr>
            <sz val="8"/>
            <color indexed="81"/>
            <rFont val="Verdana"/>
            <family val="2"/>
          </rPr>
          <t xml:space="preserve">
É o total de horas ano / pela capacidade produtiva da empresa do funcionário</t>
        </r>
      </text>
    </comment>
    <comment ref="A23" authorId="1">
      <text>
        <r>
          <rPr>
            <b/>
            <sz val="9"/>
            <color indexed="81"/>
            <rFont val="Tahoma"/>
            <family val="2"/>
          </rPr>
          <t>VITOR DE ALMEIDA RODRIGUES:</t>
        </r>
        <r>
          <rPr>
            <sz val="9"/>
            <color indexed="81"/>
            <rFont val="Tahoma"/>
            <family val="2"/>
          </rPr>
          <t xml:space="preserve">
Somas total do salários dos funcionarios com o total das depesas fixas, criar recurso de despesas e adicionar nas atividades macros no project</t>
        </r>
      </text>
    </comment>
  </commentList>
</comments>
</file>

<file path=xl/sharedStrings.xml><?xml version="1.0" encoding="utf-8"?>
<sst xmlns="http://schemas.openxmlformats.org/spreadsheetml/2006/main" count="65" uniqueCount="65">
  <si>
    <t>Nome/Cargo</t>
  </si>
  <si>
    <t>Salario Bruto</t>
  </si>
  <si>
    <t>Valor/hora</t>
  </si>
  <si>
    <t>Férias</t>
  </si>
  <si>
    <t>13º Salario</t>
  </si>
  <si>
    <t>Vale transporte</t>
  </si>
  <si>
    <t>Treinamentos</t>
  </si>
  <si>
    <t>Assitência médica (80,00)</t>
  </si>
  <si>
    <t>Total de gastos/Mês</t>
  </si>
  <si>
    <t>Total de gastos/Ano</t>
  </si>
  <si>
    <t>Horas trabalhadas/dia</t>
  </si>
  <si>
    <t>Valor/Hora Real</t>
  </si>
  <si>
    <t>Capacidade produtiva/ano</t>
  </si>
  <si>
    <t>FGTS (8%)</t>
  </si>
  <si>
    <t>FGTS -Férias (8%)</t>
  </si>
  <si>
    <t>INSS (28,8%)</t>
  </si>
  <si>
    <t>FGTS - 13º (8%)</t>
  </si>
  <si>
    <t>Vale Refeição</t>
  </si>
  <si>
    <t>Gerente de Projetos</t>
  </si>
  <si>
    <t>Administrador de rede</t>
  </si>
  <si>
    <t>Engenheiro de sistemas - software</t>
  </si>
  <si>
    <t>Analista de Infraestrutura</t>
  </si>
  <si>
    <t>Analista de segurança de informações</t>
  </si>
  <si>
    <t>Analista de sistemas</t>
  </si>
  <si>
    <t>Analista de testes</t>
  </si>
  <si>
    <t>Analista segurança de sistemas</t>
  </si>
  <si>
    <t>Chefe programação de sistemas</t>
  </si>
  <si>
    <t>Técnico de hardware</t>
  </si>
  <si>
    <t>Técnico de telecomunicações</t>
  </si>
  <si>
    <t>Analista de Negócios/ Processos</t>
  </si>
  <si>
    <t>Estagiário de Redes</t>
  </si>
  <si>
    <t>Estagiário de Hardware</t>
  </si>
  <si>
    <t>Estagiário de Software</t>
  </si>
  <si>
    <t>Estagiário de Segurança</t>
  </si>
  <si>
    <t>Estagiário de Infraestrutura 1</t>
  </si>
  <si>
    <t>Estagiário de Infraestrutura 2</t>
  </si>
  <si>
    <t xml:space="preserve">Calculo de horas trabalhadas </t>
  </si>
  <si>
    <t>Trabalhadores do projeto</t>
  </si>
  <si>
    <t>Funcionários da Empresa</t>
  </si>
  <si>
    <t>Secretária</t>
  </si>
  <si>
    <t>Segurança</t>
  </si>
  <si>
    <t>Faxineira</t>
  </si>
  <si>
    <t>Gerente</t>
  </si>
  <si>
    <t>Analista de Sistemas</t>
  </si>
  <si>
    <t>Despesa mensal</t>
  </si>
  <si>
    <t>Despesa Anual</t>
  </si>
  <si>
    <t>Despesa fixa por hora</t>
  </si>
  <si>
    <t>Despesas fixas da empresa</t>
  </si>
  <si>
    <t>Despesa</t>
  </si>
  <si>
    <t>Conta água</t>
  </si>
  <si>
    <t>Conta de luz</t>
  </si>
  <si>
    <t>Conta de telefone</t>
  </si>
  <si>
    <t>IPTU</t>
  </si>
  <si>
    <t>Valor do Bem</t>
  </si>
  <si>
    <t>Valor residual</t>
  </si>
  <si>
    <t>Tempo de vida útil em meses</t>
  </si>
  <si>
    <t>Valor da depreciação</t>
  </si>
  <si>
    <t>Depreciação dos bens</t>
  </si>
  <si>
    <t>Carro (Chevrolet Celta LT 1.0 (Flex) Manual 2012)</t>
  </si>
  <si>
    <t>Máquina De Fusão Para Fibra Óptica Nazda Nz-02h</t>
  </si>
  <si>
    <t>Material de Estritório</t>
  </si>
  <si>
    <t>Despesas Bancárias</t>
  </si>
  <si>
    <t>Propagandas e Outdoors</t>
  </si>
  <si>
    <t>Manutenções do prédio e equipamentos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</si>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</sst>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b/>
      <sz val="8"/>
      <color indexed="81"/>
      <name val="Verdana"/>
      <family val="2"/>
    </font>
    <font>
      <sz val="8"/>
      <color indexed="81"/>
      <name val="Verdana"/>
      <family val="2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0" applyNumberFormat="1"/>
    <xf numFmtId="0" fontId="2" fillId="0" borderId="0" xfId="0" applyFont="1"/>
    <xf numFmtId="44" fontId="0" fillId="0" borderId="0" xfId="1" applyNumberFormat="1" applyFont="1"/>
    <xf numFmtId="0" fontId="7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"/>
  <sheetViews>
    <sheetView tabSelected="1" topLeftCell="A30" zoomScaleNormal="100" workbookViewId="0">
      <selection activeCell="D44" sqref="D44"/>
    </sheetView>
  </sheetViews>
  <sheetFormatPr defaultRowHeight="15" x14ac:dyDescent="0.25"/>
  <cols>
    <col min="1" max="1" width="44.7109375" bestFit="1" customWidth="1"/>
    <col min="2" max="2" width="22.28515625" customWidth="1"/>
    <col min="3" max="3" width="14.5703125" customWidth="1"/>
    <col min="4" max="4" width="21.85546875" customWidth="1"/>
    <col min="5" max="5" width="13.28515625" bestFit="1" customWidth="1"/>
    <col min="6" max="6" width="1.85546875" hidden="1" customWidth="1"/>
    <col min="7" max="7" width="0.42578125" hidden="1" customWidth="1"/>
    <col min="8" max="8" width="14.28515625" hidden="1" customWidth="1"/>
    <col min="9" max="9" width="12.140625" bestFit="1" customWidth="1"/>
    <col min="10" max="10" width="13.28515625" bestFit="1" customWidth="1"/>
    <col min="11" max="11" width="0.85546875" hidden="1" customWidth="1"/>
    <col min="12" max="12" width="23.7109375" bestFit="1" customWidth="1"/>
    <col min="13" max="13" width="13.42578125" bestFit="1" customWidth="1"/>
    <col min="14" max="14" width="22.140625" customWidth="1"/>
    <col min="15" max="15" width="18.85546875" bestFit="1" customWidth="1"/>
    <col min="16" max="16" width="20.5703125" bestFit="1" customWidth="1"/>
    <col min="17" max="17" width="24.7109375" customWidth="1"/>
    <col min="18" max="18" width="16.28515625" customWidth="1"/>
  </cols>
  <sheetData>
    <row r="1" spans="1:18" ht="28.5" x14ac:dyDescent="0.45">
      <c r="A1" s="2" t="s">
        <v>36</v>
      </c>
      <c r="L1" s="4"/>
    </row>
    <row r="2" spans="1:18" x14ac:dyDescent="0.25">
      <c r="A2" s="2" t="s">
        <v>37</v>
      </c>
    </row>
    <row r="3" spans="1:1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13</v>
      </c>
      <c r="G3" s="2" t="s">
        <v>14</v>
      </c>
      <c r="H3" s="2" t="s">
        <v>16</v>
      </c>
      <c r="I3" s="2" t="s">
        <v>15</v>
      </c>
      <c r="J3" s="2" t="s">
        <v>17</v>
      </c>
      <c r="K3" s="2" t="s">
        <v>5</v>
      </c>
      <c r="L3" s="2" t="s">
        <v>7</v>
      </c>
      <c r="M3" s="2" t="s">
        <v>6</v>
      </c>
      <c r="N3" s="2" t="s">
        <v>8</v>
      </c>
      <c r="O3" s="2" t="s">
        <v>9</v>
      </c>
      <c r="P3" s="2" t="s">
        <v>10</v>
      </c>
      <c r="Q3" s="2" t="s">
        <v>12</v>
      </c>
      <c r="R3" s="2" t="s">
        <v>11</v>
      </c>
    </row>
    <row r="4" spans="1:18" x14ac:dyDescent="0.25">
      <c r="A4" t="s">
        <v>18</v>
      </c>
      <c r="B4" s="1">
        <v>10500</v>
      </c>
      <c r="C4" s="3">
        <f>B4/(20*8)</f>
        <v>65.625</v>
      </c>
      <c r="D4" s="1">
        <f>B4*30/100+B4</f>
        <v>13650</v>
      </c>
      <c r="E4" s="1">
        <f>B4</f>
        <v>10500</v>
      </c>
      <c r="F4" s="1">
        <f>B4*8/100</f>
        <v>840</v>
      </c>
      <c r="G4" s="1">
        <f>D4*8/100</f>
        <v>1092</v>
      </c>
      <c r="H4" s="1">
        <f>E4*8/100</f>
        <v>840</v>
      </c>
      <c r="I4" s="1">
        <f>B4*28.8/100</f>
        <v>3024</v>
      </c>
      <c r="J4" s="1">
        <v>40</v>
      </c>
      <c r="K4" s="1">
        <v>180</v>
      </c>
      <c r="L4" s="1">
        <v>80</v>
      </c>
      <c r="M4" s="3"/>
      <c r="N4" s="1">
        <f>F4+J4+K4+L4+M4+I4</f>
        <v>4164</v>
      </c>
      <c r="O4" s="1">
        <f>(((N4+B4)*12)+D4+E4+G4+H4)</f>
        <v>202050</v>
      </c>
      <c r="P4">
        <v>8</v>
      </c>
      <c r="Q4">
        <f>P4*20*12</f>
        <v>1920</v>
      </c>
      <c r="R4" s="1">
        <f>O4/Q4</f>
        <v>105.234375</v>
      </c>
    </row>
    <row r="5" spans="1:18" x14ac:dyDescent="0.25">
      <c r="A5" t="s">
        <v>19</v>
      </c>
      <c r="B5" s="1">
        <v>4900</v>
      </c>
      <c r="C5" s="3">
        <f t="shared" ref="C5:C21" si="0">B5/(20*8)</f>
        <v>30.625</v>
      </c>
      <c r="D5" s="1">
        <f t="shared" ref="D5:D21" si="1">B5*30/100+B5</f>
        <v>6370</v>
      </c>
      <c r="E5" s="1">
        <f t="shared" ref="E5:E21" si="2">B5</f>
        <v>4900</v>
      </c>
      <c r="F5" s="1">
        <f t="shared" ref="F5:F21" si="3">B5*8/100</f>
        <v>392</v>
      </c>
      <c r="G5" s="1">
        <f t="shared" ref="G5:G21" si="4">D5*8/100</f>
        <v>509.6</v>
      </c>
      <c r="H5" s="1">
        <f t="shared" ref="H5:H21" si="5">E5*8/100</f>
        <v>392</v>
      </c>
      <c r="I5" s="1">
        <f t="shared" ref="I5:I21" si="6">B5*28.8/100</f>
        <v>1411.2</v>
      </c>
      <c r="J5" s="1">
        <v>40</v>
      </c>
      <c r="K5" s="1">
        <v>180</v>
      </c>
      <c r="L5" s="1">
        <v>80</v>
      </c>
      <c r="M5" s="3"/>
      <c r="N5" s="1">
        <f t="shared" ref="N5:N21" si="7">F5+J5+K5+L5+M5+I5</f>
        <v>2103.1999999999998</v>
      </c>
      <c r="O5" s="1">
        <f t="shared" ref="O5:O21" si="8">(((N5+B5)*12)+D5+E5+G5+H5)</f>
        <v>96210</v>
      </c>
      <c r="P5">
        <v>8</v>
      </c>
      <c r="Q5">
        <f t="shared" ref="Q5:Q21" si="9">P5*20*12</f>
        <v>1920</v>
      </c>
      <c r="R5" s="1">
        <f t="shared" ref="R5:R21" si="10">O5/Q5</f>
        <v>50.109375</v>
      </c>
    </row>
    <row r="6" spans="1:18" x14ac:dyDescent="0.25">
      <c r="A6" t="s">
        <v>20</v>
      </c>
      <c r="B6" s="1">
        <v>7320</v>
      </c>
      <c r="C6" s="3">
        <f t="shared" si="0"/>
        <v>45.75</v>
      </c>
      <c r="D6" s="1">
        <f t="shared" si="1"/>
        <v>9516</v>
      </c>
      <c r="E6" s="1">
        <f t="shared" si="2"/>
        <v>7320</v>
      </c>
      <c r="F6" s="1">
        <f t="shared" si="3"/>
        <v>585.6</v>
      </c>
      <c r="G6" s="1">
        <f t="shared" si="4"/>
        <v>761.28</v>
      </c>
      <c r="H6" s="1">
        <f t="shared" si="5"/>
        <v>585.6</v>
      </c>
      <c r="I6" s="1">
        <f t="shared" si="6"/>
        <v>2108.16</v>
      </c>
      <c r="J6" s="1">
        <v>40</v>
      </c>
      <c r="K6" s="1">
        <v>180</v>
      </c>
      <c r="L6" s="1">
        <v>80</v>
      </c>
      <c r="M6" s="3"/>
      <c r="N6" s="1">
        <f t="shared" si="7"/>
        <v>2993.7599999999998</v>
      </c>
      <c r="O6" s="1">
        <f t="shared" si="8"/>
        <v>141948</v>
      </c>
      <c r="P6">
        <v>8</v>
      </c>
      <c r="Q6">
        <f t="shared" si="9"/>
        <v>1920</v>
      </c>
      <c r="R6" s="1">
        <f>O6/Q6</f>
        <v>73.931250000000006</v>
      </c>
    </row>
    <row r="7" spans="1:18" x14ac:dyDescent="0.25">
      <c r="A7" t="s">
        <v>21</v>
      </c>
      <c r="B7" s="1">
        <v>5000</v>
      </c>
      <c r="C7" s="3">
        <f t="shared" si="0"/>
        <v>31.25</v>
      </c>
      <c r="D7" s="1">
        <f t="shared" si="1"/>
        <v>6500</v>
      </c>
      <c r="E7" s="1">
        <f t="shared" si="2"/>
        <v>5000</v>
      </c>
      <c r="F7" s="1">
        <f t="shared" si="3"/>
        <v>400</v>
      </c>
      <c r="G7" s="1">
        <f t="shared" si="4"/>
        <v>520</v>
      </c>
      <c r="H7" s="1">
        <f t="shared" si="5"/>
        <v>400</v>
      </c>
      <c r="I7" s="1">
        <f t="shared" si="6"/>
        <v>1440</v>
      </c>
      <c r="J7" s="1">
        <v>40</v>
      </c>
      <c r="K7" s="1">
        <v>180</v>
      </c>
      <c r="L7" s="1">
        <v>80</v>
      </c>
      <c r="M7" s="3"/>
      <c r="N7" s="1">
        <f t="shared" si="7"/>
        <v>2140</v>
      </c>
      <c r="O7" s="1">
        <f t="shared" si="8"/>
        <v>98100</v>
      </c>
      <c r="P7">
        <v>8</v>
      </c>
      <c r="Q7">
        <f t="shared" si="9"/>
        <v>1920</v>
      </c>
      <c r="R7" s="1">
        <f t="shared" si="10"/>
        <v>51.09375</v>
      </c>
    </row>
    <row r="8" spans="1:18" x14ac:dyDescent="0.25">
      <c r="A8" t="s">
        <v>22</v>
      </c>
      <c r="B8" s="1">
        <v>4588</v>
      </c>
      <c r="C8" s="3">
        <f t="shared" si="0"/>
        <v>28.675000000000001</v>
      </c>
      <c r="D8" s="1">
        <f t="shared" si="1"/>
        <v>5964.4</v>
      </c>
      <c r="E8" s="1">
        <f t="shared" si="2"/>
        <v>4588</v>
      </c>
      <c r="F8" s="1">
        <f t="shared" si="3"/>
        <v>367.04</v>
      </c>
      <c r="G8" s="1">
        <f t="shared" si="4"/>
        <v>477.15199999999999</v>
      </c>
      <c r="H8" s="1">
        <f t="shared" si="5"/>
        <v>367.04</v>
      </c>
      <c r="I8" s="1">
        <f t="shared" si="6"/>
        <v>1321.3440000000001</v>
      </c>
      <c r="J8" s="1">
        <v>40</v>
      </c>
      <c r="K8" s="1">
        <v>180</v>
      </c>
      <c r="L8" s="1">
        <v>80</v>
      </c>
      <c r="M8" s="3"/>
      <c r="N8" s="1">
        <f t="shared" si="7"/>
        <v>1988.384</v>
      </c>
      <c r="O8" s="1">
        <f t="shared" si="8"/>
        <v>90313.2</v>
      </c>
      <c r="P8">
        <v>8</v>
      </c>
      <c r="Q8">
        <f t="shared" si="9"/>
        <v>1920</v>
      </c>
      <c r="R8" s="1">
        <f t="shared" si="10"/>
        <v>47.038125000000001</v>
      </c>
    </row>
    <row r="9" spans="1:18" x14ac:dyDescent="0.25">
      <c r="A9" t="s">
        <v>23</v>
      </c>
      <c r="B9" s="1">
        <v>6284.33</v>
      </c>
      <c r="C9" s="3">
        <f t="shared" si="0"/>
        <v>39.2770625</v>
      </c>
      <c r="D9" s="1">
        <f t="shared" si="1"/>
        <v>8169.6289999999999</v>
      </c>
      <c r="E9" s="1">
        <f t="shared" si="2"/>
        <v>6284.33</v>
      </c>
      <c r="F9" s="1">
        <f t="shared" si="3"/>
        <v>502.74639999999999</v>
      </c>
      <c r="G9" s="1">
        <f t="shared" si="4"/>
        <v>653.57032000000004</v>
      </c>
      <c r="H9" s="1">
        <f t="shared" si="5"/>
        <v>502.74639999999999</v>
      </c>
      <c r="I9" s="1">
        <f t="shared" si="6"/>
        <v>1809.8870400000001</v>
      </c>
      <c r="J9" s="1">
        <v>40</v>
      </c>
      <c r="K9" s="1">
        <v>180</v>
      </c>
      <c r="L9" s="1">
        <v>80</v>
      </c>
      <c r="M9" s="3"/>
      <c r="N9" s="1">
        <f t="shared" si="7"/>
        <v>2612.6334400000001</v>
      </c>
      <c r="O9" s="1">
        <f t="shared" si="8"/>
        <v>122373.837</v>
      </c>
      <c r="P9">
        <v>8</v>
      </c>
      <c r="Q9">
        <f t="shared" si="9"/>
        <v>1920</v>
      </c>
      <c r="R9" s="1">
        <f t="shared" si="10"/>
        <v>63.736373437499999</v>
      </c>
    </row>
    <row r="10" spans="1:18" x14ac:dyDescent="0.25">
      <c r="A10" t="s">
        <v>24</v>
      </c>
      <c r="B10" s="1">
        <v>3000</v>
      </c>
      <c r="C10" s="3">
        <f t="shared" si="0"/>
        <v>18.75</v>
      </c>
      <c r="D10" s="1">
        <f t="shared" si="1"/>
        <v>3900</v>
      </c>
      <c r="E10" s="1">
        <f t="shared" si="2"/>
        <v>3000</v>
      </c>
      <c r="F10" s="1">
        <f t="shared" si="3"/>
        <v>240</v>
      </c>
      <c r="G10" s="1">
        <f t="shared" si="4"/>
        <v>312</v>
      </c>
      <c r="H10" s="1">
        <f t="shared" si="5"/>
        <v>240</v>
      </c>
      <c r="I10" s="1">
        <f t="shared" si="6"/>
        <v>864</v>
      </c>
      <c r="J10" s="1">
        <v>40</v>
      </c>
      <c r="K10" s="1">
        <v>180</v>
      </c>
      <c r="L10" s="1">
        <v>80</v>
      </c>
      <c r="M10" s="3"/>
      <c r="N10" s="1">
        <f t="shared" si="7"/>
        <v>1404</v>
      </c>
      <c r="O10" s="1">
        <f t="shared" si="8"/>
        <v>60300</v>
      </c>
      <c r="P10">
        <v>8</v>
      </c>
      <c r="Q10">
        <f t="shared" si="9"/>
        <v>1920</v>
      </c>
      <c r="R10" s="1">
        <f t="shared" si="10"/>
        <v>31.40625</v>
      </c>
    </row>
    <row r="11" spans="1:18" x14ac:dyDescent="0.25">
      <c r="A11" t="s">
        <v>25</v>
      </c>
      <c r="B11" s="1">
        <v>4500</v>
      </c>
      <c r="C11" s="3">
        <f t="shared" si="0"/>
        <v>28.125</v>
      </c>
      <c r="D11" s="1">
        <f t="shared" si="1"/>
        <v>5850</v>
      </c>
      <c r="E11" s="1">
        <f t="shared" si="2"/>
        <v>4500</v>
      </c>
      <c r="F11" s="1">
        <f t="shared" si="3"/>
        <v>360</v>
      </c>
      <c r="G11" s="1">
        <f t="shared" si="4"/>
        <v>468</v>
      </c>
      <c r="H11" s="1">
        <f t="shared" si="5"/>
        <v>360</v>
      </c>
      <c r="I11" s="1">
        <f t="shared" si="6"/>
        <v>1296</v>
      </c>
      <c r="J11" s="1">
        <v>40</v>
      </c>
      <c r="K11" s="1">
        <v>180</v>
      </c>
      <c r="L11" s="1">
        <v>80</v>
      </c>
      <c r="M11" s="3"/>
      <c r="N11" s="1">
        <f t="shared" si="7"/>
        <v>1956</v>
      </c>
      <c r="O11" s="1">
        <f t="shared" si="8"/>
        <v>88650</v>
      </c>
      <c r="P11">
        <v>8</v>
      </c>
      <c r="Q11">
        <f t="shared" si="9"/>
        <v>1920</v>
      </c>
      <c r="R11" s="1">
        <f t="shared" si="10"/>
        <v>46.171875</v>
      </c>
    </row>
    <row r="12" spans="1:18" x14ac:dyDescent="0.25">
      <c r="A12" t="s">
        <v>26</v>
      </c>
      <c r="B12" s="1">
        <v>8367</v>
      </c>
      <c r="C12" s="3">
        <f t="shared" si="0"/>
        <v>52.293750000000003</v>
      </c>
      <c r="D12" s="1">
        <f t="shared" si="1"/>
        <v>10877.1</v>
      </c>
      <c r="E12" s="1">
        <f t="shared" si="2"/>
        <v>8367</v>
      </c>
      <c r="F12" s="1">
        <f t="shared" si="3"/>
        <v>669.36</v>
      </c>
      <c r="G12" s="1">
        <f t="shared" si="4"/>
        <v>870.16800000000001</v>
      </c>
      <c r="H12" s="1">
        <f t="shared" si="5"/>
        <v>669.36</v>
      </c>
      <c r="I12" s="1">
        <f t="shared" si="6"/>
        <v>2409.6959999999999</v>
      </c>
      <c r="J12" s="1">
        <v>40</v>
      </c>
      <c r="K12" s="1">
        <v>180</v>
      </c>
      <c r="L12" s="1">
        <v>80</v>
      </c>
      <c r="M12" s="3"/>
      <c r="N12" s="1">
        <f t="shared" si="7"/>
        <v>3379.056</v>
      </c>
      <c r="O12" s="1">
        <f t="shared" si="8"/>
        <v>161736.30000000002</v>
      </c>
      <c r="P12">
        <v>8</v>
      </c>
      <c r="Q12">
        <f t="shared" si="9"/>
        <v>1920</v>
      </c>
      <c r="R12" s="1">
        <f t="shared" si="10"/>
        <v>84.237656250000015</v>
      </c>
    </row>
    <row r="13" spans="1:18" x14ac:dyDescent="0.25">
      <c r="A13" t="s">
        <v>27</v>
      </c>
      <c r="B13" s="1">
        <v>1200</v>
      </c>
      <c r="C13" s="3">
        <f t="shared" si="0"/>
        <v>7.5</v>
      </c>
      <c r="D13" s="1">
        <f t="shared" si="1"/>
        <v>1560</v>
      </c>
      <c r="E13" s="1">
        <f t="shared" si="2"/>
        <v>1200</v>
      </c>
      <c r="F13" s="1">
        <f t="shared" si="3"/>
        <v>96</v>
      </c>
      <c r="G13" s="1">
        <f t="shared" si="4"/>
        <v>124.8</v>
      </c>
      <c r="H13" s="1">
        <f t="shared" si="5"/>
        <v>96</v>
      </c>
      <c r="I13" s="1">
        <f t="shared" si="6"/>
        <v>345.6</v>
      </c>
      <c r="J13" s="1">
        <v>40</v>
      </c>
      <c r="K13" s="1">
        <v>180</v>
      </c>
      <c r="L13" s="1">
        <v>80</v>
      </c>
      <c r="M13" s="3"/>
      <c r="N13" s="1">
        <f t="shared" si="7"/>
        <v>741.6</v>
      </c>
      <c r="O13" s="1">
        <f t="shared" si="8"/>
        <v>26279.999999999996</v>
      </c>
      <c r="P13">
        <v>8</v>
      </c>
      <c r="Q13">
        <f t="shared" si="9"/>
        <v>1920</v>
      </c>
      <c r="R13" s="1">
        <f t="shared" si="10"/>
        <v>13.687499999999998</v>
      </c>
    </row>
    <row r="14" spans="1:18" x14ac:dyDescent="0.25">
      <c r="A14" t="s">
        <v>28</v>
      </c>
      <c r="B14" s="1">
        <v>4323.67</v>
      </c>
      <c r="C14" s="3">
        <f t="shared" si="0"/>
        <v>27.022937500000001</v>
      </c>
      <c r="D14" s="1">
        <f t="shared" si="1"/>
        <v>5620.7710000000006</v>
      </c>
      <c r="E14" s="1">
        <f t="shared" si="2"/>
        <v>4323.67</v>
      </c>
      <c r="F14" s="1">
        <f t="shared" si="3"/>
        <v>345.89359999999999</v>
      </c>
      <c r="G14" s="1">
        <f t="shared" si="4"/>
        <v>449.66168000000005</v>
      </c>
      <c r="H14" s="1">
        <f t="shared" si="5"/>
        <v>345.89359999999999</v>
      </c>
      <c r="I14" s="1">
        <f t="shared" si="6"/>
        <v>1245.2169600000002</v>
      </c>
      <c r="J14" s="1">
        <v>40</v>
      </c>
      <c r="K14" s="1">
        <v>180</v>
      </c>
      <c r="L14" s="1">
        <v>80</v>
      </c>
      <c r="M14" s="3"/>
      <c r="N14" s="1">
        <f t="shared" si="7"/>
        <v>1891.1105600000001</v>
      </c>
      <c r="O14" s="1">
        <f t="shared" si="8"/>
        <v>85317.362999999998</v>
      </c>
      <c r="P14">
        <v>8</v>
      </c>
      <c r="Q14">
        <f t="shared" si="9"/>
        <v>1920</v>
      </c>
      <c r="R14" s="1">
        <f t="shared" si="10"/>
        <v>44.4361265625</v>
      </c>
    </row>
    <row r="15" spans="1:18" x14ac:dyDescent="0.25">
      <c r="A15" t="s">
        <v>29</v>
      </c>
      <c r="B15" s="1">
        <v>5675</v>
      </c>
      <c r="C15" s="3">
        <f t="shared" si="0"/>
        <v>35.46875</v>
      </c>
      <c r="D15" s="1">
        <f t="shared" si="1"/>
        <v>7377.5</v>
      </c>
      <c r="E15" s="1">
        <f t="shared" si="2"/>
        <v>5675</v>
      </c>
      <c r="F15" s="1">
        <f t="shared" si="3"/>
        <v>454</v>
      </c>
      <c r="G15" s="1">
        <f t="shared" si="4"/>
        <v>590.20000000000005</v>
      </c>
      <c r="H15" s="1">
        <f t="shared" si="5"/>
        <v>454</v>
      </c>
      <c r="I15" s="1">
        <f t="shared" si="6"/>
        <v>1634.4</v>
      </c>
      <c r="J15" s="1">
        <v>25</v>
      </c>
      <c r="K15" s="1">
        <v>180</v>
      </c>
      <c r="L15" s="1">
        <v>80</v>
      </c>
      <c r="M15" s="3"/>
      <c r="N15" s="1">
        <f t="shared" si="7"/>
        <v>2373.4</v>
      </c>
      <c r="O15" s="1">
        <f t="shared" si="8"/>
        <v>110677.49999999999</v>
      </c>
      <c r="P15">
        <v>8</v>
      </c>
      <c r="Q15">
        <f t="shared" si="9"/>
        <v>1920</v>
      </c>
      <c r="R15" s="1">
        <f t="shared" si="10"/>
        <v>57.644531249999993</v>
      </c>
    </row>
    <row r="16" spans="1:18" x14ac:dyDescent="0.25">
      <c r="A16" t="s">
        <v>34</v>
      </c>
      <c r="B16" s="1">
        <v>612</v>
      </c>
      <c r="C16" s="3">
        <f t="shared" si="0"/>
        <v>3.8250000000000002</v>
      </c>
      <c r="D16" s="1">
        <f t="shared" si="1"/>
        <v>795.6</v>
      </c>
      <c r="E16" s="1">
        <f t="shared" si="2"/>
        <v>612</v>
      </c>
      <c r="F16" s="1">
        <f t="shared" si="3"/>
        <v>48.96</v>
      </c>
      <c r="G16" s="1">
        <f t="shared" si="4"/>
        <v>63.648000000000003</v>
      </c>
      <c r="H16" s="1">
        <f t="shared" si="5"/>
        <v>48.96</v>
      </c>
      <c r="I16" s="1">
        <f t="shared" si="6"/>
        <v>176.25600000000003</v>
      </c>
      <c r="J16" s="1">
        <v>25</v>
      </c>
      <c r="K16" s="1">
        <v>180</v>
      </c>
      <c r="L16" s="1">
        <v>80</v>
      </c>
      <c r="M16" s="3"/>
      <c r="N16" s="1">
        <f t="shared" si="7"/>
        <v>510.21600000000007</v>
      </c>
      <c r="O16" s="1">
        <f t="shared" si="8"/>
        <v>14986.8</v>
      </c>
      <c r="P16">
        <v>4</v>
      </c>
      <c r="Q16">
        <f t="shared" si="9"/>
        <v>960</v>
      </c>
      <c r="R16" s="1">
        <f t="shared" si="10"/>
        <v>15.61125</v>
      </c>
    </row>
    <row r="17" spans="1:18" x14ac:dyDescent="0.25">
      <c r="A17" t="s">
        <v>35</v>
      </c>
      <c r="B17" s="1">
        <v>612</v>
      </c>
      <c r="C17" s="3">
        <f t="shared" ref="C17" si="11">B17/(20*8)</f>
        <v>3.8250000000000002</v>
      </c>
      <c r="D17" s="1">
        <f t="shared" ref="D17" si="12">B17*30/100+B17</f>
        <v>795.6</v>
      </c>
      <c r="E17" s="1">
        <f t="shared" ref="E17" si="13">B17</f>
        <v>612</v>
      </c>
      <c r="F17" s="1">
        <f t="shared" ref="F17" si="14">B17*8/100</f>
        <v>48.96</v>
      </c>
      <c r="G17" s="1">
        <f t="shared" ref="G17" si="15">D17*8/100</f>
        <v>63.648000000000003</v>
      </c>
      <c r="H17" s="1">
        <f t="shared" ref="H17" si="16">E17*8/100</f>
        <v>48.96</v>
      </c>
      <c r="I17" s="1">
        <f t="shared" ref="I17" si="17">B17*28.8/100</f>
        <v>176.25600000000003</v>
      </c>
      <c r="J17" s="1">
        <v>25</v>
      </c>
      <c r="K17" s="1">
        <v>180</v>
      </c>
      <c r="L17" s="1">
        <v>80</v>
      </c>
      <c r="M17" s="3"/>
      <c r="N17" s="1">
        <f t="shared" ref="N17" si="18">F17+J17+K17+L17+M17+I17</f>
        <v>510.21600000000007</v>
      </c>
      <c r="O17" s="1">
        <f t="shared" ref="O17" si="19">(((N17+B17)*12)+D17+E17+G17+H17)</f>
        <v>14986.8</v>
      </c>
      <c r="P17">
        <v>4</v>
      </c>
      <c r="Q17">
        <f t="shared" ref="Q17" si="20">P17*20*12</f>
        <v>960</v>
      </c>
      <c r="R17" s="1">
        <f t="shared" ref="R17" si="21">O17/Q17</f>
        <v>15.61125</v>
      </c>
    </row>
    <row r="18" spans="1:18" x14ac:dyDescent="0.25">
      <c r="A18" t="s">
        <v>30</v>
      </c>
      <c r="B18" s="1">
        <v>559</v>
      </c>
      <c r="C18" s="3">
        <f t="shared" si="0"/>
        <v>3.4937499999999999</v>
      </c>
      <c r="D18" s="1">
        <f t="shared" si="1"/>
        <v>726.7</v>
      </c>
      <c r="E18" s="1">
        <f t="shared" si="2"/>
        <v>559</v>
      </c>
      <c r="F18" s="1">
        <f t="shared" si="3"/>
        <v>44.72</v>
      </c>
      <c r="G18" s="1">
        <f t="shared" si="4"/>
        <v>58.136000000000003</v>
      </c>
      <c r="H18" s="1">
        <f t="shared" si="5"/>
        <v>44.72</v>
      </c>
      <c r="I18" s="1">
        <f t="shared" si="6"/>
        <v>160.99200000000002</v>
      </c>
      <c r="J18" s="1">
        <v>25</v>
      </c>
      <c r="K18" s="1">
        <v>180</v>
      </c>
      <c r="L18" s="1">
        <v>80</v>
      </c>
      <c r="M18" s="3"/>
      <c r="N18" s="1">
        <f t="shared" si="7"/>
        <v>490.71200000000005</v>
      </c>
      <c r="O18" s="1">
        <f t="shared" si="8"/>
        <v>13985.1</v>
      </c>
      <c r="P18">
        <v>4</v>
      </c>
      <c r="Q18">
        <f t="shared" si="9"/>
        <v>960</v>
      </c>
      <c r="R18" s="1">
        <f t="shared" si="10"/>
        <v>14.5678125</v>
      </c>
    </row>
    <row r="19" spans="1:18" x14ac:dyDescent="0.25">
      <c r="A19" t="s">
        <v>31</v>
      </c>
      <c r="B19" s="1">
        <v>392</v>
      </c>
      <c r="C19" s="3">
        <f t="shared" si="0"/>
        <v>2.4500000000000002</v>
      </c>
      <c r="D19" s="1">
        <f t="shared" si="1"/>
        <v>509.6</v>
      </c>
      <c r="E19" s="1">
        <f t="shared" si="2"/>
        <v>392</v>
      </c>
      <c r="F19" s="1">
        <f t="shared" si="3"/>
        <v>31.36</v>
      </c>
      <c r="G19" s="1">
        <f t="shared" si="4"/>
        <v>40.768000000000001</v>
      </c>
      <c r="H19" s="1">
        <f t="shared" si="5"/>
        <v>31.36</v>
      </c>
      <c r="I19" s="1">
        <f t="shared" si="6"/>
        <v>112.896</v>
      </c>
      <c r="J19" s="1">
        <v>25</v>
      </c>
      <c r="K19" s="1">
        <v>180</v>
      </c>
      <c r="L19" s="1">
        <v>80</v>
      </c>
      <c r="M19" s="3"/>
      <c r="N19" s="1">
        <f t="shared" si="7"/>
        <v>429.25600000000003</v>
      </c>
      <c r="O19" s="1">
        <f t="shared" si="8"/>
        <v>10828.800000000001</v>
      </c>
      <c r="P19">
        <v>4</v>
      </c>
      <c r="Q19">
        <f t="shared" si="9"/>
        <v>960</v>
      </c>
      <c r="R19" s="1">
        <f t="shared" si="10"/>
        <v>11.280000000000001</v>
      </c>
    </row>
    <row r="20" spans="1:18" x14ac:dyDescent="0.25">
      <c r="A20" t="s">
        <v>32</v>
      </c>
      <c r="B20" s="1">
        <v>490</v>
      </c>
      <c r="C20" s="3">
        <f t="shared" si="0"/>
        <v>3.0625</v>
      </c>
      <c r="D20" s="1">
        <f t="shared" si="1"/>
        <v>637</v>
      </c>
      <c r="E20" s="1">
        <f t="shared" si="2"/>
        <v>490</v>
      </c>
      <c r="F20" s="1">
        <f t="shared" si="3"/>
        <v>39.200000000000003</v>
      </c>
      <c r="G20" s="1">
        <f t="shared" si="4"/>
        <v>50.96</v>
      </c>
      <c r="H20" s="1">
        <f t="shared" si="5"/>
        <v>39.200000000000003</v>
      </c>
      <c r="I20" s="1">
        <f t="shared" si="6"/>
        <v>141.12</v>
      </c>
      <c r="J20" s="1">
        <v>25</v>
      </c>
      <c r="K20" s="1">
        <v>180</v>
      </c>
      <c r="L20" s="1">
        <v>80</v>
      </c>
      <c r="M20" s="3"/>
      <c r="N20" s="1">
        <f t="shared" si="7"/>
        <v>465.32</v>
      </c>
      <c r="O20" s="1">
        <f t="shared" si="8"/>
        <v>12681</v>
      </c>
      <c r="P20">
        <v>4</v>
      </c>
      <c r="Q20">
        <f t="shared" si="9"/>
        <v>960</v>
      </c>
      <c r="R20" s="1">
        <f t="shared" si="10"/>
        <v>13.209375</v>
      </c>
    </row>
    <row r="21" spans="1:18" x14ac:dyDescent="0.25">
      <c r="A21" t="s">
        <v>33</v>
      </c>
      <c r="B21" s="1">
        <v>450</v>
      </c>
      <c r="C21" s="3">
        <f t="shared" si="0"/>
        <v>2.8125</v>
      </c>
      <c r="D21" s="1">
        <f t="shared" si="1"/>
        <v>585</v>
      </c>
      <c r="E21" s="1">
        <f t="shared" si="2"/>
        <v>450</v>
      </c>
      <c r="F21" s="1">
        <f t="shared" si="3"/>
        <v>36</v>
      </c>
      <c r="G21" s="1">
        <f t="shared" si="4"/>
        <v>46.8</v>
      </c>
      <c r="H21" s="1">
        <f t="shared" si="5"/>
        <v>36</v>
      </c>
      <c r="I21" s="1">
        <f t="shared" si="6"/>
        <v>129.6</v>
      </c>
      <c r="J21" s="1">
        <v>40</v>
      </c>
      <c r="K21" s="1">
        <v>180</v>
      </c>
      <c r="L21" s="1">
        <v>80</v>
      </c>
      <c r="M21" s="3"/>
      <c r="N21" s="1">
        <f t="shared" si="7"/>
        <v>465.6</v>
      </c>
      <c r="O21" s="1">
        <f t="shared" si="8"/>
        <v>12105</v>
      </c>
      <c r="P21">
        <v>4</v>
      </c>
      <c r="Q21">
        <f t="shared" si="9"/>
        <v>960</v>
      </c>
      <c r="R21" s="1">
        <f t="shared" si="10"/>
        <v>12.609375</v>
      </c>
    </row>
    <row r="22" spans="1:18" x14ac:dyDescent="0.25"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R22" s="1"/>
    </row>
    <row r="23" spans="1:18" x14ac:dyDescent="0.25">
      <c r="A23" s="2" t="s">
        <v>38</v>
      </c>
    </row>
    <row r="24" spans="1:18" x14ac:dyDescent="0.25">
      <c r="B24" s="1"/>
      <c r="C24" s="3"/>
      <c r="D24" s="1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R24" s="1"/>
    </row>
    <row r="25" spans="1:18" x14ac:dyDescent="0.25">
      <c r="A25" t="s">
        <v>39</v>
      </c>
      <c r="B25" s="1">
        <v>1190</v>
      </c>
      <c r="C25" s="3">
        <f t="shared" ref="C25" si="22">B25/(20*8)</f>
        <v>7.4375</v>
      </c>
      <c r="D25" s="1">
        <f t="shared" ref="D25" si="23">B25*30/100+B25</f>
        <v>1547</v>
      </c>
      <c r="E25" s="1">
        <f t="shared" ref="E25" si="24">B25</f>
        <v>1190</v>
      </c>
      <c r="F25" s="1">
        <f t="shared" ref="F25" si="25">B25*8/100</f>
        <v>95.2</v>
      </c>
      <c r="G25" s="1">
        <f t="shared" ref="G25" si="26">D25*8/100</f>
        <v>123.76</v>
      </c>
      <c r="H25" s="1">
        <f t="shared" ref="H25" si="27">E25*8/100</f>
        <v>95.2</v>
      </c>
      <c r="I25" s="1">
        <f t="shared" ref="I25" si="28">B25*28.8/100</f>
        <v>342.72</v>
      </c>
      <c r="J25" s="1">
        <v>40</v>
      </c>
      <c r="K25" s="1">
        <v>180</v>
      </c>
      <c r="L25" s="1">
        <v>80</v>
      </c>
      <c r="M25" s="3"/>
      <c r="N25" s="1">
        <f t="shared" ref="N25" si="29">F25+J25+K25+L25+M25+I25</f>
        <v>737.92000000000007</v>
      </c>
      <c r="O25" s="1">
        <f t="shared" ref="O25" si="30">(((N25+B25)*12)+D25+E25+G25+H25)</f>
        <v>26091</v>
      </c>
      <c r="P25">
        <v>8</v>
      </c>
      <c r="Q25">
        <f t="shared" ref="Q25" si="31">P25*20*12</f>
        <v>1920</v>
      </c>
      <c r="R25" s="1">
        <f t="shared" ref="R25" si="32">O25/Q25</f>
        <v>13.589062500000001</v>
      </c>
    </row>
    <row r="26" spans="1:18" x14ac:dyDescent="0.25">
      <c r="A26" t="s">
        <v>40</v>
      </c>
      <c r="B26" s="1">
        <v>1580</v>
      </c>
      <c r="C26" s="3">
        <f t="shared" ref="C26:C29" si="33">B26/(20*8)</f>
        <v>9.875</v>
      </c>
      <c r="D26" s="1">
        <f t="shared" ref="D26:D29" si="34">B26*30/100+B26</f>
        <v>2054</v>
      </c>
      <c r="E26" s="1">
        <f t="shared" ref="E26:E29" si="35">B26</f>
        <v>1580</v>
      </c>
      <c r="F26" s="1">
        <f t="shared" ref="F26:F29" si="36">B26*8/100</f>
        <v>126.4</v>
      </c>
      <c r="G26" s="1">
        <f t="shared" ref="G26:G29" si="37">D26*8/100</f>
        <v>164.32</v>
      </c>
      <c r="H26" s="1">
        <f t="shared" ref="H26:H29" si="38">E26*8/100</f>
        <v>126.4</v>
      </c>
      <c r="I26" s="1">
        <f t="shared" ref="I26:I29" si="39">B26*28.8/100</f>
        <v>455.04</v>
      </c>
      <c r="J26" s="1">
        <v>40</v>
      </c>
      <c r="K26" s="1">
        <v>180</v>
      </c>
      <c r="L26" s="1">
        <v>80</v>
      </c>
      <c r="M26" s="3"/>
      <c r="N26" s="1">
        <f t="shared" ref="N26:N29" si="40">F26+J26+K26+L26+M26+I26</f>
        <v>881.44</v>
      </c>
      <c r="O26" s="1">
        <f t="shared" ref="O26:O29" si="41">(((N26+B26)*12)+D26+E26+G26+H26)</f>
        <v>33462</v>
      </c>
      <c r="P26">
        <v>8</v>
      </c>
      <c r="Q26">
        <f t="shared" ref="Q26:Q29" si="42">P26*20*12</f>
        <v>1920</v>
      </c>
      <c r="R26" s="1">
        <f t="shared" ref="R26:R29" si="43">O26/Q26</f>
        <v>17.428125000000001</v>
      </c>
    </row>
    <row r="27" spans="1:18" x14ac:dyDescent="0.25">
      <c r="A27" t="s">
        <v>41</v>
      </c>
      <c r="B27" s="1">
        <v>818</v>
      </c>
      <c r="C27" s="3">
        <f t="shared" si="33"/>
        <v>5.1124999999999998</v>
      </c>
      <c r="D27" s="1">
        <f t="shared" si="34"/>
        <v>1063.4000000000001</v>
      </c>
      <c r="E27" s="1">
        <f t="shared" si="35"/>
        <v>818</v>
      </c>
      <c r="F27" s="1">
        <f t="shared" si="36"/>
        <v>65.44</v>
      </c>
      <c r="G27" s="1">
        <f t="shared" si="37"/>
        <v>85.072000000000003</v>
      </c>
      <c r="H27" s="1">
        <f t="shared" si="38"/>
        <v>65.44</v>
      </c>
      <c r="I27" s="1">
        <f t="shared" si="39"/>
        <v>235.584</v>
      </c>
      <c r="J27" s="1">
        <v>40</v>
      </c>
      <c r="K27" s="1">
        <v>180</v>
      </c>
      <c r="L27" s="1">
        <v>80</v>
      </c>
      <c r="M27" s="3"/>
      <c r="N27" s="1">
        <f t="shared" si="40"/>
        <v>601.024</v>
      </c>
      <c r="O27" s="1">
        <f t="shared" si="41"/>
        <v>19060.2</v>
      </c>
      <c r="P27">
        <v>8</v>
      </c>
      <c r="Q27">
        <f t="shared" si="42"/>
        <v>1920</v>
      </c>
      <c r="R27" s="1">
        <f t="shared" si="43"/>
        <v>9.9271875000000005</v>
      </c>
    </row>
    <row r="28" spans="1:18" x14ac:dyDescent="0.25">
      <c r="A28" t="s">
        <v>42</v>
      </c>
      <c r="B28" s="1">
        <v>3548</v>
      </c>
      <c r="C28" s="3">
        <f t="shared" si="33"/>
        <v>22.175000000000001</v>
      </c>
      <c r="D28" s="1">
        <f t="shared" si="34"/>
        <v>4612.3999999999996</v>
      </c>
      <c r="E28" s="1">
        <f t="shared" si="35"/>
        <v>3548</v>
      </c>
      <c r="F28" s="1">
        <f t="shared" si="36"/>
        <v>283.83999999999997</v>
      </c>
      <c r="G28" s="1">
        <f t="shared" si="37"/>
        <v>368.99199999999996</v>
      </c>
      <c r="H28" s="1">
        <f t="shared" si="38"/>
        <v>283.83999999999997</v>
      </c>
      <c r="I28" s="1">
        <f t="shared" si="39"/>
        <v>1021.8240000000001</v>
      </c>
      <c r="J28" s="1">
        <v>40</v>
      </c>
      <c r="K28" s="1">
        <v>180</v>
      </c>
      <c r="L28" s="1">
        <v>80</v>
      </c>
      <c r="M28" s="3"/>
      <c r="N28" s="1">
        <f t="shared" si="40"/>
        <v>1605.664</v>
      </c>
      <c r="O28" s="1">
        <f t="shared" si="41"/>
        <v>70657.199999999983</v>
      </c>
      <c r="P28">
        <v>8</v>
      </c>
      <c r="Q28">
        <f t="shared" si="42"/>
        <v>1920</v>
      </c>
      <c r="R28" s="1">
        <f t="shared" si="43"/>
        <v>36.800624999999989</v>
      </c>
    </row>
    <row r="29" spans="1:18" x14ac:dyDescent="0.25">
      <c r="A29" t="s">
        <v>43</v>
      </c>
      <c r="B29" s="1">
        <v>3253.33</v>
      </c>
      <c r="C29" s="3">
        <f t="shared" si="33"/>
        <v>20.333312499999998</v>
      </c>
      <c r="D29" s="1">
        <f t="shared" si="34"/>
        <v>4229.3289999999997</v>
      </c>
      <c r="E29" s="1">
        <f t="shared" si="35"/>
        <v>3253.33</v>
      </c>
      <c r="F29" s="1">
        <f t="shared" si="36"/>
        <v>260.26639999999998</v>
      </c>
      <c r="G29" s="1">
        <f t="shared" si="37"/>
        <v>338.34631999999999</v>
      </c>
      <c r="H29" s="1">
        <f t="shared" si="38"/>
        <v>260.26639999999998</v>
      </c>
      <c r="I29" s="1">
        <f t="shared" si="39"/>
        <v>936.95903999999996</v>
      </c>
      <c r="J29" s="1">
        <v>40</v>
      </c>
      <c r="K29" s="1">
        <v>180</v>
      </c>
      <c r="L29" s="1">
        <v>80</v>
      </c>
      <c r="M29" s="3"/>
      <c r="N29" s="1">
        <f t="shared" si="40"/>
        <v>1497.2254399999999</v>
      </c>
      <c r="O29" s="1">
        <f t="shared" si="41"/>
        <v>65087.936999999998</v>
      </c>
      <c r="P29">
        <v>8</v>
      </c>
      <c r="Q29">
        <f t="shared" si="42"/>
        <v>1920</v>
      </c>
      <c r="R29" s="1">
        <f t="shared" si="43"/>
        <v>33.899967187499996</v>
      </c>
    </row>
    <row r="30" spans="1:18" x14ac:dyDescent="0.25"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3"/>
      <c r="N30" s="1"/>
      <c r="O30" s="1"/>
      <c r="R30" s="1">
        <f>SUM(R25:R29)</f>
        <v>111.64496718749999</v>
      </c>
    </row>
    <row r="31" spans="1:18" x14ac:dyDescent="0.25">
      <c r="A31" s="2" t="s">
        <v>47</v>
      </c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3"/>
      <c r="N31" s="1"/>
      <c r="O31" s="1"/>
      <c r="R31" s="1"/>
    </row>
    <row r="33" spans="1:9" x14ac:dyDescent="0.25">
      <c r="A33" s="2" t="s">
        <v>48</v>
      </c>
      <c r="B33" s="2" t="s">
        <v>44</v>
      </c>
      <c r="C33" s="2" t="s">
        <v>45</v>
      </c>
      <c r="D33" s="2" t="s">
        <v>46</v>
      </c>
      <c r="E33" s="2"/>
    </row>
    <row r="34" spans="1:9" x14ac:dyDescent="0.25">
      <c r="A34" t="s">
        <v>49</v>
      </c>
      <c r="B34" s="1">
        <v>60</v>
      </c>
      <c r="C34" s="1">
        <f>B34*12</f>
        <v>720</v>
      </c>
      <c r="D34" s="1">
        <f>C34/2080</f>
        <v>0.34615384615384615</v>
      </c>
    </row>
    <row r="35" spans="1:9" x14ac:dyDescent="0.25">
      <c r="A35" t="s">
        <v>50</v>
      </c>
      <c r="B35" s="1">
        <v>100</v>
      </c>
      <c r="C35" s="1">
        <f t="shared" ref="C35:C41" si="44">B35*12</f>
        <v>1200</v>
      </c>
      <c r="D35" s="1">
        <f t="shared" ref="D35:D41" si="45">C35/2080</f>
        <v>0.57692307692307687</v>
      </c>
    </row>
    <row r="36" spans="1:9" x14ac:dyDescent="0.25">
      <c r="A36" t="s">
        <v>51</v>
      </c>
      <c r="B36" s="1">
        <v>250</v>
      </c>
      <c r="C36" s="1">
        <f t="shared" si="44"/>
        <v>3000</v>
      </c>
      <c r="D36" s="1">
        <f t="shared" si="45"/>
        <v>1.4423076923076923</v>
      </c>
    </row>
    <row r="37" spans="1:9" x14ac:dyDescent="0.25">
      <c r="A37" t="s">
        <v>52</v>
      </c>
      <c r="B37" s="1">
        <v>21</v>
      </c>
      <c r="C37" s="1">
        <f t="shared" si="44"/>
        <v>252</v>
      </c>
      <c r="D37" s="1">
        <f t="shared" si="45"/>
        <v>0.12115384615384615</v>
      </c>
    </row>
    <row r="38" spans="1:9" x14ac:dyDescent="0.25">
      <c r="A38" t="s">
        <v>60</v>
      </c>
      <c r="B38" s="1">
        <v>215</v>
      </c>
      <c r="C38" s="1">
        <f t="shared" si="44"/>
        <v>2580</v>
      </c>
      <c r="D38" s="1">
        <f t="shared" si="45"/>
        <v>1.2403846153846154</v>
      </c>
    </row>
    <row r="39" spans="1:9" x14ac:dyDescent="0.25">
      <c r="A39" t="s">
        <v>61</v>
      </c>
      <c r="B39" s="1">
        <v>185</v>
      </c>
      <c r="C39" s="1">
        <f t="shared" si="44"/>
        <v>2220</v>
      </c>
      <c r="D39" s="1">
        <f t="shared" si="45"/>
        <v>1.0673076923076923</v>
      </c>
    </row>
    <row r="40" spans="1:9" x14ac:dyDescent="0.25">
      <c r="A40" t="s">
        <v>62</v>
      </c>
      <c r="B40" s="1">
        <v>119</v>
      </c>
      <c r="C40" s="1">
        <f t="shared" si="44"/>
        <v>1428</v>
      </c>
      <c r="D40" s="1">
        <f t="shared" si="45"/>
        <v>0.68653846153846154</v>
      </c>
    </row>
    <row r="41" spans="1:9" x14ac:dyDescent="0.25">
      <c r="A41" t="s">
        <v>63</v>
      </c>
      <c r="B41" s="1">
        <v>76</v>
      </c>
      <c r="C41" s="1">
        <f t="shared" si="44"/>
        <v>912</v>
      </c>
      <c r="D41" s="1">
        <f t="shared" si="45"/>
        <v>0.43846153846153846</v>
      </c>
    </row>
    <row r="42" spans="1:9" x14ac:dyDescent="0.25">
      <c r="D42" s="1">
        <f>SUM(D34:D41)</f>
        <v>5.9192307692307695</v>
      </c>
    </row>
    <row r="43" spans="1:9" x14ac:dyDescent="0.25">
      <c r="E43" t="s">
        <v>64</v>
      </c>
      <c r="I43" s="1">
        <f>D42+R30</f>
        <v>117.56419795673075</v>
      </c>
    </row>
    <row r="44" spans="1:9" x14ac:dyDescent="0.25">
      <c r="A44" s="2"/>
    </row>
    <row r="45" spans="1:9" x14ac:dyDescent="0.25">
      <c r="A45" s="2" t="s">
        <v>57</v>
      </c>
    </row>
    <row r="46" spans="1:9" x14ac:dyDescent="0.25">
      <c r="B46" s="2" t="s">
        <v>53</v>
      </c>
      <c r="C46" s="2" t="s">
        <v>54</v>
      </c>
      <c r="D46" s="2" t="s">
        <v>55</v>
      </c>
      <c r="E46" s="2" t="s">
        <v>56</v>
      </c>
      <c r="F46" s="2"/>
      <c r="G46" s="2"/>
      <c r="H46" s="2"/>
      <c r="I46" s="2"/>
    </row>
    <row r="47" spans="1:9" x14ac:dyDescent="0.25">
      <c r="A47" t="s">
        <v>59</v>
      </c>
      <c r="B47" s="1">
        <v>28990</v>
      </c>
      <c r="C47" s="1">
        <v>26990</v>
      </c>
      <c r="D47">
        <v>60</v>
      </c>
      <c r="E47" s="1">
        <f>(B47-C47)/D47</f>
        <v>33.333333333333336</v>
      </c>
    </row>
    <row r="48" spans="1:9" x14ac:dyDescent="0.25">
      <c r="A48" t="s">
        <v>58</v>
      </c>
      <c r="B48" s="1">
        <v>23917.15</v>
      </c>
      <c r="C48" s="1">
        <v>19000</v>
      </c>
      <c r="D48">
        <v>48</v>
      </c>
      <c r="E48" s="1">
        <f>(B48-C48)/D48</f>
        <v>102.44062500000003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MÃO DE OBRA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TEIXEIRA</dc:creator>
  <cp:lastModifiedBy>Guilherme</cp:lastModifiedBy>
  <dcterms:created xsi:type="dcterms:W3CDTF">2014-03-17T16:54:26Z</dcterms:created>
  <dcterms:modified xsi:type="dcterms:W3CDTF">2014-05-18T01:23:16Z</dcterms:modified>
</cp:coreProperties>
</file>