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C5242845-5C08-431F-9022-DDD4DD53C9CA}" xr6:coauthVersionLast="47" xr6:coauthVersionMax="47" xr10:uidLastSave="{00000000-0000-0000-0000-000000000000}"/>
  <bookViews>
    <workbookView xWindow="-120" yWindow="-120" windowWidth="20730" windowHeight="11160" tabRatio="628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" sheetId="13" r:id="rId5"/>
    <sheet name="Historico2" sheetId="14" r:id="rId6"/>
    <sheet name="PARTIDOS" sheetId="4" r:id="rId7"/>
    <sheet name="Hoja1" sheetId="15" state="hidden" r:id="rId8"/>
    <sheet name="Replay" sheetId="9" r:id="rId9"/>
    <sheet name="Destacados" sheetId="11" r:id="rId10"/>
    <sheet name="Canales" sheetId="16" r:id="rId11"/>
    <sheet name="Franja horaria-U" sheetId="5" r:id="rId12"/>
    <sheet name="Franja horaria-H" sheetId="6" r:id="rId13"/>
    <sheet name="Franja horaria-PROM" sheetId="7" r:id="rId14"/>
    <sheet name="HoursPerUser" sheetId="8" state="hidden" r:id="rId15"/>
  </sheets>
  <definedNames>
    <definedName name="__xlfn_IFERROR">#N/A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0" l="1"/>
  <c r="C12" i="16"/>
  <c r="D12" i="16"/>
  <c r="E12" i="16"/>
  <c r="F12" i="16"/>
  <c r="G12" i="16"/>
  <c r="H12" i="16"/>
  <c r="B12" i="16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C38" i="6"/>
  <c r="C37" i="6"/>
  <c r="D37" i="6"/>
  <c r="E37" i="6" s="1"/>
  <c r="C37" i="5"/>
  <c r="D37" i="5"/>
  <c r="E37" i="5" s="1"/>
  <c r="H7" i="10"/>
  <c r="J14" i="7"/>
  <c r="K14" i="7"/>
  <c r="L14" i="7"/>
  <c r="M14" i="7"/>
  <c r="N14" i="7"/>
  <c r="O14" i="7"/>
  <c r="P14" i="7"/>
  <c r="C14" i="7"/>
  <c r="D14" i="7"/>
  <c r="E14" i="7"/>
  <c r="F14" i="7"/>
  <c r="G14" i="7"/>
  <c r="H14" i="7"/>
  <c r="I14" i="7"/>
  <c r="K15" i="6"/>
  <c r="L15" i="6"/>
  <c r="M15" i="6"/>
  <c r="N15" i="6"/>
  <c r="O15" i="6"/>
  <c r="P15" i="6"/>
  <c r="J15" i="6"/>
  <c r="L15" i="5"/>
  <c r="M15" i="5"/>
  <c r="N15" i="5"/>
  <c r="O15" i="5"/>
  <c r="P15" i="5"/>
  <c r="K15" i="5"/>
  <c r="J15" i="5"/>
  <c r="C8" i="10"/>
  <c r="Q14" i="7" l="1"/>
  <c r="U14" i="7"/>
  <c r="T14" i="7"/>
  <c r="W14" i="7"/>
  <c r="S14" i="7"/>
  <c r="V14" i="7"/>
  <c r="R14" i="7"/>
  <c r="H6" i="10"/>
  <c r="I5" i="10"/>
  <c r="G3" i="10" l="1"/>
  <c r="D7" i="10"/>
  <c r="K26" i="6" l="1"/>
  <c r="L26" i="6"/>
  <c r="D6" i="10"/>
  <c r="B3" i="10"/>
  <c r="I7" i="10"/>
  <c r="D15" i="7"/>
  <c r="E15" i="7"/>
  <c r="F15" i="7"/>
  <c r="G15" i="7"/>
  <c r="H15" i="7"/>
  <c r="I15" i="7"/>
  <c r="C15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2" i="4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1" i="7"/>
  <c r="J12" i="7"/>
  <c r="J13" i="7"/>
  <c r="J6" i="7"/>
  <c r="H2" i="4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J7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D48" i="6"/>
  <c r="C48" i="6"/>
  <c r="D47" i="6"/>
  <c r="C47" i="6"/>
  <c r="D46" i="6"/>
  <c r="C46" i="6"/>
  <c r="E45" i="6"/>
  <c r="D44" i="6"/>
  <c r="C44" i="6"/>
  <c r="D43" i="6"/>
  <c r="C43" i="6"/>
  <c r="D42" i="6"/>
  <c r="C42" i="6"/>
  <c r="D41" i="6"/>
  <c r="C41" i="6"/>
  <c r="D40" i="6"/>
  <c r="C40" i="6"/>
  <c r="E39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48" i="5"/>
  <c r="C48" i="5"/>
  <c r="D47" i="5"/>
  <c r="C47" i="5"/>
  <c r="D46" i="5"/>
  <c r="C46" i="5"/>
  <c r="E45" i="5"/>
  <c r="D44" i="5"/>
  <c r="C44" i="5"/>
  <c r="D43" i="5"/>
  <c r="C43" i="5"/>
  <c r="D42" i="5"/>
  <c r="C42" i="5"/>
  <c r="D41" i="5"/>
  <c r="C41" i="5"/>
  <c r="D40" i="5"/>
  <c r="C40" i="5"/>
  <c r="E39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L26" i="5"/>
  <c r="K26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D38" i="6" l="1"/>
  <c r="E38" i="6" s="1"/>
  <c r="D38" i="5"/>
  <c r="J15" i="7"/>
  <c r="Q15" i="7" s="1"/>
  <c r="C66" i="1"/>
  <c r="N238" i="1" s="1"/>
  <c r="K127" i="1"/>
  <c r="K28" i="1"/>
  <c r="O15" i="7"/>
  <c r="V15" i="7" s="1"/>
  <c r="N15" i="7"/>
  <c r="U15" i="7" s="1"/>
  <c r="L15" i="7"/>
  <c r="S15" i="7" s="1"/>
  <c r="K73" i="1"/>
  <c r="K15" i="7"/>
  <c r="R15" i="7" s="1"/>
  <c r="M15" i="7"/>
  <c r="T15" i="7" s="1"/>
  <c r="P15" i="7"/>
  <c r="W15" i="7" s="1"/>
  <c r="E36" i="6"/>
  <c r="E47" i="6"/>
  <c r="E40" i="5"/>
  <c r="E42" i="5"/>
  <c r="E44" i="5"/>
  <c r="I14" i="1"/>
  <c r="E16" i="1"/>
  <c r="E26" i="1" s="1"/>
  <c r="P236" i="1" s="1"/>
  <c r="C26" i="1"/>
  <c r="K32" i="1"/>
  <c r="E182" i="1"/>
  <c r="N241" i="1"/>
  <c r="E29" i="5"/>
  <c r="E31" i="5"/>
  <c r="E33" i="5"/>
  <c r="E35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5" i="6"/>
  <c r="E41" i="6"/>
  <c r="R7" i="7"/>
  <c r="V7" i="7"/>
  <c r="E42" i="6"/>
  <c r="E44" i="6"/>
  <c r="E47" i="5"/>
  <c r="C49" i="5"/>
  <c r="E41" i="5"/>
  <c r="T8" i="7"/>
  <c r="R9" i="7"/>
  <c r="V9" i="7"/>
  <c r="E30" i="5"/>
  <c r="E32" i="5"/>
  <c r="E34" i="5"/>
  <c r="E36" i="5"/>
  <c r="E46" i="5"/>
  <c r="W9" i="7"/>
  <c r="Q12" i="7"/>
  <c r="S13" i="7"/>
  <c r="W13" i="7"/>
  <c r="C38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3" i="6"/>
  <c r="V6" i="7"/>
  <c r="R8" i="7"/>
  <c r="T9" i="7"/>
  <c r="U10" i="7"/>
  <c r="W11" i="7"/>
  <c r="E30" i="6"/>
  <c r="E46" i="6"/>
  <c r="U8" i="7"/>
  <c r="R11" i="7"/>
  <c r="T12" i="7"/>
  <c r="E32" i="6"/>
  <c r="E31" i="6"/>
  <c r="R6" i="7"/>
  <c r="T7" i="7"/>
  <c r="V8" i="7"/>
  <c r="Q10" i="7"/>
  <c r="S11" i="7"/>
  <c r="U12" i="7"/>
  <c r="E48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49" i="6"/>
  <c r="E43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49" i="6"/>
  <c r="E40" i="6"/>
  <c r="I246" i="1"/>
  <c r="H246" i="1"/>
  <c r="K246" i="1" s="1"/>
  <c r="I254" i="1"/>
  <c r="H254" i="1"/>
  <c r="D49" i="5"/>
  <c r="E43" i="5"/>
  <c r="E48" i="5"/>
  <c r="E29" i="6"/>
  <c r="E34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J6" i="10" l="1"/>
  <c r="I6" i="10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49" i="6"/>
  <c r="E38" i="5"/>
  <c r="E49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<sst xmlns="http://schemas.openxmlformats.org/spreadsheetml/2006/main" count="1302" uniqueCount="609">
  <si>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</si>
  <si>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</si>
  <si>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</si>
  <si>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</si>
  <si>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</si>
  <si>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</si>
  <si>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</si>
  <si>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</si>
  <si>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</si>
  <si>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</si>
  <si>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</si>
  <si>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</si>
  <si>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</si>
  <si>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</si>
  <si>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</si>
  <si>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</si>
  <si>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</si>
  <si>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</si>
  <si>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</si>
  <si>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</si>
  <si>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</si>
  <si>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</si>
  <si>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</si>
  <si>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</si>
  <si>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</si>
  <si>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</si>
  <si>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</si>
  <si>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</si>
  <si>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</si>
  <si>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</si>
  <si>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</si>
  <si>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</si>
  <si>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</si>
  <si>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</si>
  <si>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</si>
  <si>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</si>
  <si>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</si>
  <si>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</si>
  <si>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</si>
  <si>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</si>
  <si>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</si>
  <si>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</si>
  <si>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</si>
  <si>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</si>
  <si>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</si>
  <si>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</si>
  <si>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</si>
  <si>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</si>
  <si>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</si>
  <si>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</si>
  <si>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</si>
  <si>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</si>
  <si>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</si>
  <si>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</si>
  <si>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</si>
  <si>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</si>
  <si>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</si>
  <si>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</si>
  <si>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</si>
  <si>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</si>
  <si>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</si>
  <si>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</si>
  <si>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</si>
  <si>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</si>
  <si>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</si>
  <si>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</si>
  <si>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</si>
  <si>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</si>
  <si>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</si>
  <si>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</si>
  <si>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</si>
  <si>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</si>
  <si>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</si>
  <si>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</si>
  <si>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</si>
  <si>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</si>
  <si>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</si>
  <si>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</si>
  <si>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</si>
  <si>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</si>
  <si>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</si>
  <si>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</si>
  <si>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</si>
  <si>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</si>
  <si>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</si>
  <si>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</si>
  <si>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</si>
  <si>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</si>
  <si>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</si>
  <si>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</si>
  <si>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</si>
  <si>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</si>
  <si>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</si>
  <si>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</si>
  <si>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</si>
  <si>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</si>
  <si>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</si>
  <si>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</si>
  <si>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</si>
  <si>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</si>
  <si>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</si>
  <si>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</si>
  <si>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</si>
  <si>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</si>
  <si>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</si>
  <si>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</si>
  <si>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</si>
  <si>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</si>
  <si>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</si>
  <si>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</si>
  <si>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</si>
  <si>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</si>
  <si>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</si>
  <si>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</si>
  <si>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</si>
  <si>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</si>
  <si>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</si>
  <si>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</si>
  <si>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</si>
  <si>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</si>
  <si>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</si>
  <si>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</si>
  <si>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</si>
  <si>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</si>
  <si>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</si>
  <si>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</si>
  <si>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</si>
  <si>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</si>
  <si>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</si>
  <si>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</si>
  <si>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</si>
  <si>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</si>
  <si>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</si>
  <si>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</si>
  <si>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</si>
  <si>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</si>
  <si>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</si>
  <si>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</si>
  <si>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</si>
  <si>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</si>
  <si>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</si>
  <si>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</si>
  <si>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</si>
  <si>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</si>
  <si>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</si>
  <si>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</si>
  <si>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</si>
  <si>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</si>
  <si>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</si>
  <si>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</si>
  <si>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</si>
  <si>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</si>
  <si>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</si>
  <si>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</si>
  <si>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</si>
  <si>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</si>
  <si>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</si>
  <si>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</si>
  <si>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</si>
  <si>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</si>
  <si>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</si>
  <si>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</si>
  <si>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</si>
  <si>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</si>
  <si>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</si>
  <si>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</si>
  <si>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</si>
  <si>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</si>
  <si>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</si>
  <si>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</si>
  <si>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</si>
  <si>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</si>
  <si>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</si>
  <si>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</si>
  <si>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</si>
  <si>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</si>
  <si>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</si>
  <si>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</si>
  <si>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</si>
  <si>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</si>
  <si>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</si>
  <si>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</si>
  <si>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</si>
  <si>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</si>
  <si>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</si>
  <si>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</si>
  <si>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</si>
  <si>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</si>
  <si>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</si>
  <si>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</si>
  <si>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</si>
  <si>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</si>
  <si>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</si>
  <si>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</si>
  <si>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</si>
  <si>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</si>
  <si>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</si>
  <si>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</si>
  <si>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</si>
  <si>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</si>
  <si>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</si>
  <si>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</si>
  <si>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</si>
  <si>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</si>
  <si>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</si>
  <si>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</si>
  <si>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</si>
  <si>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</si>
  <si>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</si>
  <si>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</si>
  <si>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</si>
  <si>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</si>
  <si>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</si>
  <si>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</si>
  <si>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</si>
  <si>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</si>
  <si>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</si>
  <si>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</si>
  <si>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</si>
  <si>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</si>
  <si>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</si>
  <si>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</si>
  <si>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FRANJA HORARIA  11:00 -3:00 PM</t>
  </si>
  <si>
    <t>FRANJA HORARIA  SABADO 11:00 am -10:00 pm</t>
  </si>
  <si>
    <t>FRANJA HORARIA  DOMINGO 5:30 -10:00 PM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</si>
  <si>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</si>
  <si>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</si>
  <si>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</si>
  <si>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</si>
  <si>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</si>
  <si>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</si>
  <si>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</si>
  <si>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</si>
  <si>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</si>
  <si>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</si>
  <si>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</si>
  <si>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</si>
  <si>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</si>
  <si>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</si>
  <si>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</si>
  <si>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</si>
  <si>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</si>
  <si>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</si>
  <si>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</si>
  <si>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</si>
  <si>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</si>
  <si>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</si>
  <si>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</si>
  <si>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</si>
  <si>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</si>
  <si>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</si>
  <si>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</si>
  <si>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</si>
  <si>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</si>
  <si>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</si>
  <si>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</si>
  <si>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</si>
  <si>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</si>
  <si>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</si>
  <si>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</si>
  <si>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</si>
  <si>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</si>
  <si>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</si>
  <si>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</si>
  <si>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</si>
  <si>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</si>
  <si>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</si>
  <si>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</si>
  <si>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</si>
  <si>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</si>
  <si>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</si>
  <si>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</si>
  <si>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</si>
  <si>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</si>
  <si>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</si>
  <si>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</si>
  <si>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</si>
  <si>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</si>
  <si>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</si>
  <si>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</si>
  <si>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</si>
  <si>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</si>
  <si>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</si>
  <si>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</si>
  <si>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</si>
  <si>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</si>
  <si>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</si>
  <si>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</si>
  <si>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</si>
  <si>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</si>
  <si>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</si>
  <si>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</si>
  <si>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</si>
  <si>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</si>
  <si>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</si>
  <si>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</si>
  <si>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</si>
  <si>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</si>
  <si>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</si>
  <si>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</si>
  <si>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</si>
  <si>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</si>
  <si>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</si>
  <si>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</si>
  <si>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</si>
  <si>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</si>
  <si>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</si>
  <si>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</si>
  <si>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</si>
  <si>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</si>
  <si>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</si>
  <si>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</si>
  <si>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</si>
  <si>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</si>
  <si>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</si>
  <si>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</si>
  <si>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</si>
  <si>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</si>
  <si>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</si>
  <si>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</si>
  <si>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</si>
  <si>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</si>
  <si>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</si>
  <si>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</si>
  <si>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</si>
  <si>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</si>
  <si>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</si>
  <si>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</si>
  <si>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</si>
  <si>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</si>
  <si>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</si>
  <si>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</si>
  <si>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</si>
  <si>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</si>
  <si>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</si>
  <si>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</si>
  <si>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</si>
  <si>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</si>
  <si>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</si>
  <si>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</si>
  <si>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</si>
  <si>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</si>
  <si>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</si>
  <si>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</si>
  <si>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</si>
  <si>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</si>
  <si>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</si>
  <si>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</si>
  <si>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</si>
  <si>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</si>
  <si>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</si>
  <si>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</si>
  <si>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</si>
  <si>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</si>
  <si>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</si>
  <si>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</si>
  <si>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</si>
  <si>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</si>
  <si>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</si>
  <si>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</si>
  <si>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</si>
  <si>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FRANJA HORARIA  DOMINGO 08:00 -11:00 PM</t>
  </si>
  <si>
    <t>FRANJA HORARIA  SABADO 09:00 am -11:00 pm</t>
  </si>
  <si>
    <t>FRANJA HORARIA  05:00 -11:00 PM</t>
  </si>
  <si>
    <t>FRANJA HORARIA  05:00 - 11:00 PM</t>
  </si>
  <si>
    <t>FRANJA HORARIA  SABADO 11:00 am - 10:00 pm</t>
  </si>
  <si>
    <t>FRANJA HORARIA  DOMINGO 5:30 - 10:00 PM</t>
  </si>
  <si>
    <t>Estas en todas 09:00 a 11:00</t>
  </si>
  <si>
    <t>Cinescape 11:00 a 12:00</t>
  </si>
  <si>
    <t>El reventonazo de la chola 20:00 a 22:00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</si>
  <si>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</si>
  <si>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</si>
  <si>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</si>
  <si>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</si>
  <si>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</si>
  <si>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</si>
  <si>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</si>
  <si>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</si>
  <si>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</si>
  <si>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</si>
  <si>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Entre el amor y el odio</t>
  </si>
  <si>
    <t>María la del barrio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</si>
  <si>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</si>
  <si>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</si>
  <si>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</si>
  <si>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</si>
  <si>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</si>
  <si>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</si>
  <si>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</si>
  <si>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</si>
  <si>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</si>
  <si>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</si>
  <si>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</si>
  <si>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</si>
  <si>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</si>
  <si>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</si>
  <si>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Gol Noticias</t>
  </si>
  <si>
    <t>Código Fútbol</t>
  </si>
  <si>
    <t>Nunca más</t>
  </si>
  <si>
    <t>Horas</t>
  </si>
  <si>
    <t>Usuarios</t>
  </si>
  <si>
    <t>Titulo</t>
  </si>
  <si>
    <t>Total Horas</t>
  </si>
  <si>
    <t>Semana</t>
  </si>
  <si>
    <t>Segmento</t>
  </si>
  <si>
    <t>%Representación Horas</t>
  </si>
  <si>
    <t>Replay</t>
  </si>
  <si>
    <t>Franjas</t>
  </si>
  <si>
    <t>Live</t>
  </si>
  <si>
    <t>VOD</t>
  </si>
  <si>
    <t>Programa</t>
  </si>
  <si>
    <t>Hora inicio</t>
  </si>
  <si>
    <t>Hora fin</t>
  </si>
  <si>
    <t>HORAS</t>
  </si>
  <si>
    <t>USUARIOS</t>
  </si>
  <si>
    <t>Cinecanal</t>
  </si>
  <si>
    <t>América TV</t>
  </si>
  <si>
    <t>REPLAY</t>
  </si>
  <si>
    <t>Fecha inicio</t>
  </si>
  <si>
    <t>Fecha fin</t>
  </si>
  <si>
    <t>ATV</t>
  </si>
  <si>
    <t>Destacado</t>
  </si>
  <si>
    <t>Vod</t>
  </si>
  <si>
    <t>ESPN HD</t>
  </si>
  <si>
    <t>17/06-23/06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</si>
  <si>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</si>
  <si>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</si>
  <si>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</si>
  <si>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</si>
  <si>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</si>
  <si>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</si>
  <si>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</si>
  <si>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</si>
  <si>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</si>
  <si>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Mujer Maravilla</t>
  </si>
  <si>
    <t>24/06-30/06</t>
  </si>
  <si>
    <t>ESPN</t>
  </si>
  <si>
    <t>ESPN2</t>
  </si>
  <si>
    <t>10/05-16/06</t>
  </si>
  <si>
    <t>10/06-16/06</t>
  </si>
  <si>
    <t>01/07 –07/07</t>
  </si>
  <si>
    <t>Especial</t>
  </si>
  <si>
    <t>AMISTAD MULTICOLOR</t>
  </si>
  <si>
    <t>Criaturas Salvajes</t>
  </si>
  <si>
    <t>FX</t>
  </si>
  <si>
    <t>Rugrats</t>
  </si>
  <si>
    <t>Nickelodeon</t>
  </si>
  <si>
    <t>Cinescape</t>
  </si>
  <si>
    <t>MDEPORTES</t>
  </si>
  <si>
    <t>Tiempo extra</t>
  </si>
  <si>
    <t>Al fondo hay sitio 20:40 a 21:30</t>
  </si>
  <si>
    <t>01/07-07/07</t>
  </si>
  <si>
    <t>Ezel</t>
  </si>
  <si>
    <t>León, peleador sin ley</t>
  </si>
  <si>
    <t>Criminal minds</t>
  </si>
  <si>
    <t>Yo soy Betty, la fea</t>
  </si>
  <si>
    <t>WWE : Smackdown</t>
  </si>
  <si>
    <t>Invasión del mundo: batalla Los Ángeles</t>
  </si>
  <si>
    <t>Después de todo</t>
  </si>
  <si>
    <t>NCIS: L.A.</t>
  </si>
  <si>
    <t>Contagio</t>
  </si>
  <si>
    <t>Ghost Whisperer</t>
  </si>
  <si>
    <t>La leyenda del jinete sin cabeza</t>
  </si>
  <si>
    <t>Sed de venganza</t>
  </si>
  <si>
    <t>Contracorriente, el dominical de Willax</t>
  </si>
  <si>
    <t>ESPN F90</t>
  </si>
  <si>
    <t>Los Picapiedra</t>
  </si>
  <si>
    <t>De película</t>
  </si>
  <si>
    <t>Enfoques Cruxados</t>
  </si>
  <si>
    <t>Damián y El Toyo, fuera de bromas</t>
  </si>
  <si>
    <t>A corazón abierto</t>
  </si>
  <si>
    <t>Inazuma Eleven</t>
  </si>
  <si>
    <t>Central de informaciones</t>
  </si>
  <si>
    <t>Un día en el mall</t>
  </si>
  <si>
    <t>El Deportivo, en otra cancha</t>
  </si>
  <si>
    <t>Bloque de deportes</t>
  </si>
  <si>
    <t>Yo caviar</t>
  </si>
  <si>
    <t>08/07 –14/07</t>
  </si>
  <si>
    <t>Sporting Cristal vs.Sport Huancayo</t>
  </si>
  <si>
    <t>2022-07-09 13:00:00</t>
  </si>
  <si>
    <t>Ayacucho FCvs.Deportivo Municipal</t>
  </si>
  <si>
    <t>2022-07-09 15:15:00</t>
  </si>
  <si>
    <t>Ciencianovs.U. César Vallejo</t>
  </si>
  <si>
    <t>2022-07-09 18:00:00</t>
  </si>
  <si>
    <t>Carlos A. Mannuccivs.FBC Melgar</t>
  </si>
  <si>
    <t>2022-07-10 13:15:00</t>
  </si>
  <si>
    <t>Universitariovs.Academia Cantolao</t>
  </si>
  <si>
    <t>2022-07-10 15:30:00</t>
  </si>
  <si>
    <t>Sport Boysvs.UTC</t>
  </si>
  <si>
    <t>2022-07-11 13:00:00</t>
  </si>
  <si>
    <t>Binacionalvs.U. San Martín</t>
  </si>
  <si>
    <t>2022-07-11 15:15:00</t>
  </si>
  <si>
    <t>ESPN 3 HD</t>
  </si>
  <si>
    <t>España  vs   Finlandia</t>
  </si>
  <si>
    <t>2022-07-08 11:00:00</t>
  </si>
  <si>
    <t>Alemania  vs   Dinamarca</t>
  </si>
  <si>
    <t>2022-07-08 14:00:00</t>
  </si>
  <si>
    <t xml:space="preserve">FINAL Femenina  vs   </t>
  </si>
  <si>
    <t>2022-07-09 08:00-10:30</t>
  </si>
  <si>
    <t>Portugal  vs   Suiza</t>
  </si>
  <si>
    <t>2022-07-09 11:00:00</t>
  </si>
  <si>
    <t>San Lorenzo  vs   Boca Juniors</t>
  </si>
  <si>
    <t>2022-07-09 13:30:00</t>
  </si>
  <si>
    <t>Países Bajos  vs   Suecia</t>
  </si>
  <si>
    <t>2022-07-09 14:00:00</t>
  </si>
  <si>
    <t>Toronto FC  vs   San Jose Earthquakes</t>
  </si>
  <si>
    <t>2022-07-09 18:38:00</t>
  </si>
  <si>
    <t>ESPN4</t>
  </si>
  <si>
    <t>Rafael Dos Anjos  vs   Rafael Fiziev</t>
  </si>
  <si>
    <t>2022-07-09 20:00:00</t>
  </si>
  <si>
    <t xml:space="preserve">FINAL Masculina  vs   </t>
  </si>
  <si>
    <t>2022-07-10 08:00-12:00</t>
  </si>
  <si>
    <t>Corinthians  vs   Flamengo</t>
  </si>
  <si>
    <t>2022-07-10 14:00:00</t>
  </si>
  <si>
    <t>Francia  vs   Italia</t>
  </si>
  <si>
    <t>River Plate  vs   Godoy Cruz</t>
  </si>
  <si>
    <t>2022-07-10 18:30:00</t>
  </si>
  <si>
    <t>Inglaterra  vs   Noruega</t>
  </si>
  <si>
    <t>2022-07-11 14:00:00</t>
  </si>
  <si>
    <t>Manchester United  vs   Liverpool</t>
  </si>
  <si>
    <t>2022-07-12 08:00:00</t>
  </si>
  <si>
    <t>Lugano  vs   Inter</t>
  </si>
  <si>
    <t>2022-07-12 11:30:00</t>
  </si>
  <si>
    <t>Alemania  vs   España</t>
  </si>
  <si>
    <t>2022-07-12 14:00:00</t>
  </si>
  <si>
    <t>Paises Bajos  vs   Portugal</t>
  </si>
  <si>
    <t>2022-07-13 14:00:00</t>
  </si>
  <si>
    <t>ESPN3</t>
  </si>
  <si>
    <t>Liverpool  vs   Crystal Palace</t>
  </si>
  <si>
    <t>2022-07-14 07:35:00</t>
  </si>
  <si>
    <t>Italia  vs   Islandia</t>
  </si>
  <si>
    <t>2022-07-14 11:00:00</t>
  </si>
  <si>
    <t>Francia  vs   Bélgica</t>
  </si>
  <si>
    <t>2022-07-14 14:00:00</t>
  </si>
  <si>
    <t xml:space="preserve">Especial </t>
  </si>
  <si>
    <t>Will Smith</t>
  </si>
  <si>
    <t xml:space="preserve">Star Channel </t>
  </si>
  <si>
    <t>Arma Mortal</t>
  </si>
  <si>
    <t>TNT</t>
  </si>
  <si>
    <t>Brasileirao</t>
  </si>
  <si>
    <t>Corinthians vs Flamengo</t>
  </si>
  <si>
    <t>Amistoso internacional</t>
  </si>
  <si>
    <t>Manchester vs Liverpool</t>
  </si>
  <si>
    <t>Lugano vs Inter</t>
  </si>
  <si>
    <t>Liverpool vs Crystal Palace</t>
  </si>
  <si>
    <t xml:space="preserve">Wimbledon </t>
  </si>
  <si>
    <t>SEMIFINALES MASCULINAS</t>
  </si>
  <si>
    <t>FINAL FEMENINA</t>
  </si>
  <si>
    <t>FINAL MASCULINA</t>
  </si>
  <si>
    <t>LIGA1</t>
  </si>
  <si>
    <t>Cristal vs Huancayo</t>
  </si>
  <si>
    <t>Universitario vs Cantolao</t>
  </si>
  <si>
    <t>Sport Boys vs UTC</t>
  </si>
  <si>
    <t>UFC</t>
  </si>
  <si>
    <t>Dos Anjos vs Fiziev</t>
  </si>
  <si>
    <t>Cuarto poder</t>
  </si>
  <si>
    <t>Premios MIAW</t>
  </si>
  <si>
    <t>Había una vez en Hollywood</t>
  </si>
  <si>
    <t>Reto de campeones</t>
  </si>
  <si>
    <t>Fútbol amistoso : Manchester United vs. Liverpool (12-07-2022)</t>
  </si>
  <si>
    <t>Artes marciales mixtas : Reto de Campeones</t>
  </si>
  <si>
    <t>Fútbol de Perú - Liga1 : Atlético Grau vs. Alianza Lima - Clausura, Fecha 1 (10-07-2022)</t>
  </si>
  <si>
    <t>El sobreviviente</t>
  </si>
  <si>
    <t>El justiciero</t>
  </si>
  <si>
    <t>Kong: La isla calavera</t>
  </si>
  <si>
    <t>Liga1 : Sporting Cristal vs. Sport Huancayo - Clausura, Fecha 1 (09-07-2022)</t>
  </si>
  <si>
    <t>Capitán América: Civil war</t>
  </si>
  <si>
    <t>Con la frente en alto</t>
  </si>
  <si>
    <t>10,000 a.c.</t>
  </si>
  <si>
    <t>Soldado universal: El juicio final</t>
  </si>
  <si>
    <t>General Commander</t>
  </si>
  <si>
    <t>Padre no hay más que uno</t>
  </si>
  <si>
    <t>Crank: High Voltage</t>
  </si>
  <si>
    <t>El implacable</t>
  </si>
  <si>
    <t>Liga1 : Universitario vs. AD Cantolao - Clausura, Fecha 1 (10-07-2022)</t>
  </si>
  <si>
    <t>Primer Noticiero de la noche</t>
  </si>
  <si>
    <t>Cine Willax : Masacre en New York</t>
  </si>
  <si>
    <t>Difícil de matar</t>
  </si>
  <si>
    <t>Venganza letal</t>
  </si>
  <si>
    <t>Deepwater horizon</t>
  </si>
  <si>
    <t>Mad Max: Furia en el camino</t>
  </si>
  <si>
    <t>Annabelle 2: La creación</t>
  </si>
  <si>
    <t>La monja</t>
  </si>
  <si>
    <t>Destino final 4</t>
  </si>
  <si>
    <t>Programación Az Cinema</t>
  </si>
  <si>
    <t>El príncipe del rap : Los buenos tiempos</t>
  </si>
  <si>
    <t>Belleza verdadera</t>
  </si>
  <si>
    <t>Antesala Liga1 : Universitario vs. AD Cantolao - Clausura, Fecha 1 (10-07-2022)</t>
  </si>
  <si>
    <t>Fórmula 1 : Gran Premio de Austria - Carrera</t>
  </si>
  <si>
    <t>Pesadilla en la calle Elm</t>
  </si>
  <si>
    <t>Padre no hay más que uno 2</t>
  </si>
  <si>
    <t>El vuelo</t>
  </si>
  <si>
    <t>Código de honor</t>
  </si>
  <si>
    <t>Liga1 : Carlos Mannucci vs. FBC Melgar - Clausura, Fecha 1 (10-07-2022)</t>
  </si>
  <si>
    <t>El libro de los secretos</t>
  </si>
  <si>
    <t>Willax Deportes</t>
  </si>
  <si>
    <t>El niño con el pijama de rayas</t>
  </si>
  <si>
    <t>En el tornado</t>
  </si>
  <si>
    <t>Liga1 : Alianza Atlético vs. Alianza Lima - Fase 2, Fecha 13 (25-09-2021)</t>
  </si>
  <si>
    <t>Hora y Treinta</t>
  </si>
  <si>
    <t>La leyenda del Zorro</t>
  </si>
  <si>
    <t>ESPN 2</t>
  </si>
  <si>
    <t>ESPN 3</t>
  </si>
  <si>
    <t>ESPN 4</t>
  </si>
  <si>
    <t>FOX SPORTS 2</t>
  </si>
  <si>
    <t>FOX SPORTS 3</t>
  </si>
  <si>
    <t>GOL TV HD</t>
  </si>
  <si>
    <t>08/07-14/08</t>
  </si>
  <si>
    <t>M DEPORTES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</si>
</sst>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:mm:ss;@"/>
  </numFmts>
  <fonts count="3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">
    <xf numFmtId="0" fontId="0" fillId="0" borderId="0"/>
    <xf numFmtId="164" fontId="15" fillId="0" borderId="0" applyBorder="0" applyProtection="0"/>
    <xf numFmtId="165" fontId="15" fillId="0" borderId="0" applyBorder="0" applyProtection="0"/>
    <xf numFmtId="0" fontId="15" fillId="0" borderId="0"/>
    <xf numFmtId="0" fontId="4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36" applyNumberFormat="0" applyFill="0" applyAlignment="0" applyProtection="0"/>
    <xf numFmtId="0" fontId="18" fillId="0" borderId="37" applyNumberFormat="0" applyFill="0" applyAlignment="0" applyProtection="0"/>
    <xf numFmtId="0" fontId="19" fillId="0" borderId="38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39" applyNumberFormat="0" applyAlignment="0" applyProtection="0"/>
    <xf numFmtId="0" fontId="24" fillId="18" borderId="40" applyNumberFormat="0" applyAlignment="0" applyProtection="0"/>
    <xf numFmtId="0" fontId="25" fillId="18" borderId="39" applyNumberFormat="0" applyAlignment="0" applyProtection="0"/>
    <xf numFmtId="0" fontId="26" fillId="0" borderId="41" applyNumberFormat="0" applyFill="0" applyAlignment="0" applyProtection="0"/>
    <xf numFmtId="0" fontId="27" fillId="19" borderId="42" applyNumberFormat="0" applyAlignment="0" applyProtection="0"/>
    <xf numFmtId="0" fontId="28" fillId="0" borderId="0" applyNumberFormat="0" applyFill="0" applyBorder="0" applyAlignment="0" applyProtection="0"/>
    <xf numFmtId="0" fontId="29" fillId="0" borderId="44" applyNumberFormat="0" applyFill="0" applyAlignment="0" applyProtection="0"/>
    <xf numFmtId="0" fontId="3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0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0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30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0" borderId="0"/>
    <xf numFmtId="0" fontId="2" fillId="20" borderId="43" applyNumberFormat="0" applyFont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37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6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8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5" fillId="5" borderId="18" xfId="1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164" fontId="5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5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7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5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5" fillId="2" borderId="0" xfId="0" applyFont="1" applyFill="1" applyBorder="1"/>
    <xf numFmtId="164" fontId="5" fillId="2" borderId="0" xfId="1" applyFont="1" applyFill="1" applyBorder="1" applyAlignment="1" applyProtection="1"/>
    <xf numFmtId="3" fontId="10" fillId="0" borderId="0" xfId="0" applyNumberFormat="1" applyFont="1"/>
    <xf numFmtId="0" fontId="11" fillId="2" borderId="0" xfId="0" applyFont="1" applyFill="1" applyAlignment="1">
      <alignment horizontal="center" vertical="center"/>
    </xf>
    <xf numFmtId="165" fontId="10" fillId="0" borderId="0" xfId="2" applyFont="1" applyBorder="1" applyAlignment="1" applyProtection="1">
      <alignment horizontal="center" vertical="center"/>
    </xf>
    <xf numFmtId="0" fontId="7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7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0" fillId="2" borderId="0" xfId="0" applyNumberFormat="1" applyFont="1" applyFill="1"/>
    <xf numFmtId="0" fontId="5" fillId="2" borderId="0" xfId="0" applyFont="1" applyFill="1"/>
    <xf numFmtId="167" fontId="5" fillId="7" borderId="13" xfId="0" applyNumberFormat="1" applyFont="1" applyFill="1" applyBorder="1" applyAlignment="1">
      <alignment horizontal="center" vertical="center"/>
    </xf>
    <xf numFmtId="168" fontId="5" fillId="2" borderId="11" xfId="0" applyNumberFormat="1" applyFont="1" applyFill="1" applyBorder="1" applyAlignment="1">
      <alignment horizontal="center" vertical="center"/>
    </xf>
    <xf numFmtId="168" fontId="5" fillId="7" borderId="11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2" borderId="3" xfId="0" applyFont="1" applyFill="1" applyBorder="1"/>
    <xf numFmtId="0" fontId="12" fillId="2" borderId="0" xfId="0" applyFont="1" applyFill="1"/>
    <xf numFmtId="0" fontId="12" fillId="0" borderId="4" xfId="0" applyFont="1" applyBorder="1"/>
    <xf numFmtId="0" fontId="12" fillId="0" borderId="3" xfId="0" applyFont="1" applyBorder="1"/>
    <xf numFmtId="0" fontId="12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6" fillId="8" borderId="11" xfId="0" applyFont="1" applyFill="1" applyBorder="1" applyAlignment="1">
      <alignment vertical="center"/>
    </xf>
    <xf numFmtId="0" fontId="0" fillId="2" borderId="4" xfId="0" applyFill="1" applyBorder="1"/>
    <xf numFmtId="0" fontId="6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2" fillId="0" borderId="14" xfId="0" applyFont="1" applyBorder="1"/>
    <xf numFmtId="0" fontId="7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2" fillId="0" borderId="19" xfId="0" applyNumberFormat="1" applyFont="1" applyBorder="1"/>
    <xf numFmtId="0" fontId="12" fillId="0" borderId="20" xfId="0" applyFont="1" applyBorder="1"/>
    <xf numFmtId="3" fontId="12" fillId="0" borderId="14" xfId="0" applyNumberFormat="1" applyFont="1" applyBorder="1"/>
    <xf numFmtId="3" fontId="12" fillId="2" borderId="19" xfId="0" applyNumberFormat="1" applyFont="1" applyFill="1" applyBorder="1"/>
    <xf numFmtId="3" fontId="12" fillId="2" borderId="14" xfId="0" applyNumberFormat="1" applyFont="1" applyFill="1" applyBorder="1"/>
    <xf numFmtId="0" fontId="12" fillId="2" borderId="14" xfId="0" applyFont="1" applyFill="1" applyBorder="1"/>
    <xf numFmtId="3" fontId="12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7" fillId="2" borderId="18" xfId="0" applyFont="1" applyFill="1" applyBorder="1"/>
    <xf numFmtId="0" fontId="12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2" fillId="2" borderId="19" xfId="0" applyFont="1" applyFill="1" applyBorder="1"/>
    <xf numFmtId="3" fontId="12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2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2" fillId="8" borderId="18" xfId="0" applyFont="1" applyFill="1" applyBorder="1"/>
    <xf numFmtId="0" fontId="12" fillId="10" borderId="18" xfId="0" applyFont="1" applyFill="1" applyBorder="1"/>
    <xf numFmtId="0" fontId="12" fillId="0" borderId="18" xfId="0" applyFont="1" applyBorder="1"/>
    <xf numFmtId="0" fontId="12" fillId="11" borderId="18" xfId="0" applyFont="1" applyFill="1" applyBorder="1"/>
    <xf numFmtId="0" fontId="12" fillId="2" borderId="18" xfId="0" applyFont="1" applyFill="1" applyBorder="1"/>
    <xf numFmtId="0" fontId="0" fillId="11" borderId="21" xfId="0" applyFont="1" applyFill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0" fontId="8" fillId="2" borderId="13" xfId="0" applyFont="1" applyFill="1" applyBorder="1"/>
    <xf numFmtId="0" fontId="14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3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3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8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0" fontId="8" fillId="2" borderId="22" xfId="0" applyFont="1" applyFill="1" applyBorder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3" fontId="7" fillId="0" borderId="29" xfId="0" applyNumberFormat="1" applyFont="1" applyBorder="1"/>
    <xf numFmtId="3" fontId="7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center" vertical="center"/>
    </xf>
    <xf numFmtId="167" fontId="5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4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2" fillId="2" borderId="0" xfId="0" applyFont="1" applyFill="1" applyBorder="1"/>
    <xf numFmtId="0" fontId="12" fillId="2" borderId="16" xfId="0" applyFont="1" applyFill="1" applyBorder="1"/>
    <xf numFmtId="3" fontId="15" fillId="0" borderId="21" xfId="3" applyNumberFormat="1" applyFont="1" applyBorder="1" applyAlignment="1">
      <alignment horizontal="right"/>
    </xf>
    <xf numFmtId="164" fontId="15" fillId="0" borderId="21" xfId="1" applyBorder="1" applyAlignment="1">
      <alignment horizontal="right"/>
    </xf>
    <xf numFmtId="2" fontId="0" fillId="2" borderId="21" xfId="0" applyNumberFormat="1" applyFill="1" applyBorder="1" applyAlignment="1">
      <alignment horizontal="right"/>
    </xf>
    <xf numFmtId="0" fontId="32" fillId="0" borderId="46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8" fillId="2" borderId="45" xfId="0" applyFont="1" applyFill="1" applyBorder="1"/>
    <xf numFmtId="0" fontId="13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3" fontId="15" fillId="0" borderId="21" xfId="3" applyNumberFormat="1" applyBorder="1" applyAlignment="1">
      <alignment horizontal="right"/>
    </xf>
    <xf numFmtId="0" fontId="15" fillId="0" borderId="21" xfId="3" applyBorder="1" applyAlignment="1">
      <alignment horizontal="right"/>
    </xf>
    <xf numFmtId="0" fontId="5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5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13" xfId="0" applyFont="1" applyBorder="1" applyAlignment="1">
      <alignment horizontal="center"/>
    </xf>
    <xf numFmtId="0" fontId="33" fillId="0" borderId="13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169" fontId="15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45" borderId="21" xfId="0" applyFill="1" applyBorder="1" applyAlignment="1">
      <alignment horizontal="center" vertical="center"/>
    </xf>
    <xf numFmtId="4" fontId="0" fillId="45" borderId="21" xfId="0" applyNumberFormat="1" applyFill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45" borderId="21" xfId="0" applyNumberFormat="1" applyFill="1" applyBorder="1" applyAlignment="1">
      <alignment horizontal="center" vertical="center"/>
    </xf>
    <xf numFmtId="0" fontId="27" fillId="46" borderId="21" xfId="0" applyFont="1" applyFill="1" applyBorder="1"/>
    <xf numFmtId="0" fontId="27" fillId="46" borderId="0" xfId="0" applyFont="1" applyFill="1"/>
    <xf numFmtId="0" fontId="29" fillId="47" borderId="50" xfId="0" applyFont="1" applyFill="1" applyBorder="1"/>
    <xf numFmtId="0" fontId="29" fillId="47" borderId="51" xfId="0" applyFont="1" applyFill="1" applyBorder="1"/>
    <xf numFmtId="0" fontId="29" fillId="47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14" fontId="0" fillId="0" borderId="21" xfId="0" applyNumberFormat="1" applyBorder="1"/>
    <xf numFmtId="4" fontId="12" fillId="3" borderId="0" xfId="0" applyNumberFormat="1" applyFont="1" applyFill="1" applyAlignment="1">
      <alignment horizontal="center" vertical="center"/>
    </xf>
    <xf numFmtId="4" fontId="12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171" fontId="0" fillId="0" borderId="0" xfId="0" applyNumberFormat="1"/>
    <xf numFmtId="171" fontId="29" fillId="47" borderId="21" xfId="0" applyNumberFormat="1" applyFont="1" applyFill="1" applyBorder="1"/>
    <xf numFmtId="171" fontId="0" fillId="0" borderId="21" xfId="0" applyNumberFormat="1" applyBorder="1"/>
    <xf numFmtId="0" fontId="35" fillId="0" borderId="21" xfId="0" applyFont="1" applyBorder="1" applyAlignment="1">
      <alignment wrapText="1"/>
    </xf>
    <xf numFmtId="0" fontId="0" fillId="48" borderId="11" xfId="0" applyFill="1" applyBorder="1" applyAlignment="1">
      <alignment horizontal="center" vertical="center" wrapText="1"/>
    </xf>
    <xf numFmtId="0" fontId="35" fillId="48" borderId="12" xfId="0" applyFont="1" applyFill="1" applyBorder="1" applyAlignment="1">
      <alignment horizontal="center" vertical="center" wrapText="1"/>
    </xf>
    <xf numFmtId="0" fontId="35" fillId="48" borderId="21" xfId="0" applyFont="1" applyFill="1" applyBorder="1" applyAlignment="1">
      <alignment vertical="center" wrapText="1"/>
    </xf>
    <xf numFmtId="2" fontId="35" fillId="48" borderId="21" xfId="0" applyNumberFormat="1" applyFont="1" applyFill="1" applyBorder="1" applyAlignment="1">
      <alignment vertical="center" wrapText="1"/>
    </xf>
    <xf numFmtId="2" fontId="0" fillId="0" borderId="21" xfId="0" applyNumberFormat="1" applyBorder="1"/>
    <xf numFmtId="0" fontId="5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35" fillId="48" borderId="11" xfId="0" applyFont="1" applyFill="1" applyBorder="1" applyAlignment="1">
      <alignment horizontal="center" vertical="center" wrapText="1"/>
    </xf>
    <xf numFmtId="0" fontId="35" fillId="48" borderId="53" xfId="0" applyFont="1" applyFill="1" applyBorder="1" applyAlignment="1">
      <alignment horizontal="center" vertical="center" wrapText="1"/>
    </xf>
    <xf numFmtId="0" fontId="35" fillId="48" borderId="21" xfId="0" applyFont="1" applyFill="1" applyBorder="1" applyAlignment="1">
      <alignment horizontal="center" vertical="center" wrapText="1"/>
    </xf>
    <xf numFmtId="0" fontId="35" fillId="48" borderId="15" xfId="0" applyFont="1" applyFill="1" applyBorder="1" applyAlignment="1">
      <alignment horizontal="center" vertical="center" wrapText="1"/>
    </xf>
    <xf numFmtId="0" fontId="35" fillId="48" borderId="5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4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8.2966589965378007E-2</c:v>
                </c:pt>
                <c:pt idx="1">
                  <c:v>0.28605009699733158</c:v>
                </c:pt>
                <c:pt idx="2">
                  <c:v>4.8219028389095225E-2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1.9087352830615013E-2</c:v>
                </c:pt>
                <c:pt idx="1">
                  <c:v>0.9341072127605573</c:v>
                </c:pt>
                <c:pt idx="2">
                  <c:v>4.6805434408827659E-2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Historico!$A$2:$A$11</c:f>
              <c:strCache>
                <c:ptCount val="10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</c:strCache>
            </c:strRef>
          </c:cat>
          <c:val>
            <c:numRef>
              <c:f>Historico!$B$2:$B$11</c:f>
              <c:numCache>
                <c:formatCode>#,##0</c:formatCode>
                <c:ptCount val="10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Historico!$C$1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Historico!$A$2:$A$11</c:f>
              <c:strCache>
                <c:ptCount val="10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</c:strCache>
            </c:strRef>
          </c:cat>
          <c:val>
            <c:numRef>
              <c:f>Historico!$C$2:$C$11</c:f>
              <c:numCache>
                <c:formatCode>#,##0</c:formatCode>
                <c:ptCount val="10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Historico!$D$1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Historico!$A$2:$A$11</c:f>
              <c:strCache>
                <c:ptCount val="10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</c:strCache>
            </c:strRef>
          </c:cat>
          <c:val>
            <c:numRef>
              <c:f>Historico!$D$2:$D$11</c:f>
              <c:numCache>
                <c:formatCode>#,##0</c:formatCode>
                <c:ptCount val="10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  <c:pt idx="8" formatCode="#,##0.00">
                  <c:v>319277</c:v>
                </c:pt>
                <c:pt idx="9" formatCode="#,##0.00">
                  <c:v>285187.42099999997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Historico2!$A$2</c:f>
              <c:strCache>
                <c:ptCount val="1"/>
                <c:pt idx="0">
                  <c:v>10/05-16/06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Historico2!$B$2:$D$2</c:f>
              <c:numCache>
                <c:formatCode>General</c:formatCode>
                <c:ptCount val="3"/>
                <c:pt idx="0">
                  <c:v>229372.38333333313</c:v>
                </c:pt>
                <c:pt idx="1">
                  <c:v>1349796.46</c:v>
                </c:pt>
                <c:pt idx="2">
                  <c:v>282574.91666666669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Historico2!$A$3</c:f>
              <c:strCache>
                <c:ptCount val="1"/>
                <c:pt idx="0">
                  <c:v>17/06-23/06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Historico2!$B$3:$D$3</c:f>
              <c:numCache>
                <c:formatCode>General</c:formatCode>
                <c:ptCount val="3"/>
                <c:pt idx="0">
                  <c:v>328458.67</c:v>
                </c:pt>
                <c:pt idx="1">
                  <c:v>1337820.58</c:v>
                </c:pt>
                <c:pt idx="2">
                  <c:v>196728.92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Historico2!$A$4</c:f>
              <c:strCache>
                <c:ptCount val="1"/>
                <c:pt idx="0">
                  <c:v>24/06-30/06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Historico2!$B$4:$D$4</c:f>
              <c:numCache>
                <c:formatCode>General</c:formatCode>
                <c:ptCount val="3"/>
                <c:pt idx="0">
                  <c:v>614295.7833451</c:v>
                </c:pt>
                <c:pt idx="1">
                  <c:v>1344824.8166666655</c:v>
                </c:pt>
                <c:pt idx="2">
                  <c:v>380612.2043000001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ser>
          <c:idx val="3"/>
          <c:order val="3"/>
          <c:tx>
            <c:strRef>
              <c:f>Historico2!$A$5</c:f>
              <c:strCache>
                <c:ptCount val="1"/>
                <c:pt idx="0">
                  <c:v>01/07-07/07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Historico2!$B$5:$D$5</c:f>
              <c:numCache>
                <c:formatCode>General</c:formatCode>
                <c:ptCount val="3"/>
                <c:pt idx="0">
                  <c:v>610566.51666666579</c:v>
                </c:pt>
                <c:pt idx="1">
                  <c:v>2165471.8499999978</c:v>
                </c:pt>
                <c:pt idx="2">
                  <c:v>621346.44999999984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6-4D47-ACAB-D97C6EB3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0</xdr:row>
      <xdr:rowOff>128587</xdr:rowOff>
    </xdr:from>
    <xdr:to>
      <xdr:col>10</xdr:col>
      <xdr:colOff>519112</xdr:colOff>
      <xdr:row>15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4762</xdr:rowOff>
    </xdr:from>
    <xdr:to>
      <xdr:col>11</xdr:col>
      <xdr:colOff>695325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50" t="s">
        <v>342</v>
      </c>
      <c r="D2" s="350"/>
      <c r="E2" s="350"/>
      <c r="F2" s="351" t="s">
        <v>346</v>
      </c>
      <c r="G2" s="351"/>
      <c r="H2" s="351"/>
      <c r="I2" s="352" t="s">
        <v>0</v>
      </c>
      <c r="J2" s="352"/>
      <c r="K2" s="352"/>
    </row>
    <row r="3" spans="1:11" x14ac:dyDescent="0.25">
      <c r="A3" s="2"/>
      <c r="C3" s="350" t="s">
        <v>1</v>
      </c>
      <c r="D3" s="350"/>
      <c r="E3" s="350"/>
      <c r="F3" s="356" t="s">
        <v>2</v>
      </c>
      <c r="G3" s="356"/>
      <c r="H3" s="356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332</v>
      </c>
      <c r="C6" s="286">
        <f>SUM(Horas!C6:I6)</f>
        <v>0</v>
      </c>
      <c r="D6" s="284"/>
      <c r="E6" s="285" t="str">
        <f t="shared" ref="E6:E8" si="0">+IFERROR(C6/D6,"-")</f>
        <v>-</v>
      </c>
      <c r="F6" s="287">
        <f>SUM(Horas!J6:P6)</f>
        <v>0</v>
      </c>
      <c r="G6" s="281"/>
      <c r="H6" s="288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333</v>
      </c>
      <c r="C7" s="286">
        <f>SUM(Horas!C7:I7)</f>
        <v>0</v>
      </c>
      <c r="D7" s="284"/>
      <c r="E7" s="285" t="str">
        <f t="shared" si="0"/>
        <v>-</v>
      </c>
      <c r="F7" s="287">
        <f>SUM(Horas!J7:P7)</f>
        <v>0</v>
      </c>
      <c r="G7" s="281"/>
      <c r="H7" s="288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334</v>
      </c>
      <c r="C8" s="286">
        <f>SUM(Horas!C8:I8)</f>
        <v>0</v>
      </c>
      <c r="D8" s="284"/>
      <c r="E8" s="285" t="str">
        <f t="shared" si="0"/>
        <v>-</v>
      </c>
      <c r="F8" s="287">
        <f>SUM(Horas!J8:P8)</f>
        <v>0</v>
      </c>
      <c r="G8" s="281"/>
      <c r="H8" s="288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335</v>
      </c>
      <c r="C9" s="286">
        <f>SUM(Horas!C9:I9)</f>
        <v>0</v>
      </c>
      <c r="D9" s="283"/>
      <c r="E9" s="285" t="str">
        <f t="shared" ref="E9:E12" si="5">+IFERROR(C9/D9,"-")</f>
        <v>-</v>
      </c>
      <c r="F9" s="287">
        <f>SUM(Horas!J9:P9)</f>
        <v>0</v>
      </c>
      <c r="G9" s="282"/>
      <c r="H9" s="288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336</v>
      </c>
      <c r="C10" s="286">
        <f>SUM(Horas!C10:I10)</f>
        <v>0</v>
      </c>
      <c r="D10" s="283"/>
      <c r="E10" s="285" t="str">
        <f t="shared" si="5"/>
        <v>-</v>
      </c>
      <c r="F10" s="287">
        <f>SUM(Horas!J10:P10)</f>
        <v>0</v>
      </c>
      <c r="G10" s="282"/>
      <c r="H10" s="288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337</v>
      </c>
      <c r="C11" s="286">
        <f>SUM(Horas!C11:I11)</f>
        <v>0</v>
      </c>
      <c r="D11" s="283"/>
      <c r="E11" s="285" t="str">
        <f t="shared" si="5"/>
        <v>-</v>
      </c>
      <c r="F11" s="287">
        <f>SUM(Horas!J11:P11)</f>
        <v>0</v>
      </c>
      <c r="G11" s="282"/>
      <c r="H11" s="288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338</v>
      </c>
      <c r="C12" s="286">
        <f>SUM(Horas!C12:I12)</f>
        <v>0</v>
      </c>
      <c r="D12" s="283"/>
      <c r="E12" s="285" t="str">
        <f t="shared" si="5"/>
        <v>-</v>
      </c>
      <c r="F12" s="287">
        <f>SUM(Horas!J12:P12)</f>
        <v>0</v>
      </c>
      <c r="G12" s="282"/>
      <c r="H12" s="288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6"/>
      <c r="D13" s="283"/>
      <c r="E13" s="285"/>
      <c r="F13" s="287">
        <f>SUM(Horas!J13:P13)</f>
        <v>0</v>
      </c>
      <c r="G13" s="282"/>
      <c r="H13" s="288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327</v>
      </c>
      <c r="C16" s="286">
        <f>SUM(Horas!C15:I15)</f>
        <v>0</v>
      </c>
      <c r="D16" s="283"/>
      <c r="E16" s="285" t="str">
        <f t="shared" ref="E16:E25" si="9">+IFERROR(C16/D16,"-")</f>
        <v>-</v>
      </c>
      <c r="F16" s="287">
        <f>SUM(Horas!J15:P15)</f>
        <v>0</v>
      </c>
      <c r="G16" s="289"/>
      <c r="H16" s="288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6">
        <f>SUM(Horas!C16:I16)</f>
        <v>0</v>
      </c>
      <c r="D17" s="283"/>
      <c r="E17" s="285" t="str">
        <f t="shared" si="9"/>
        <v>-</v>
      </c>
      <c r="F17" s="287">
        <f>SUM(Horas!J16:P16)</f>
        <v>0</v>
      </c>
      <c r="G17" s="289"/>
      <c r="H17" s="288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339</v>
      </c>
      <c r="C18" s="286">
        <f>SUM(Horas!C17:I17)</f>
        <v>0</v>
      </c>
      <c r="D18" s="283"/>
      <c r="E18" s="285" t="str">
        <f t="shared" si="9"/>
        <v>-</v>
      </c>
      <c r="F18" s="287">
        <f>SUM(Horas!J17:P17)</f>
        <v>0</v>
      </c>
      <c r="G18" s="289"/>
      <c r="H18" s="288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340</v>
      </c>
      <c r="C19" s="286">
        <f>SUM(Horas!C18:I18)</f>
        <v>0</v>
      </c>
      <c r="D19" s="283"/>
      <c r="E19" s="285" t="str">
        <f t="shared" si="9"/>
        <v>-</v>
      </c>
      <c r="F19" s="287">
        <f>SUM(Horas!J18:P18)</f>
        <v>0</v>
      </c>
      <c r="G19" s="289"/>
      <c r="H19" s="288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328</v>
      </c>
      <c r="C20" s="286">
        <f>SUM(Horas!C19:I19)</f>
        <v>0</v>
      </c>
      <c r="D20" s="283"/>
      <c r="E20" s="285" t="str">
        <f>+IFERROR(C20/D20,"-")</f>
        <v>-</v>
      </c>
      <c r="F20" s="287">
        <f>SUM(Horas!J19:P19)</f>
        <v>0</v>
      </c>
      <c r="G20" s="289"/>
      <c r="H20" s="288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6">
        <f>SUM(Horas!C20:I20)</f>
        <v>0</v>
      </c>
      <c r="D21" s="283"/>
      <c r="E21" s="285" t="str">
        <f t="shared" si="9"/>
        <v>-</v>
      </c>
      <c r="F21" s="287">
        <f>SUM(Horas!J20:P20)</f>
        <v>0</v>
      </c>
      <c r="G21" s="289"/>
      <c r="H21" s="288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329</v>
      </c>
      <c r="C22" s="286">
        <f>SUM(Horas!C21:I21)</f>
        <v>0</v>
      </c>
      <c r="D22" s="283"/>
      <c r="E22" s="285" t="str">
        <f t="shared" si="9"/>
        <v>-</v>
      </c>
      <c r="F22" s="287">
        <f>SUM(Horas!J21:P21)</f>
        <v>0</v>
      </c>
      <c r="G22" s="289"/>
      <c r="H22" s="288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315</v>
      </c>
      <c r="C23" s="286">
        <f>SUM(Horas!C22:I22)</f>
        <v>0</v>
      </c>
      <c r="D23" s="283"/>
      <c r="E23" s="285" t="str">
        <f t="shared" si="9"/>
        <v>-</v>
      </c>
      <c r="F23" s="287">
        <f>SUM(Horas!J22:P22)</f>
        <v>0</v>
      </c>
      <c r="G23" s="289"/>
      <c r="H23" s="288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341</v>
      </c>
      <c r="C24" s="286">
        <f>SUM(Horas!C23:I23)</f>
        <v>0</v>
      </c>
      <c r="D24" s="283"/>
      <c r="E24" s="285" t="str">
        <f t="shared" si="9"/>
        <v>-</v>
      </c>
      <c r="F24" s="287">
        <f>SUM(Horas!J23:P23)</f>
        <v>0</v>
      </c>
      <c r="G24" s="282"/>
      <c r="H24" s="288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320</v>
      </c>
      <c r="C25" s="286">
        <f>SUM(Horas!C24:I24)</f>
        <v>0</v>
      </c>
      <c r="D25" s="283"/>
      <c r="E25" s="285" t="str">
        <f t="shared" si="9"/>
        <v>-</v>
      </c>
      <c r="F25" s="287">
        <f>SUM(Horas!J24:P24)</f>
        <v>0</v>
      </c>
      <c r="G25" s="289"/>
      <c r="H25" s="288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316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317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318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319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321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322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323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324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325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310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311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312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313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305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306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314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307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308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8" t="s">
        <v>327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326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315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309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80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79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330</v>
      </c>
      <c r="O234" s="84" t="s">
        <v>331</v>
      </c>
      <c r="P234" s="85" t="s">
        <v>343</v>
      </c>
      <c r="Q234" s="84" t="s">
        <v>344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348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50" t="s">
        <v>342</v>
      </c>
      <c r="D241" s="350"/>
      <c r="E241" s="350"/>
      <c r="F241" s="351" t="s">
        <v>346</v>
      </c>
      <c r="G241" s="351"/>
      <c r="H241" s="351"/>
      <c r="I241" s="352" t="s">
        <v>0</v>
      </c>
      <c r="J241" s="352"/>
      <c r="K241" s="352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53" t="s">
        <v>1</v>
      </c>
      <c r="D242" s="353"/>
      <c r="E242" s="353"/>
      <c r="F242" s="354" t="s">
        <v>2</v>
      </c>
      <c r="G242" s="354"/>
      <c r="H242" s="354"/>
      <c r="I242" s="355"/>
      <c r="J242" s="355"/>
      <c r="K242" s="355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73" t="s">
        <v>3</v>
      </c>
      <c r="D243" s="274" t="s">
        <v>4</v>
      </c>
      <c r="E243" s="275" t="s">
        <v>5</v>
      </c>
      <c r="F243" s="276" t="s">
        <v>3</v>
      </c>
      <c r="G243" s="277" t="s">
        <v>4</v>
      </c>
      <c r="H243" s="278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347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50"/>
  <sheetViews>
    <sheetView topLeftCell="A28" workbookViewId="0">
      <selection activeCell="H46" sqref="H46:I46"/>
    </sheetView>
  </sheetViews>
  <sheetFormatPr baseColWidth="10" defaultRowHeight="15" x14ac:dyDescent="0.25"/>
  <cols>
    <col min="1" max="1" width="3.7109375" customWidth="1"/>
    <col min="2" max="2" width="23" bestFit="1" customWidth="1"/>
    <col min="3" max="3" width="27.5703125" bestFit="1" customWidth="1"/>
    <col min="4" max="4" width="18.140625" bestFit="1" customWidth="1"/>
    <col min="6" max="6" width="11.42578125" style="341"/>
    <col min="7" max="7" width="18" style="341" customWidth="1"/>
  </cols>
  <sheetData>
    <row r="2" spans="2:9" x14ac:dyDescent="0.25">
      <c r="B2" s="328" t="s">
        <v>196</v>
      </c>
      <c r="C2" s="329"/>
    </row>
    <row r="3" spans="2:9" x14ac:dyDescent="0.25">
      <c r="B3" s="330" t="s">
        <v>410</v>
      </c>
      <c r="C3" s="331"/>
      <c r="D3" s="332" t="s">
        <v>214</v>
      </c>
      <c r="E3" s="332" t="s">
        <v>216</v>
      </c>
      <c r="F3" s="342" t="s">
        <v>411</v>
      </c>
      <c r="G3" s="342" t="s">
        <v>412</v>
      </c>
      <c r="H3" s="332" t="s">
        <v>413</v>
      </c>
      <c r="I3" s="332" t="s">
        <v>414</v>
      </c>
    </row>
    <row r="4" spans="2:9" x14ac:dyDescent="0.25">
      <c r="B4" s="314" t="s">
        <v>534</v>
      </c>
      <c r="C4" s="314" t="s">
        <v>442</v>
      </c>
      <c r="D4" s="314" t="s">
        <v>415</v>
      </c>
      <c r="E4" s="334">
        <v>44750</v>
      </c>
      <c r="F4" s="343">
        <v>0.83333333333333337</v>
      </c>
      <c r="G4" s="343">
        <v>0.99930555555555556</v>
      </c>
      <c r="H4" s="349">
        <v>2251.3166666666598</v>
      </c>
      <c r="I4" s="314">
        <v>4742</v>
      </c>
    </row>
    <row r="5" spans="2:9" x14ac:dyDescent="0.25">
      <c r="B5" s="314" t="s">
        <v>534</v>
      </c>
      <c r="C5" s="314" t="s">
        <v>443</v>
      </c>
      <c r="D5" s="314" t="s">
        <v>444</v>
      </c>
      <c r="E5" s="334">
        <v>44750</v>
      </c>
      <c r="F5" s="343">
        <v>0.91666666666666663</v>
      </c>
      <c r="G5" s="343">
        <v>0.99930555555555556</v>
      </c>
      <c r="H5" s="349">
        <v>2602.9499999999998</v>
      </c>
      <c r="I5" s="314">
        <v>5128</v>
      </c>
    </row>
    <row r="6" spans="2:9" x14ac:dyDescent="0.25">
      <c r="B6" s="314" t="s">
        <v>534</v>
      </c>
      <c r="C6" s="314" t="s">
        <v>535</v>
      </c>
      <c r="D6" s="314" t="s">
        <v>536</v>
      </c>
      <c r="E6" s="334">
        <v>44751</v>
      </c>
      <c r="F6" s="343">
        <v>0.5</v>
      </c>
      <c r="G6" s="343">
        <v>0.91666666666666663</v>
      </c>
      <c r="H6" s="349">
        <v>5859.95</v>
      </c>
      <c r="I6" s="314">
        <v>11762</v>
      </c>
    </row>
    <row r="7" spans="2:9" x14ac:dyDescent="0.25">
      <c r="B7" s="314" t="s">
        <v>534</v>
      </c>
      <c r="C7" s="314" t="s">
        <v>537</v>
      </c>
      <c r="D7" s="314" t="s">
        <v>538</v>
      </c>
      <c r="E7" s="334">
        <v>44751</v>
      </c>
      <c r="F7" s="343">
        <v>0.58333333333333337</v>
      </c>
      <c r="G7" s="343">
        <v>0.99930555555555556</v>
      </c>
      <c r="H7" s="349">
        <v>8570.5333333333292</v>
      </c>
      <c r="I7" s="314">
        <v>23146</v>
      </c>
    </row>
    <row r="8" spans="2:9" x14ac:dyDescent="0.25">
      <c r="B8" s="314" t="s">
        <v>539</v>
      </c>
      <c r="C8" s="314" t="s">
        <v>540</v>
      </c>
      <c r="D8" s="314" t="s">
        <v>436</v>
      </c>
      <c r="E8" s="334">
        <v>44752</v>
      </c>
      <c r="F8" s="343">
        <v>0.58333333333333337</v>
      </c>
      <c r="G8" s="343">
        <v>0.66666666666666663</v>
      </c>
      <c r="H8" s="349">
        <v>3489.5333333333301</v>
      </c>
      <c r="I8" s="314">
        <v>13692</v>
      </c>
    </row>
    <row r="9" spans="2:9" x14ac:dyDescent="0.25">
      <c r="B9" s="314" t="s">
        <v>541</v>
      </c>
      <c r="C9" s="314" t="s">
        <v>542</v>
      </c>
      <c r="D9" s="314" t="s">
        <v>436</v>
      </c>
      <c r="E9" s="334">
        <v>44753</v>
      </c>
      <c r="F9" s="343">
        <v>0.33333333333333331</v>
      </c>
      <c r="G9" s="343">
        <v>0.41666666666666669</v>
      </c>
      <c r="H9" s="349">
        <v>371.63333333333298</v>
      </c>
      <c r="I9" s="314">
        <v>1304</v>
      </c>
    </row>
    <row r="10" spans="2:9" x14ac:dyDescent="0.25">
      <c r="B10" s="314" t="s">
        <v>541</v>
      </c>
      <c r="C10" s="314" t="s">
        <v>543</v>
      </c>
      <c r="D10" s="314" t="s">
        <v>436</v>
      </c>
      <c r="E10" s="334">
        <v>44754</v>
      </c>
      <c r="F10" s="343">
        <v>0.47916666666666669</v>
      </c>
      <c r="G10" s="343">
        <v>0.5625</v>
      </c>
      <c r="H10" s="349">
        <v>271.61666666666599</v>
      </c>
      <c r="I10" s="314">
        <v>1646</v>
      </c>
    </row>
    <row r="11" spans="2:9" x14ac:dyDescent="0.25">
      <c r="B11" s="314" t="s">
        <v>541</v>
      </c>
      <c r="C11" s="314" t="s">
        <v>544</v>
      </c>
      <c r="D11" s="314" t="s">
        <v>436</v>
      </c>
      <c r="E11" s="334">
        <v>44756</v>
      </c>
      <c r="F11" s="343">
        <v>0.31597222222222221</v>
      </c>
      <c r="G11" s="343">
        <v>0.39930555555555558</v>
      </c>
      <c r="H11" s="349">
        <v>232.3</v>
      </c>
      <c r="I11" s="314">
        <v>1012</v>
      </c>
    </row>
    <row r="12" spans="2:9" x14ac:dyDescent="0.25">
      <c r="B12" s="314" t="s">
        <v>441</v>
      </c>
      <c r="C12" s="314" t="s">
        <v>443</v>
      </c>
      <c r="D12" s="314" t="s">
        <v>444</v>
      </c>
      <c r="E12" s="334">
        <v>44753</v>
      </c>
      <c r="F12" s="343">
        <v>0.91666666666666663</v>
      </c>
      <c r="G12" s="343">
        <v>0.99930555555555556</v>
      </c>
      <c r="H12" s="349">
        <v>1444.7833333333299</v>
      </c>
      <c r="I12" s="314">
        <v>3913</v>
      </c>
    </row>
    <row r="13" spans="2:9" x14ac:dyDescent="0.25">
      <c r="B13" s="314" t="s">
        <v>441</v>
      </c>
      <c r="C13" s="314" t="s">
        <v>443</v>
      </c>
      <c r="D13" s="314" t="s">
        <v>444</v>
      </c>
      <c r="E13" s="334">
        <v>44754</v>
      </c>
      <c r="F13" s="343">
        <v>0.91666666666666663</v>
      </c>
      <c r="G13" s="343">
        <v>0.99930555555555556</v>
      </c>
      <c r="H13" s="349">
        <v>523.5</v>
      </c>
      <c r="I13" s="314">
        <v>2842</v>
      </c>
    </row>
    <row r="14" spans="2:9" x14ac:dyDescent="0.25">
      <c r="B14" s="314" t="s">
        <v>441</v>
      </c>
      <c r="C14" s="314" t="s">
        <v>443</v>
      </c>
      <c r="D14" s="314" t="s">
        <v>444</v>
      </c>
      <c r="E14" s="334">
        <v>44755</v>
      </c>
      <c r="F14" s="343">
        <v>0.91666666666666663</v>
      </c>
      <c r="G14" s="343">
        <v>0.99930555555555556</v>
      </c>
      <c r="H14" s="349">
        <v>425.13333333333298</v>
      </c>
      <c r="I14" s="314">
        <v>2670</v>
      </c>
    </row>
    <row r="15" spans="2:9" x14ac:dyDescent="0.25">
      <c r="B15" s="314" t="s">
        <v>441</v>
      </c>
      <c r="C15" s="314" t="s">
        <v>443</v>
      </c>
      <c r="D15" s="314" t="s">
        <v>444</v>
      </c>
      <c r="E15" s="334">
        <v>44756</v>
      </c>
      <c r="F15" s="343">
        <v>0.91666666666666663</v>
      </c>
      <c r="G15" s="343">
        <v>0.99930555555555556</v>
      </c>
      <c r="H15" s="349">
        <v>997.13333333333298</v>
      </c>
      <c r="I15" s="314">
        <v>3094</v>
      </c>
    </row>
    <row r="16" spans="2:9" x14ac:dyDescent="0.25">
      <c r="B16" s="314" t="s">
        <v>545</v>
      </c>
      <c r="C16" s="314" t="s">
        <v>546</v>
      </c>
      <c r="D16" s="314" t="s">
        <v>437</v>
      </c>
      <c r="E16" s="334">
        <v>44750</v>
      </c>
      <c r="F16" s="343">
        <v>0.3125</v>
      </c>
      <c r="G16" s="343">
        <v>0.5625</v>
      </c>
      <c r="H16" s="349">
        <v>4384.0833333333303</v>
      </c>
      <c r="I16" s="314">
        <v>5473</v>
      </c>
    </row>
    <row r="17" spans="2:9" x14ac:dyDescent="0.25">
      <c r="B17" s="314" t="s">
        <v>545</v>
      </c>
      <c r="C17" s="314" t="s">
        <v>547</v>
      </c>
      <c r="D17" s="314" t="s">
        <v>436</v>
      </c>
      <c r="E17" s="334">
        <v>44751</v>
      </c>
      <c r="F17" s="343">
        <v>0.33333333333333331</v>
      </c>
      <c r="G17" s="343">
        <v>0.4375</v>
      </c>
      <c r="H17" s="349">
        <v>2042.85</v>
      </c>
      <c r="I17" s="314">
        <v>3798</v>
      </c>
    </row>
    <row r="18" spans="2:9" x14ac:dyDescent="0.25">
      <c r="B18" s="314" t="s">
        <v>545</v>
      </c>
      <c r="C18" s="314" t="s">
        <v>548</v>
      </c>
      <c r="D18" s="314" t="s">
        <v>436</v>
      </c>
      <c r="E18" s="334">
        <v>44752</v>
      </c>
      <c r="F18" s="343">
        <v>0.33333333333333331</v>
      </c>
      <c r="G18" s="343">
        <v>0.4993055555555555</v>
      </c>
      <c r="H18" s="349">
        <v>10035.416666666601</v>
      </c>
      <c r="I18" s="314">
        <v>11478</v>
      </c>
    </row>
    <row r="19" spans="2:9" x14ac:dyDescent="0.25">
      <c r="B19" s="314" t="s">
        <v>549</v>
      </c>
      <c r="C19" s="314" t="s">
        <v>550</v>
      </c>
      <c r="D19" s="314" t="s">
        <v>425</v>
      </c>
      <c r="E19" s="334">
        <v>44751</v>
      </c>
      <c r="F19" s="343">
        <v>0.54166666666666663</v>
      </c>
      <c r="G19" s="343">
        <v>0.625</v>
      </c>
      <c r="H19" s="349">
        <v>51223.716666666602</v>
      </c>
      <c r="I19" s="314">
        <v>54892</v>
      </c>
    </row>
    <row r="20" spans="2:9" x14ac:dyDescent="0.25">
      <c r="B20" s="314" t="s">
        <v>549</v>
      </c>
      <c r="C20" s="314" t="s">
        <v>551</v>
      </c>
      <c r="D20" s="314" t="s">
        <v>425</v>
      </c>
      <c r="E20" s="334">
        <v>44752</v>
      </c>
      <c r="F20" s="343">
        <v>0.64583333333333337</v>
      </c>
      <c r="G20" s="343">
        <v>0.72916666666666663</v>
      </c>
      <c r="H20" s="349">
        <v>62979.9</v>
      </c>
      <c r="I20" s="314">
        <v>70354</v>
      </c>
    </row>
    <row r="21" spans="2:9" x14ac:dyDescent="0.25">
      <c r="B21" s="314" t="s">
        <v>549</v>
      </c>
      <c r="C21" s="314" t="s">
        <v>552</v>
      </c>
      <c r="D21" s="314" t="s">
        <v>425</v>
      </c>
      <c r="E21" s="334">
        <v>44753</v>
      </c>
      <c r="F21" s="343">
        <v>0.54166666666666663</v>
      </c>
      <c r="G21" s="343">
        <v>0.625</v>
      </c>
      <c r="H21" s="349">
        <v>14980.766666666599</v>
      </c>
      <c r="I21" s="314">
        <v>18855</v>
      </c>
    </row>
    <row r="22" spans="2:9" x14ac:dyDescent="0.25">
      <c r="B22" s="314" t="s">
        <v>553</v>
      </c>
      <c r="C22" s="314" t="s">
        <v>554</v>
      </c>
      <c r="D22" s="314" t="s">
        <v>507</v>
      </c>
      <c r="E22" s="334">
        <v>44751</v>
      </c>
      <c r="F22" s="343">
        <v>0.83333333333333337</v>
      </c>
      <c r="G22" s="343">
        <v>0.99930555555555556</v>
      </c>
      <c r="H22" s="349">
        <v>2721.9333333333302</v>
      </c>
      <c r="I22" s="314">
        <v>4916</v>
      </c>
    </row>
    <row r="23" spans="2:9" x14ac:dyDescent="0.25">
      <c r="B23" s="314"/>
      <c r="C23" s="314" t="s">
        <v>445</v>
      </c>
      <c r="D23" s="314" t="s">
        <v>446</v>
      </c>
      <c r="E23" s="334">
        <v>44751</v>
      </c>
      <c r="F23" s="343">
        <v>0.41666666666666669</v>
      </c>
      <c r="G23" s="343">
        <v>0.95833333333333337</v>
      </c>
      <c r="H23" s="349">
        <v>425.65</v>
      </c>
      <c r="I23" s="314">
        <v>444</v>
      </c>
    </row>
    <row r="24" spans="2:9" x14ac:dyDescent="0.25">
      <c r="B24" s="314"/>
      <c r="C24" s="314" t="s">
        <v>447</v>
      </c>
      <c r="D24" s="314" t="s">
        <v>416</v>
      </c>
      <c r="E24" s="334">
        <v>44751</v>
      </c>
      <c r="F24" s="343">
        <v>0.45833333333333331</v>
      </c>
      <c r="G24" s="343">
        <v>0.4993055555555555</v>
      </c>
      <c r="H24" s="349">
        <v>3328.1</v>
      </c>
      <c r="I24" s="314">
        <v>8185</v>
      </c>
    </row>
    <row r="25" spans="2:9" x14ac:dyDescent="0.25">
      <c r="B25" s="314"/>
      <c r="C25" s="314" t="s">
        <v>373</v>
      </c>
      <c r="D25" s="314" t="s">
        <v>420</v>
      </c>
      <c r="E25" s="334">
        <v>44751</v>
      </c>
      <c r="F25" s="343">
        <v>0.83333333333333337</v>
      </c>
      <c r="G25" s="343">
        <v>0.91666666666666663</v>
      </c>
      <c r="H25" s="349">
        <v>44405</v>
      </c>
      <c r="I25" s="314">
        <v>47116</v>
      </c>
    </row>
    <row r="26" spans="2:9" x14ac:dyDescent="0.25">
      <c r="B26" s="314"/>
      <c r="C26" s="314" t="s">
        <v>555</v>
      </c>
      <c r="D26" s="314" t="s">
        <v>416</v>
      </c>
      <c r="E26" s="334">
        <v>44752</v>
      </c>
      <c r="F26" s="343">
        <v>0.83333333333333337</v>
      </c>
      <c r="G26" s="343">
        <v>0.91666666666666663</v>
      </c>
      <c r="H26" s="349">
        <v>35243.683333333298</v>
      </c>
      <c r="I26" s="314">
        <v>62674</v>
      </c>
    </row>
    <row r="27" spans="2:9" x14ac:dyDescent="0.25">
      <c r="B27" s="314"/>
      <c r="C27" s="314" t="s">
        <v>556</v>
      </c>
      <c r="D27" s="314" t="s">
        <v>538</v>
      </c>
      <c r="E27" s="334">
        <v>44752</v>
      </c>
      <c r="F27" s="343">
        <v>0.83333333333333337</v>
      </c>
      <c r="G27" s="343">
        <v>0.99930555555555556</v>
      </c>
      <c r="H27" s="349">
        <v>201.52</v>
      </c>
      <c r="I27" s="314">
        <v>483</v>
      </c>
    </row>
    <row r="28" spans="2:9" x14ac:dyDescent="0.25">
      <c r="B28" s="314"/>
      <c r="C28" s="314" t="s">
        <v>458</v>
      </c>
      <c r="D28" s="314" t="s">
        <v>448</v>
      </c>
      <c r="E28" s="334">
        <v>44752</v>
      </c>
      <c r="F28" s="343">
        <v>0.89583333333333337</v>
      </c>
      <c r="G28" s="343">
        <v>0.95833333333333337</v>
      </c>
      <c r="H28" s="349">
        <v>1464.3</v>
      </c>
      <c r="I28" s="314">
        <v>7279</v>
      </c>
    </row>
    <row r="29" spans="2:9" x14ac:dyDescent="0.25">
      <c r="B29" s="314"/>
      <c r="C29" s="314" t="s">
        <v>557</v>
      </c>
      <c r="D29" s="314" t="s">
        <v>538</v>
      </c>
      <c r="E29" s="334">
        <v>44752</v>
      </c>
      <c r="F29" s="343">
        <v>0.91666666666666663</v>
      </c>
      <c r="G29" s="343">
        <v>0.99930555555555556</v>
      </c>
      <c r="H29" s="349">
        <v>583.6</v>
      </c>
      <c r="I29" s="314">
        <v>4185</v>
      </c>
    </row>
    <row r="30" spans="2:9" x14ac:dyDescent="0.25">
      <c r="B30" s="314"/>
      <c r="C30" s="314" t="s">
        <v>375</v>
      </c>
      <c r="D30" s="314" t="s">
        <v>420</v>
      </c>
      <c r="E30" s="334">
        <v>44753</v>
      </c>
      <c r="F30" s="343">
        <v>0.58333333333333337</v>
      </c>
      <c r="G30" s="343">
        <v>0.64583333333333337</v>
      </c>
      <c r="H30" s="349">
        <v>6656.95</v>
      </c>
      <c r="I30" s="314">
        <v>10668</v>
      </c>
    </row>
    <row r="31" spans="2:9" x14ac:dyDescent="0.25">
      <c r="B31" s="314"/>
      <c r="C31" s="314" t="s">
        <v>426</v>
      </c>
      <c r="D31" s="314" t="s">
        <v>416</v>
      </c>
      <c r="E31" s="334">
        <v>44753</v>
      </c>
      <c r="F31" s="343">
        <v>0.86111111111111116</v>
      </c>
      <c r="G31" s="343">
        <v>0.89583333333333337</v>
      </c>
      <c r="H31" s="349">
        <v>47164.933333333298</v>
      </c>
      <c r="I31" s="314">
        <v>59043</v>
      </c>
    </row>
    <row r="32" spans="2:9" x14ac:dyDescent="0.25">
      <c r="B32" s="314"/>
      <c r="C32" s="314" t="s">
        <v>375</v>
      </c>
      <c r="D32" s="314" t="s">
        <v>420</v>
      </c>
      <c r="E32" s="334">
        <v>44754</v>
      </c>
      <c r="F32" s="343">
        <v>0.58333333333333337</v>
      </c>
      <c r="G32" s="343">
        <v>0.64583333333333337</v>
      </c>
      <c r="H32" s="349">
        <v>6517.2166666666599</v>
      </c>
      <c r="I32" s="314">
        <v>11078</v>
      </c>
    </row>
    <row r="33" spans="2:9" x14ac:dyDescent="0.25">
      <c r="B33" s="314"/>
      <c r="C33" s="314" t="s">
        <v>426</v>
      </c>
      <c r="D33" s="314" t="s">
        <v>416</v>
      </c>
      <c r="E33" s="334">
        <v>44754</v>
      </c>
      <c r="F33" s="343">
        <v>0.86111111111111116</v>
      </c>
      <c r="G33" s="343">
        <v>0.89583333333333337</v>
      </c>
      <c r="H33" s="349">
        <v>51643.166666666599</v>
      </c>
      <c r="I33" s="314">
        <v>63680</v>
      </c>
    </row>
    <row r="34" spans="2:9" x14ac:dyDescent="0.25">
      <c r="B34" s="314"/>
      <c r="C34" s="314" t="s">
        <v>375</v>
      </c>
      <c r="D34" s="314" t="s">
        <v>420</v>
      </c>
      <c r="E34" s="334">
        <v>44755</v>
      </c>
      <c r="F34" s="343">
        <v>0.58333333333333337</v>
      </c>
      <c r="G34" s="343">
        <v>0.64583333333333337</v>
      </c>
      <c r="H34" s="349">
        <v>6879.4333333333298</v>
      </c>
      <c r="I34" s="314">
        <v>10983</v>
      </c>
    </row>
    <row r="35" spans="2:9" x14ac:dyDescent="0.25">
      <c r="B35" s="314"/>
      <c r="C35" s="314" t="s">
        <v>426</v>
      </c>
      <c r="D35" s="314" t="s">
        <v>416</v>
      </c>
      <c r="E35" s="334">
        <v>44755</v>
      </c>
      <c r="F35" s="343">
        <v>0.86111111111111116</v>
      </c>
      <c r="G35" s="343">
        <v>0.89583333333333337</v>
      </c>
      <c r="H35" s="349">
        <v>51632.866666666603</v>
      </c>
      <c r="I35" s="314">
        <v>65528</v>
      </c>
    </row>
    <row r="36" spans="2:9" x14ac:dyDescent="0.25">
      <c r="B36" s="314"/>
      <c r="C36" s="314" t="s">
        <v>375</v>
      </c>
      <c r="D36" s="314" t="s">
        <v>420</v>
      </c>
      <c r="E36" s="334">
        <v>44756</v>
      </c>
      <c r="F36" s="343">
        <v>0.58333333333333337</v>
      </c>
      <c r="G36" s="343">
        <v>0.64583333333333337</v>
      </c>
      <c r="H36" s="349">
        <v>6617.45</v>
      </c>
      <c r="I36" s="314">
        <v>10795</v>
      </c>
    </row>
    <row r="37" spans="2:9" x14ac:dyDescent="0.25">
      <c r="B37" s="314"/>
      <c r="C37" s="314" t="s">
        <v>426</v>
      </c>
      <c r="D37" s="314" t="s">
        <v>416</v>
      </c>
      <c r="E37" s="334">
        <v>44756</v>
      </c>
      <c r="F37" s="343">
        <v>0.86111111111111116</v>
      </c>
      <c r="G37" s="343">
        <v>0.89583333333333337</v>
      </c>
      <c r="H37" s="349">
        <v>52035.8166666666</v>
      </c>
      <c r="I37" s="314">
        <v>62472</v>
      </c>
    </row>
    <row r="40" spans="2:9" x14ac:dyDescent="0.25">
      <c r="B40" s="328" t="s">
        <v>417</v>
      </c>
      <c r="C40" s="329"/>
    </row>
    <row r="41" spans="2:9" x14ac:dyDescent="0.25">
      <c r="B41" s="332" t="s">
        <v>410</v>
      </c>
      <c r="C41" s="332" t="s">
        <v>214</v>
      </c>
      <c r="D41" s="332" t="s">
        <v>418</v>
      </c>
      <c r="E41" s="332" t="s">
        <v>411</v>
      </c>
      <c r="F41" s="342" t="s">
        <v>419</v>
      </c>
      <c r="G41" s="342" t="s">
        <v>412</v>
      </c>
      <c r="H41" s="332" t="s">
        <v>413</v>
      </c>
      <c r="I41" s="332" t="s">
        <v>414</v>
      </c>
    </row>
    <row r="42" spans="2:9" x14ac:dyDescent="0.25">
      <c r="B42" s="344" t="s">
        <v>373</v>
      </c>
      <c r="C42" s="333" t="s">
        <v>420</v>
      </c>
      <c r="D42" s="334">
        <v>44750</v>
      </c>
      <c r="E42" s="335">
        <v>4.1666666666666664E-2</v>
      </c>
      <c r="F42" s="334">
        <v>44750</v>
      </c>
      <c r="G42" s="343">
        <v>0.95833333333333337</v>
      </c>
      <c r="H42" s="349">
        <v>1040.55</v>
      </c>
      <c r="I42" s="314">
        <v>2170</v>
      </c>
    </row>
    <row r="43" spans="2:9" x14ac:dyDescent="0.25">
      <c r="B43" s="344" t="s">
        <v>373</v>
      </c>
      <c r="C43" s="333" t="s">
        <v>420</v>
      </c>
      <c r="D43" s="334">
        <v>44753</v>
      </c>
      <c r="E43" s="335">
        <v>0.45833333333333331</v>
      </c>
      <c r="F43" s="334">
        <v>44756</v>
      </c>
      <c r="G43" s="343">
        <v>0.99930555555555556</v>
      </c>
      <c r="H43" s="349">
        <v>3346.29</v>
      </c>
      <c r="I43" s="314">
        <v>4261</v>
      </c>
    </row>
    <row r="44" spans="2:9" x14ac:dyDescent="0.25">
      <c r="B44" s="344" t="s">
        <v>375</v>
      </c>
      <c r="C44" s="333" t="s">
        <v>420</v>
      </c>
      <c r="D44" s="334">
        <v>44751</v>
      </c>
      <c r="E44" s="335">
        <v>0.95833333333333337</v>
      </c>
      <c r="F44" s="334">
        <v>44753</v>
      </c>
      <c r="G44" s="343">
        <v>0.45833333333333331</v>
      </c>
      <c r="H44" s="349">
        <v>62.38</v>
      </c>
      <c r="I44" s="314">
        <v>130</v>
      </c>
    </row>
    <row r="45" spans="2:9" x14ac:dyDescent="0.25">
      <c r="B45" s="344" t="s">
        <v>558</v>
      </c>
      <c r="C45" s="333" t="s">
        <v>448</v>
      </c>
      <c r="D45" s="334">
        <v>44753</v>
      </c>
      <c r="E45" s="335">
        <v>0.70833333333333337</v>
      </c>
      <c r="F45" s="334">
        <v>44756</v>
      </c>
      <c r="G45" s="343">
        <v>0.99930555555555556</v>
      </c>
      <c r="H45" s="349">
        <v>240.58</v>
      </c>
      <c r="I45" s="314">
        <v>749</v>
      </c>
    </row>
    <row r="46" spans="2:9" x14ac:dyDescent="0.25">
      <c r="B46" s="344" t="s">
        <v>542</v>
      </c>
      <c r="C46" s="333" t="s">
        <v>436</v>
      </c>
      <c r="D46" s="334">
        <v>44755</v>
      </c>
      <c r="E46" s="335">
        <v>0.625</v>
      </c>
      <c r="F46" s="334">
        <v>44756</v>
      </c>
      <c r="G46" s="343">
        <v>0.95833333333333337</v>
      </c>
      <c r="H46" s="349">
        <v>1081.54</v>
      </c>
      <c r="I46" s="314">
        <v>1888</v>
      </c>
    </row>
    <row r="47" spans="2:9" x14ac:dyDescent="0.25">
      <c r="C47" s="340"/>
    </row>
    <row r="48" spans="2:9" x14ac:dyDescent="0.25">
      <c r="B48" s="328" t="s">
        <v>409</v>
      </c>
      <c r="C48" s="329"/>
    </row>
    <row r="49" spans="2:9" x14ac:dyDescent="0.25">
      <c r="B49" s="332" t="s">
        <v>410</v>
      </c>
      <c r="C49" s="332"/>
      <c r="D49" s="332" t="s">
        <v>418</v>
      </c>
      <c r="E49" s="332" t="s">
        <v>411</v>
      </c>
      <c r="F49" s="342" t="s">
        <v>419</v>
      </c>
      <c r="G49" s="342" t="s">
        <v>412</v>
      </c>
      <c r="H49" s="332" t="s">
        <v>413</v>
      </c>
      <c r="I49" s="332" t="s">
        <v>414</v>
      </c>
    </row>
    <row r="50" spans="2:9" x14ac:dyDescent="0.25">
      <c r="B50" s="314" t="s">
        <v>427</v>
      </c>
      <c r="C50" s="314"/>
      <c r="D50" s="337"/>
      <c r="E50" s="335"/>
      <c r="F50" s="343"/>
      <c r="G50" s="343"/>
      <c r="H50" s="336"/>
      <c r="I50" s="2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A1:H12"/>
  <sheetViews>
    <sheetView workbookViewId="0">
      <selection activeCell="G18" sqref="G18"/>
    </sheetView>
  </sheetViews>
  <sheetFormatPr baseColWidth="10" defaultRowHeight="15" x14ac:dyDescent="0.25"/>
  <cols>
    <col min="1" max="1" width="26.42578125" customWidth="1"/>
    <col min="4" max="4" width="13.28515625" customWidth="1"/>
  </cols>
  <sheetData>
    <row r="1" spans="1:8" x14ac:dyDescent="0.25">
      <c r="A1" s="345"/>
      <c r="B1" s="359" t="s">
        <v>230</v>
      </c>
      <c r="C1" s="362" t="s">
        <v>231</v>
      </c>
      <c r="D1" s="361" t="s">
        <v>232</v>
      </c>
      <c r="E1" s="359" t="s">
        <v>233</v>
      </c>
      <c r="F1" s="359" t="s">
        <v>234</v>
      </c>
      <c r="G1" s="359" t="s">
        <v>228</v>
      </c>
      <c r="H1" s="359" t="s">
        <v>229</v>
      </c>
    </row>
    <row r="2" spans="1:8" x14ac:dyDescent="0.25">
      <c r="A2" s="346"/>
      <c r="B2" s="360"/>
      <c r="C2" s="363"/>
      <c r="D2" s="361"/>
      <c r="E2" s="360"/>
      <c r="F2" s="360"/>
      <c r="G2" s="360"/>
      <c r="H2" s="360"/>
    </row>
    <row r="3" spans="1:8" x14ac:dyDescent="0.25">
      <c r="A3" s="347" t="s">
        <v>608</v>
      </c>
      <c r="B3" s="348">
        <v>4866.0166666666601</v>
      </c>
      <c r="C3" s="348">
        <v>3854.55</v>
      </c>
      <c r="D3" s="348">
        <v>4386.4166666666597</v>
      </c>
      <c r="E3" s="348">
        <v>6367.0333333333301</v>
      </c>
      <c r="F3" s="348">
        <v>6890.05</v>
      </c>
      <c r="G3" s="348">
        <v>6752.8666666666604</v>
      </c>
      <c r="H3" s="348">
        <v>10695.75</v>
      </c>
    </row>
    <row r="4" spans="1:8" x14ac:dyDescent="0.25">
      <c r="A4" s="347" t="s">
        <v>345</v>
      </c>
      <c r="B4" s="348">
        <v>6437.7</v>
      </c>
      <c r="C4" s="348">
        <v>125702.866666666</v>
      </c>
      <c r="D4" s="348">
        <v>155215.9</v>
      </c>
      <c r="E4" s="348">
        <v>35001.733333333301</v>
      </c>
      <c r="F4" s="348">
        <v>6489.25</v>
      </c>
      <c r="G4" s="348">
        <v>5602.3</v>
      </c>
      <c r="H4" s="348">
        <v>6475.6666666666597</v>
      </c>
    </row>
    <row r="5" spans="1:8" x14ac:dyDescent="0.25">
      <c r="A5" s="347" t="s">
        <v>436</v>
      </c>
      <c r="B5" s="348">
        <v>3220.15</v>
      </c>
      <c r="C5" s="348">
        <v>12160.6833333333</v>
      </c>
      <c r="D5" s="348">
        <v>23914.583333333299</v>
      </c>
      <c r="E5" s="348">
        <v>3349.35</v>
      </c>
      <c r="F5" s="348">
        <v>3116.0333333333301</v>
      </c>
      <c r="G5" s="348">
        <v>3192.35</v>
      </c>
      <c r="H5" s="348">
        <v>3137.1666666666601</v>
      </c>
    </row>
    <row r="6" spans="1:8" x14ac:dyDescent="0.25">
      <c r="A6" s="347" t="s">
        <v>601</v>
      </c>
      <c r="B6" s="348">
        <v>5941.4333333333298</v>
      </c>
      <c r="C6" s="348">
        <v>3132.0833333333298</v>
      </c>
      <c r="D6" s="348">
        <v>3612.86666666666</v>
      </c>
      <c r="E6" s="348">
        <v>3391.9666666666599</v>
      </c>
      <c r="F6" s="348">
        <v>13263.15</v>
      </c>
      <c r="G6" s="348">
        <v>5479.2833333333301</v>
      </c>
      <c r="H6" s="348">
        <v>5934.15</v>
      </c>
    </row>
    <row r="7" spans="1:8" x14ac:dyDescent="0.25">
      <c r="A7" s="347" t="s">
        <v>602</v>
      </c>
      <c r="B7" s="348">
        <v>3941.95</v>
      </c>
      <c r="C7" s="348">
        <v>3166.4166666666601</v>
      </c>
      <c r="D7" s="348">
        <v>2357.6</v>
      </c>
      <c r="E7" s="348">
        <v>817.51666666666597</v>
      </c>
      <c r="F7" s="348">
        <v>1985.06666666666</v>
      </c>
      <c r="G7" s="348">
        <v>1287.4166666666599</v>
      </c>
      <c r="H7" s="348">
        <v>1033.11666666666</v>
      </c>
    </row>
    <row r="8" spans="1:8" x14ac:dyDescent="0.25">
      <c r="A8" s="347" t="s">
        <v>603</v>
      </c>
      <c r="B8" s="348">
        <v>808.63333333333298</v>
      </c>
      <c r="C8" s="348">
        <v>5453.77</v>
      </c>
      <c r="D8" s="348">
        <v>1041.5</v>
      </c>
      <c r="E8" s="348">
        <v>648.61666666666599</v>
      </c>
      <c r="F8" s="348">
        <v>1419.7333333333299</v>
      </c>
      <c r="G8" s="348">
        <v>1108.05</v>
      </c>
      <c r="H8" s="348">
        <v>961.16666666666595</v>
      </c>
    </row>
    <row r="9" spans="1:8" x14ac:dyDescent="0.25">
      <c r="A9" s="347" t="s">
        <v>606</v>
      </c>
      <c r="B9" s="348">
        <v>848.21666666666601</v>
      </c>
      <c r="C9" s="348">
        <v>710.51666666666597</v>
      </c>
      <c r="D9" s="348">
        <v>984.08333333333303</v>
      </c>
      <c r="E9" s="348">
        <v>570</v>
      </c>
      <c r="F9" s="348">
        <v>679.35</v>
      </c>
      <c r="G9" s="348">
        <v>2851.7</v>
      </c>
      <c r="H9" s="348">
        <v>2548.5833333333298</v>
      </c>
    </row>
    <row r="10" spans="1:8" x14ac:dyDescent="0.25">
      <c r="A10" s="347" t="s">
        <v>604</v>
      </c>
      <c r="B10" s="348">
        <v>2699.35</v>
      </c>
      <c r="C10" s="348">
        <v>1641.5166666666601</v>
      </c>
      <c r="D10" s="348">
        <v>2002.75</v>
      </c>
      <c r="E10" s="348">
        <v>4372.6666666666597</v>
      </c>
      <c r="F10" s="348">
        <v>2061.6666666666601</v>
      </c>
      <c r="G10" s="348">
        <v>1554.88333333333</v>
      </c>
      <c r="H10" s="348">
        <v>1513.9666666666601</v>
      </c>
    </row>
    <row r="11" spans="1:8" x14ac:dyDescent="0.25">
      <c r="A11" s="347" t="s">
        <v>605</v>
      </c>
      <c r="B11" s="348">
        <v>866.88333333333298</v>
      </c>
      <c r="C11" s="348">
        <v>1846.15</v>
      </c>
      <c r="D11" s="348">
        <v>1504.0833333333301</v>
      </c>
      <c r="E11" s="348">
        <v>857.36666666666599</v>
      </c>
      <c r="F11" s="348">
        <v>1043.7</v>
      </c>
      <c r="G11" s="348">
        <v>1093.4166666666599</v>
      </c>
      <c r="H11" s="348">
        <v>971.9</v>
      </c>
    </row>
    <row r="12" spans="1:8" ht="15" customHeight="1" x14ac:dyDescent="0.25">
      <c r="A12" s="347" t="s">
        <v>16</v>
      </c>
      <c r="B12" s="347">
        <f>SUM(B3:B11)</f>
        <v>29630.333333333318</v>
      </c>
      <c r="C12" s="347">
        <f t="shared" ref="C12:H12" si="0">SUM(C3:C11)</f>
        <v>157668.55333333262</v>
      </c>
      <c r="D12" s="347">
        <f t="shared" si="0"/>
        <v>195019.78333333333</v>
      </c>
      <c r="E12" s="347">
        <f t="shared" si="0"/>
        <v>55376.249999999949</v>
      </c>
      <c r="F12" s="347">
        <f t="shared" si="0"/>
        <v>36947.999999999971</v>
      </c>
      <c r="G12" s="347">
        <f t="shared" si="0"/>
        <v>28922.266666666645</v>
      </c>
      <c r="H12" s="347">
        <f t="shared" si="0"/>
        <v>33271.466666666638</v>
      </c>
    </row>
  </sheetData>
  <mergeCells count="7">
    <mergeCell ref="E1:E2"/>
    <mergeCell ref="F1:F2"/>
    <mergeCell ref="G1:G2"/>
    <mergeCell ref="H1:H2"/>
    <mergeCell ref="B1:B2"/>
    <mergeCell ref="D1:D2"/>
    <mergeCell ref="C1:C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"/>
  <sheetViews>
    <sheetView showGridLines="0" zoomScale="60" zoomScaleNormal="60" workbookViewId="0">
      <pane ySplit="1" topLeftCell="A2" activePane="bottomLeft" state="frozen"/>
      <selection activeCell="L33" sqref="L33:L37"/>
      <selection pane="bottomLeft" activeCell="G19" sqref="G19"/>
    </sheetView>
  </sheetViews>
  <sheetFormatPr baseColWidth="10" defaultColWidth="9.140625" defaultRowHeight="15" x14ac:dyDescent="0.25"/>
  <cols>
    <col min="1" max="1" width="6.5703125" customWidth="1"/>
    <col min="2" max="2" width="109.570312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64"/>
      <c r="B1" s="364"/>
      <c r="C1" s="365" t="s">
        <v>440</v>
      </c>
      <c r="D1" s="365"/>
      <c r="E1" s="365"/>
      <c r="F1" s="365"/>
      <c r="G1" s="365"/>
      <c r="H1" s="365"/>
      <c r="I1" s="365"/>
      <c r="J1" s="366" t="s">
        <v>477</v>
      </c>
      <c r="K1" s="366"/>
      <c r="L1" s="366"/>
      <c r="M1" s="366"/>
      <c r="N1" s="366"/>
      <c r="O1" s="366"/>
      <c r="P1" s="366"/>
    </row>
    <row r="2" spans="1:16" ht="15.75" thickBot="1" x14ac:dyDescent="0.3">
      <c r="A2" s="364"/>
      <c r="B2" s="364"/>
      <c r="C2" s="367" t="s">
        <v>2</v>
      </c>
      <c r="D2" s="367"/>
      <c r="E2" s="367"/>
      <c r="F2" s="367"/>
      <c r="G2" s="367"/>
      <c r="H2" s="367"/>
      <c r="I2" s="367"/>
      <c r="J2" s="358" t="s">
        <v>2</v>
      </c>
      <c r="K2" s="358"/>
      <c r="L2" s="358"/>
      <c r="M2" s="358"/>
      <c r="N2" s="358"/>
      <c r="O2" s="358"/>
      <c r="P2" s="358"/>
    </row>
    <row r="3" spans="1:16" ht="15.75" thickBot="1" x14ac:dyDescent="0.3">
      <c r="A3" s="364"/>
      <c r="B3" s="364"/>
      <c r="C3" s="128">
        <v>44743</v>
      </c>
      <c r="D3" s="128">
        <v>44744</v>
      </c>
      <c r="E3" s="128">
        <v>44745</v>
      </c>
      <c r="F3" s="128">
        <v>44746</v>
      </c>
      <c r="G3" s="128">
        <v>44747</v>
      </c>
      <c r="H3" s="128">
        <v>44748</v>
      </c>
      <c r="I3" s="128">
        <v>44749</v>
      </c>
      <c r="J3" s="128">
        <v>44750</v>
      </c>
      <c r="K3" s="128">
        <v>44751</v>
      </c>
      <c r="L3" s="128">
        <v>44752</v>
      </c>
      <c r="M3" s="128">
        <v>44753</v>
      </c>
      <c r="N3" s="128">
        <v>44754</v>
      </c>
      <c r="O3" s="128">
        <v>44755</v>
      </c>
      <c r="P3" s="128">
        <v>44756</v>
      </c>
    </row>
    <row r="4" spans="1:16" ht="15.75" thickBot="1" x14ac:dyDescent="0.3">
      <c r="A4" s="364"/>
      <c r="B4" s="364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16" ht="15.75" thickBot="1" x14ac:dyDescent="0.3">
      <c r="B5" s="15" t="s">
        <v>363</v>
      </c>
      <c r="C5" s="184"/>
      <c r="D5" s="185"/>
      <c r="E5" s="185"/>
      <c r="F5" s="185"/>
      <c r="G5" s="185"/>
      <c r="H5" s="185"/>
      <c r="I5" s="186"/>
      <c r="J5" s="187"/>
      <c r="K5" s="188"/>
      <c r="L5" s="188"/>
      <c r="M5" s="188"/>
      <c r="N5" s="188"/>
      <c r="O5" s="188"/>
      <c r="P5" s="189"/>
    </row>
    <row r="6" spans="1:16" x14ac:dyDescent="0.25">
      <c r="B6" s="303" t="s">
        <v>349</v>
      </c>
      <c r="C6" s="191">
        <v>30634</v>
      </c>
      <c r="D6" s="192"/>
      <c r="E6" s="192"/>
      <c r="F6" s="192">
        <v>61746</v>
      </c>
      <c r="G6" s="192">
        <v>36240</v>
      </c>
      <c r="H6" s="192">
        <v>28910</v>
      </c>
      <c r="I6" s="192">
        <v>30685</v>
      </c>
      <c r="J6" s="194">
        <v>27627</v>
      </c>
      <c r="K6" s="195"/>
      <c r="L6" s="195"/>
      <c r="M6" s="195">
        <v>32251</v>
      </c>
      <c r="N6" s="195">
        <v>29428</v>
      </c>
      <c r="O6" s="195">
        <v>30035</v>
      </c>
      <c r="P6" s="196">
        <v>29145</v>
      </c>
    </row>
    <row r="7" spans="1:16" x14ac:dyDescent="0.25">
      <c r="B7" s="190" t="s">
        <v>350</v>
      </c>
      <c r="C7" s="191">
        <v>65185</v>
      </c>
      <c r="D7" s="192"/>
      <c r="E7" s="192"/>
      <c r="F7" s="192">
        <v>110239</v>
      </c>
      <c r="G7" s="192">
        <v>71450</v>
      </c>
      <c r="H7" s="192">
        <v>108172</v>
      </c>
      <c r="I7" s="192">
        <v>64739</v>
      </c>
      <c r="J7" s="194">
        <v>60126</v>
      </c>
      <c r="K7" s="195"/>
      <c r="L7" s="195"/>
      <c r="M7" s="195">
        <v>63438</v>
      </c>
      <c r="N7" s="195">
        <v>61914</v>
      </c>
      <c r="O7" s="195">
        <v>64303</v>
      </c>
      <c r="P7" s="196">
        <v>62752</v>
      </c>
    </row>
    <row r="8" spans="1:16" ht="18" customHeight="1" x14ac:dyDescent="0.25">
      <c r="B8" s="190" t="s">
        <v>351</v>
      </c>
      <c r="C8" s="191">
        <v>46062</v>
      </c>
      <c r="D8" s="192"/>
      <c r="E8" s="192"/>
      <c r="F8" s="192">
        <v>38499</v>
      </c>
      <c r="G8" s="192">
        <v>35193</v>
      </c>
      <c r="H8" s="192">
        <v>32434</v>
      </c>
      <c r="I8" s="192">
        <v>31500</v>
      </c>
      <c r="J8" s="194">
        <v>30404</v>
      </c>
      <c r="K8" s="195"/>
      <c r="L8" s="195"/>
      <c r="M8" s="195">
        <v>31845</v>
      </c>
      <c r="N8" s="195">
        <v>29753</v>
      </c>
      <c r="O8" s="195">
        <v>28739</v>
      </c>
      <c r="P8" s="196">
        <v>27815</v>
      </c>
    </row>
    <row r="9" spans="1:16" x14ac:dyDescent="0.25">
      <c r="B9" s="190" t="s">
        <v>352</v>
      </c>
      <c r="C9" s="191">
        <v>62440</v>
      </c>
      <c r="D9" s="192"/>
      <c r="E9" s="192"/>
      <c r="F9" s="192">
        <v>68054</v>
      </c>
      <c r="G9" s="192">
        <v>69951</v>
      </c>
      <c r="H9" s="192">
        <v>73832</v>
      </c>
      <c r="I9" s="192">
        <v>75287</v>
      </c>
      <c r="J9" s="194">
        <v>66159</v>
      </c>
      <c r="K9" s="195"/>
      <c r="L9" s="195"/>
      <c r="M9" s="195">
        <v>68480</v>
      </c>
      <c r="N9" s="195">
        <v>70971</v>
      </c>
      <c r="O9" s="195">
        <v>71037</v>
      </c>
      <c r="P9" s="197">
        <v>67650</v>
      </c>
    </row>
    <row r="10" spans="1:16" x14ac:dyDescent="0.25">
      <c r="B10" s="190" t="s">
        <v>353</v>
      </c>
      <c r="C10" s="191">
        <v>29006</v>
      </c>
      <c r="D10" s="192"/>
      <c r="E10" s="192"/>
      <c r="F10" s="192">
        <v>37301</v>
      </c>
      <c r="G10" s="192">
        <v>36572</v>
      </c>
      <c r="H10" s="192">
        <v>39610</v>
      </c>
      <c r="I10" s="192">
        <v>35479</v>
      </c>
      <c r="J10" s="194">
        <v>33172</v>
      </c>
      <c r="K10" s="195"/>
      <c r="L10" s="195"/>
      <c r="M10" s="195">
        <v>36974</v>
      </c>
      <c r="N10" s="195">
        <v>37176</v>
      </c>
      <c r="O10" s="195">
        <v>37696</v>
      </c>
      <c r="P10" s="197">
        <v>35544</v>
      </c>
    </row>
    <row r="11" spans="1:16" x14ac:dyDescent="0.25">
      <c r="B11" s="190" t="s">
        <v>354</v>
      </c>
      <c r="C11" s="191">
        <v>33376</v>
      </c>
      <c r="D11" s="192"/>
      <c r="E11" s="192"/>
      <c r="F11" s="192">
        <v>37831</v>
      </c>
      <c r="G11" s="192">
        <v>40102</v>
      </c>
      <c r="H11" s="192">
        <v>45972</v>
      </c>
      <c r="I11" s="192">
        <v>112264</v>
      </c>
      <c r="J11" s="194">
        <v>39168</v>
      </c>
      <c r="K11" s="195"/>
      <c r="L11" s="195"/>
      <c r="M11" s="195">
        <v>36525</v>
      </c>
      <c r="N11" s="195">
        <v>37890</v>
      </c>
      <c r="O11" s="195">
        <v>38934</v>
      </c>
      <c r="P11" s="196">
        <v>36964</v>
      </c>
    </row>
    <row r="12" spans="1:16" x14ac:dyDescent="0.25">
      <c r="B12" s="190" t="s">
        <v>355</v>
      </c>
      <c r="C12" s="191">
        <v>57590</v>
      </c>
      <c r="D12" s="192"/>
      <c r="E12" s="192"/>
      <c r="F12" s="192">
        <v>60290</v>
      </c>
      <c r="G12" s="192">
        <v>125576</v>
      </c>
      <c r="H12" s="192">
        <v>54023</v>
      </c>
      <c r="I12" s="192">
        <v>50313</v>
      </c>
      <c r="J12" s="194">
        <v>46836</v>
      </c>
      <c r="K12" s="195"/>
      <c r="L12" s="195"/>
      <c r="M12" s="195">
        <v>48305</v>
      </c>
      <c r="N12" s="195">
        <v>46834</v>
      </c>
      <c r="O12" s="195">
        <v>46763</v>
      </c>
      <c r="P12" s="196">
        <v>43147</v>
      </c>
    </row>
    <row r="13" spans="1:16" x14ac:dyDescent="0.25">
      <c r="B13" s="190" t="s">
        <v>356</v>
      </c>
      <c r="C13" s="191">
        <v>5844</v>
      </c>
      <c r="D13" s="192"/>
      <c r="E13" s="192"/>
      <c r="F13" s="192">
        <v>7607</v>
      </c>
      <c r="G13" s="192">
        <v>8543</v>
      </c>
      <c r="H13" s="192">
        <v>11470</v>
      </c>
      <c r="I13" s="192">
        <v>7852</v>
      </c>
      <c r="J13" s="194">
        <v>5972</v>
      </c>
      <c r="K13" s="195"/>
      <c r="L13" s="195"/>
      <c r="M13" s="195">
        <v>7519</v>
      </c>
      <c r="N13" s="195">
        <v>7153</v>
      </c>
      <c r="O13" s="195">
        <v>7596</v>
      </c>
      <c r="P13" s="196">
        <v>9712</v>
      </c>
    </row>
    <row r="14" spans="1:16" ht="15.75" thickBot="1" x14ac:dyDescent="0.3">
      <c r="B14" s="190" t="s">
        <v>450</v>
      </c>
      <c r="C14" s="191">
        <v>50828</v>
      </c>
      <c r="D14" s="192"/>
      <c r="E14" s="192"/>
      <c r="F14" s="192">
        <v>55702</v>
      </c>
      <c r="G14" s="192">
        <v>55041</v>
      </c>
      <c r="H14" s="192">
        <v>58011</v>
      </c>
      <c r="I14" s="192">
        <v>59377</v>
      </c>
      <c r="J14" s="194">
        <v>60223</v>
      </c>
      <c r="K14" s="195"/>
      <c r="L14" s="195"/>
      <c r="M14" s="195">
        <v>59043</v>
      </c>
      <c r="N14" s="195">
        <v>107571</v>
      </c>
      <c r="O14" s="195">
        <v>65528</v>
      </c>
      <c r="P14" s="196">
        <v>62472</v>
      </c>
    </row>
    <row r="15" spans="1:16" ht="15.75" thickBot="1" x14ac:dyDescent="0.3">
      <c r="B15" s="200" t="s">
        <v>16</v>
      </c>
      <c r="C15" s="198">
        <v>380965</v>
      </c>
      <c r="D15" s="198">
        <v>0</v>
      </c>
      <c r="E15" s="198">
        <v>0</v>
      </c>
      <c r="F15" s="198">
        <v>477269</v>
      </c>
      <c r="G15" s="198">
        <v>478668</v>
      </c>
      <c r="H15" s="198">
        <v>452434</v>
      </c>
      <c r="I15" s="198">
        <v>467496</v>
      </c>
      <c r="J15" s="198">
        <f>SUM(J6:J14)</f>
        <v>369687</v>
      </c>
      <c r="K15" s="198">
        <f>SUM(K6:K14)</f>
        <v>0</v>
      </c>
      <c r="L15" s="198">
        <f t="shared" ref="L15:P15" si="0">SUM(L6:L14)</f>
        <v>0</v>
      </c>
      <c r="M15" s="198">
        <f t="shared" si="0"/>
        <v>384380</v>
      </c>
      <c r="N15" s="198">
        <f t="shared" si="0"/>
        <v>428690</v>
      </c>
      <c r="O15" s="198">
        <f t="shared" si="0"/>
        <v>390631</v>
      </c>
      <c r="P15" s="198">
        <f t="shared" si="0"/>
        <v>375201</v>
      </c>
    </row>
    <row r="16" spans="1:16" ht="15.75" thickBot="1" x14ac:dyDescent="0.3">
      <c r="B16" s="201" t="s">
        <v>365</v>
      </c>
    </row>
    <row r="17" spans="2:16" x14ac:dyDescent="0.25">
      <c r="B17" s="202" t="s">
        <v>367</v>
      </c>
      <c r="C17" s="184"/>
      <c r="D17" s="188">
        <v>24852</v>
      </c>
      <c r="E17" s="188"/>
      <c r="F17" s="185"/>
      <c r="G17" s="185"/>
      <c r="H17" s="185"/>
      <c r="I17" s="186"/>
      <c r="J17" s="187"/>
      <c r="K17" s="188">
        <v>25432</v>
      </c>
      <c r="L17" s="188"/>
      <c r="M17" s="188"/>
      <c r="N17" s="188"/>
      <c r="O17" s="188"/>
      <c r="P17" s="189"/>
    </row>
    <row r="18" spans="2:16" x14ac:dyDescent="0.25">
      <c r="B18" s="190" t="s">
        <v>368</v>
      </c>
      <c r="C18" s="191"/>
      <c r="D18" s="195">
        <v>8165</v>
      </c>
      <c r="E18" s="195"/>
      <c r="F18" s="192"/>
      <c r="G18" s="192"/>
      <c r="H18" s="192"/>
      <c r="I18" s="193"/>
      <c r="J18" s="194"/>
      <c r="K18" s="195">
        <v>9708</v>
      </c>
      <c r="L18" s="195"/>
      <c r="M18" s="195"/>
      <c r="N18" s="195"/>
      <c r="O18" s="195"/>
      <c r="P18" s="196"/>
    </row>
    <row r="19" spans="2:16" x14ac:dyDescent="0.25">
      <c r="B19" s="190" t="s">
        <v>369</v>
      </c>
      <c r="C19" s="191"/>
      <c r="D19" s="195">
        <v>44237</v>
      </c>
      <c r="E19" s="195"/>
      <c r="F19" s="192"/>
      <c r="G19" s="192"/>
      <c r="H19" s="192"/>
      <c r="I19" s="193"/>
      <c r="J19" s="194"/>
      <c r="K19" s="195">
        <v>96126</v>
      </c>
      <c r="L19" s="195"/>
      <c r="M19" s="195"/>
      <c r="N19" s="195"/>
      <c r="O19" s="195"/>
      <c r="P19" s="196"/>
    </row>
    <row r="20" spans="2:16" x14ac:dyDescent="0.25">
      <c r="B20" s="190" t="s">
        <v>370</v>
      </c>
      <c r="C20" s="191"/>
      <c r="D20" s="195">
        <v>48657</v>
      </c>
      <c r="E20" s="195"/>
      <c r="F20" s="192"/>
      <c r="G20" s="192"/>
      <c r="H20" s="192"/>
      <c r="I20" s="193"/>
      <c r="J20" s="194"/>
      <c r="K20" s="195">
        <v>51227</v>
      </c>
      <c r="L20" s="195"/>
      <c r="M20" s="195"/>
      <c r="N20" s="195"/>
      <c r="O20" s="195"/>
      <c r="P20" s="196"/>
    </row>
    <row r="21" spans="2:16" x14ac:dyDescent="0.25">
      <c r="B21" s="190" t="s">
        <v>357</v>
      </c>
      <c r="C21" s="191"/>
      <c r="D21" s="195">
        <v>29161</v>
      </c>
      <c r="E21" s="195"/>
      <c r="F21" s="192"/>
      <c r="G21" s="192"/>
      <c r="H21" s="192"/>
      <c r="I21" s="193"/>
      <c r="J21" s="194"/>
      <c r="K21" s="195">
        <v>29919</v>
      </c>
      <c r="L21" s="195"/>
      <c r="M21" s="195"/>
      <c r="N21" s="195"/>
      <c r="O21" s="195"/>
      <c r="P21" s="196"/>
    </row>
    <row r="22" spans="2:16" x14ac:dyDescent="0.25">
      <c r="B22" s="272" t="s">
        <v>366</v>
      </c>
      <c r="C22" s="191"/>
      <c r="D22" s="195"/>
      <c r="E22" s="195"/>
      <c r="F22" s="192"/>
      <c r="G22" s="192"/>
      <c r="H22" s="192"/>
      <c r="I22" s="193"/>
      <c r="J22" s="194"/>
      <c r="K22" s="195"/>
      <c r="L22" s="195"/>
      <c r="M22" s="195"/>
      <c r="N22" s="195"/>
      <c r="O22" s="195"/>
      <c r="P22" s="196"/>
    </row>
    <row r="23" spans="2:16" x14ac:dyDescent="0.25">
      <c r="B23" s="190" t="s">
        <v>358</v>
      </c>
      <c r="C23" s="191"/>
      <c r="D23" s="195"/>
      <c r="E23" s="195">
        <v>56057</v>
      </c>
      <c r="F23" s="192"/>
      <c r="G23" s="192"/>
      <c r="H23" s="192"/>
      <c r="I23" s="193"/>
      <c r="J23" s="194"/>
      <c r="K23" s="195"/>
      <c r="L23" s="195">
        <v>38476</v>
      </c>
      <c r="M23" s="195"/>
      <c r="N23" s="195"/>
      <c r="O23" s="195"/>
      <c r="P23" s="196"/>
    </row>
    <row r="24" spans="2:16" x14ac:dyDescent="0.25">
      <c r="B24" s="190" t="s">
        <v>359</v>
      </c>
      <c r="D24" s="195"/>
      <c r="E24" s="195">
        <v>61225</v>
      </c>
      <c r="J24" s="194"/>
      <c r="K24" s="195"/>
      <c r="L24" s="195">
        <v>42048</v>
      </c>
      <c r="M24" s="195"/>
      <c r="N24" s="195"/>
      <c r="O24" s="195"/>
      <c r="P24" s="196"/>
    </row>
    <row r="25" spans="2:16" ht="15.75" thickBot="1" x14ac:dyDescent="0.3">
      <c r="B25" s="190" t="s">
        <v>360</v>
      </c>
      <c r="D25" s="195"/>
      <c r="E25" s="195">
        <v>8073</v>
      </c>
      <c r="J25" s="194"/>
      <c r="K25" s="195"/>
      <c r="L25" s="195">
        <v>5149</v>
      </c>
      <c r="M25" s="195"/>
      <c r="N25" s="195"/>
      <c r="O25" s="195"/>
      <c r="P25" s="196"/>
    </row>
    <row r="26" spans="2:16" ht="15.75" thickBot="1" x14ac:dyDescent="0.3">
      <c r="B26" s="200" t="s">
        <v>225</v>
      </c>
      <c r="C26" s="203"/>
      <c r="D26" s="203">
        <v>155072</v>
      </c>
      <c r="E26" s="203">
        <v>125355</v>
      </c>
      <c r="F26" s="203"/>
      <c r="G26" s="203"/>
      <c r="H26" s="203"/>
      <c r="I26" s="325"/>
      <c r="J26" s="198"/>
      <c r="K26" s="198">
        <f>SUM(K17:K25)</f>
        <v>212412</v>
      </c>
      <c r="L26" s="198">
        <f>SUM(L17:L25)</f>
        <v>85673</v>
      </c>
      <c r="M26" s="198"/>
      <c r="N26" s="198"/>
      <c r="O26" s="198"/>
      <c r="P26" s="199"/>
    </row>
    <row r="28" spans="2:16" ht="15.75" thickBot="1" x14ac:dyDescent="0.3">
      <c r="B28" s="131" t="s">
        <v>364</v>
      </c>
      <c r="C28" s="204" t="s">
        <v>440</v>
      </c>
      <c r="D28" s="205" t="s">
        <v>477</v>
      </c>
      <c r="E28" s="206" t="s">
        <v>226</v>
      </c>
    </row>
    <row r="29" spans="2:16" x14ac:dyDescent="0.25">
      <c r="B29" s="207" t="s">
        <v>349</v>
      </c>
      <c r="C29" s="208">
        <f t="shared" ref="C29:C36" si="1">SUM(C6:I6)</f>
        <v>188215</v>
      </c>
      <c r="D29" s="209">
        <f t="shared" ref="D29:D35" si="2">SUM(J6:P6)</f>
        <v>148486</v>
      </c>
      <c r="E29" s="210">
        <f t="shared" ref="E29:E38" si="3">+IFERROR((D29-C29)/C29,"-")</f>
        <v>-0.21108306989347289</v>
      </c>
    </row>
    <row r="30" spans="2:16" x14ac:dyDescent="0.25">
      <c r="B30" s="211" t="s">
        <v>350</v>
      </c>
      <c r="C30" s="212">
        <f t="shared" si="1"/>
        <v>419785</v>
      </c>
      <c r="D30" s="213">
        <f t="shared" si="2"/>
        <v>312533</v>
      </c>
      <c r="E30" s="214">
        <f t="shared" si="3"/>
        <v>-0.25549269268792357</v>
      </c>
    </row>
    <row r="31" spans="2:16" x14ac:dyDescent="0.25">
      <c r="B31" s="211" t="s">
        <v>351</v>
      </c>
      <c r="C31" s="212">
        <f t="shared" si="1"/>
        <v>183688</v>
      </c>
      <c r="D31" s="213">
        <f t="shared" si="2"/>
        <v>148556</v>
      </c>
      <c r="E31" s="214">
        <f t="shared" si="3"/>
        <v>-0.19125909150298331</v>
      </c>
    </row>
    <row r="32" spans="2:16" x14ac:dyDescent="0.25">
      <c r="B32" s="211" t="s">
        <v>352</v>
      </c>
      <c r="C32" s="212">
        <f t="shared" si="1"/>
        <v>349564</v>
      </c>
      <c r="D32" s="213">
        <f t="shared" si="2"/>
        <v>344297</v>
      </c>
      <c r="E32" s="214">
        <f t="shared" si="3"/>
        <v>-1.5067341030540903E-2</v>
      </c>
    </row>
    <row r="33" spans="2:5" x14ac:dyDescent="0.25">
      <c r="B33" s="211" t="s">
        <v>353</v>
      </c>
      <c r="C33" s="212">
        <f t="shared" si="1"/>
        <v>177968</v>
      </c>
      <c r="D33" s="213">
        <f t="shared" si="2"/>
        <v>180562</v>
      </c>
      <c r="E33" s="214">
        <f t="shared" si="3"/>
        <v>1.4575654050166323E-2</v>
      </c>
    </row>
    <row r="34" spans="2:5" x14ac:dyDescent="0.25">
      <c r="B34" s="211" t="s">
        <v>354</v>
      </c>
      <c r="C34" s="212">
        <f t="shared" si="1"/>
        <v>269545</v>
      </c>
      <c r="D34" s="213">
        <f t="shared" si="2"/>
        <v>189481</v>
      </c>
      <c r="E34" s="214">
        <f t="shared" si="3"/>
        <v>-0.29703389044500916</v>
      </c>
    </row>
    <row r="35" spans="2:5" x14ac:dyDescent="0.25">
      <c r="B35" s="211" t="s">
        <v>355</v>
      </c>
      <c r="C35" s="212">
        <f t="shared" si="1"/>
        <v>347792</v>
      </c>
      <c r="D35" s="213">
        <f t="shared" si="2"/>
        <v>231885</v>
      </c>
      <c r="E35" s="214">
        <f t="shared" si="3"/>
        <v>-0.33326528499792979</v>
      </c>
    </row>
    <row r="36" spans="2:5" x14ac:dyDescent="0.25">
      <c r="B36" s="207" t="s">
        <v>356</v>
      </c>
      <c r="C36" s="212">
        <f t="shared" si="1"/>
        <v>41316</v>
      </c>
      <c r="D36" s="213">
        <f t="shared" ref="D36" si="4">SUM(J13:P13)</f>
        <v>37952</v>
      </c>
      <c r="E36" s="215">
        <f t="shared" si="3"/>
        <v>-8.142124116565011E-2</v>
      </c>
    </row>
    <row r="37" spans="2:5" ht="15.75" thickBot="1" x14ac:dyDescent="0.3">
      <c r="B37" s="207" t="s">
        <v>450</v>
      </c>
      <c r="C37" s="212">
        <f t="shared" ref="C37" si="5">SUM(C14:I14)</f>
        <v>278959</v>
      </c>
      <c r="D37" s="213">
        <f t="shared" ref="D37" si="6">SUM(J14:P14)</f>
        <v>354837</v>
      </c>
      <c r="E37" s="215">
        <f t="shared" ref="E37" si="7">+IFERROR((D37-C37)/C37,"-")</f>
        <v>0.27200412963912257</v>
      </c>
    </row>
    <row r="38" spans="2:5" ht="15.75" thickBot="1" x14ac:dyDescent="0.3">
      <c r="B38" s="216" t="s">
        <v>16</v>
      </c>
      <c r="C38" s="217">
        <f t="shared" ref="C38" si="8">SUM(C15:I15)</f>
        <v>2256832</v>
      </c>
      <c r="D38" s="218">
        <f>SUM(J15:P15)</f>
        <v>1948589</v>
      </c>
      <c r="E38" s="219">
        <f t="shared" si="3"/>
        <v>-0.13658216473357343</v>
      </c>
    </row>
    <row r="39" spans="2:5" ht="15.75" thickBot="1" x14ac:dyDescent="0.3">
      <c r="B39" s="131" t="s">
        <v>365</v>
      </c>
      <c r="E39" s="221" t="str">
        <f t="shared" ref="E39:E49" si="9">+IFERROR((D39-C39)/C39,"-")</f>
        <v>-</v>
      </c>
    </row>
    <row r="40" spans="2:5" x14ac:dyDescent="0.25">
      <c r="B40" s="211" t="s">
        <v>367</v>
      </c>
      <c r="C40" s="212">
        <f>D17</f>
        <v>24852</v>
      </c>
      <c r="D40" s="213">
        <f>K17</f>
        <v>25432</v>
      </c>
      <c r="E40" s="221">
        <f t="shared" si="9"/>
        <v>2.3338161918557861E-2</v>
      </c>
    </row>
    <row r="41" spans="2:5" x14ac:dyDescent="0.25">
      <c r="B41" s="211" t="s">
        <v>368</v>
      </c>
      <c r="C41" s="212">
        <f>D18</f>
        <v>8165</v>
      </c>
      <c r="D41" s="213">
        <f>K18</f>
        <v>9708</v>
      </c>
      <c r="E41" s="221">
        <f t="shared" si="9"/>
        <v>0.1889773423147581</v>
      </c>
    </row>
    <row r="42" spans="2:5" x14ac:dyDescent="0.25">
      <c r="B42" s="211" t="s">
        <v>369</v>
      </c>
      <c r="C42" s="212">
        <f>D19</f>
        <v>44237</v>
      </c>
      <c r="D42" s="213">
        <f>K19</f>
        <v>96126</v>
      </c>
      <c r="E42" s="221">
        <f t="shared" si="9"/>
        <v>1.1729773718832652</v>
      </c>
    </row>
    <row r="43" spans="2:5" x14ac:dyDescent="0.25">
      <c r="B43" s="211" t="s">
        <v>370</v>
      </c>
      <c r="C43" s="212">
        <f>D20</f>
        <v>48657</v>
      </c>
      <c r="D43" s="213">
        <f>K20</f>
        <v>51227</v>
      </c>
      <c r="E43" s="221">
        <f t="shared" si="9"/>
        <v>5.2818710565797317E-2</v>
      </c>
    </row>
    <row r="44" spans="2:5" x14ac:dyDescent="0.25">
      <c r="B44" s="211" t="s">
        <v>357</v>
      </c>
      <c r="C44" s="212">
        <f>D21</f>
        <v>29161</v>
      </c>
      <c r="D44" s="213">
        <f>K21</f>
        <v>29919</v>
      </c>
      <c r="E44" s="221">
        <f t="shared" si="9"/>
        <v>2.5993621617914339E-2</v>
      </c>
    </row>
    <row r="45" spans="2:5" x14ac:dyDescent="0.25">
      <c r="B45" s="131" t="s">
        <v>366</v>
      </c>
      <c r="C45" s="212"/>
      <c r="D45" s="213"/>
      <c r="E45" s="221" t="str">
        <f t="shared" si="9"/>
        <v>-</v>
      </c>
    </row>
    <row r="46" spans="2:5" x14ac:dyDescent="0.25">
      <c r="B46" s="211" t="s">
        <v>358</v>
      </c>
      <c r="C46" s="212">
        <f>E23</f>
        <v>56057</v>
      </c>
      <c r="D46" s="213">
        <f>L23</f>
        <v>38476</v>
      </c>
      <c r="E46" s="221">
        <f t="shared" si="9"/>
        <v>-0.31362720088481366</v>
      </c>
    </row>
    <row r="47" spans="2:5" x14ac:dyDescent="0.25">
      <c r="B47" s="211" t="s">
        <v>359</v>
      </c>
      <c r="C47" s="212">
        <f>E24</f>
        <v>61225</v>
      </c>
      <c r="D47" s="213">
        <f>L24</f>
        <v>42048</v>
      </c>
      <c r="E47" s="221">
        <f t="shared" si="9"/>
        <v>-0.31322172315230706</v>
      </c>
    </row>
    <row r="48" spans="2:5" ht="15.75" thickBot="1" x14ac:dyDescent="0.3">
      <c r="B48" s="211" t="s">
        <v>360</v>
      </c>
      <c r="C48" s="212">
        <f>E25</f>
        <v>8073</v>
      </c>
      <c r="D48" s="213">
        <f>L25</f>
        <v>5149</v>
      </c>
      <c r="E48" s="221">
        <f t="shared" si="9"/>
        <v>-0.36219497089062308</v>
      </c>
    </row>
    <row r="49" spans="2:5" ht="15.75" thickBot="1" x14ac:dyDescent="0.3">
      <c r="B49" s="200" t="s">
        <v>225</v>
      </c>
      <c r="C49" s="222">
        <f>SUM(C40:C48)</f>
        <v>280427</v>
      </c>
      <c r="D49" s="223">
        <f>SUM(D40:D48)</f>
        <v>298085</v>
      </c>
      <c r="E49" s="219">
        <f t="shared" si="9"/>
        <v>6.2968259119129039E-2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9"/>
  <sheetViews>
    <sheetView showGridLines="0" zoomScale="60" zoomScaleNormal="60" workbookViewId="0">
      <selection activeCell="K6" sqref="K6:L14"/>
    </sheetView>
  </sheetViews>
  <sheetFormatPr baseColWidth="10" defaultColWidth="9.140625" defaultRowHeight="15" x14ac:dyDescent="0.25"/>
  <cols>
    <col min="1" max="1" width="10.5703125" customWidth="1"/>
    <col min="2" max="2" width="103.4257812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64"/>
      <c r="B1" s="364"/>
      <c r="C1" s="365" t="s">
        <v>440</v>
      </c>
      <c r="D1" s="365"/>
      <c r="E1" s="365"/>
      <c r="F1" s="365"/>
      <c r="G1" s="365"/>
      <c r="H1" s="365"/>
      <c r="I1" s="365"/>
      <c r="J1" s="366" t="s">
        <v>477</v>
      </c>
      <c r="K1" s="366"/>
      <c r="L1" s="366"/>
      <c r="M1" s="366"/>
      <c r="N1" s="366"/>
      <c r="O1" s="366"/>
      <c r="P1" s="366"/>
    </row>
    <row r="2" spans="1:20" ht="15.75" thickBot="1" x14ac:dyDescent="0.3">
      <c r="A2" s="364"/>
      <c r="B2" s="364"/>
      <c r="C2" s="367" t="s">
        <v>2</v>
      </c>
      <c r="D2" s="367"/>
      <c r="E2" s="367"/>
      <c r="F2" s="367"/>
      <c r="G2" s="367"/>
      <c r="H2" s="367"/>
      <c r="I2" s="367"/>
      <c r="J2" s="358" t="s">
        <v>2</v>
      </c>
      <c r="K2" s="358"/>
      <c r="L2" s="358"/>
      <c r="M2" s="358"/>
      <c r="N2" s="358"/>
      <c r="O2" s="358"/>
      <c r="P2" s="358"/>
    </row>
    <row r="3" spans="1:20" ht="15.75" thickBot="1" x14ac:dyDescent="0.3">
      <c r="A3" s="364"/>
      <c r="B3" s="364"/>
      <c r="C3" s="128">
        <v>44743</v>
      </c>
      <c r="D3" s="128">
        <v>44744</v>
      </c>
      <c r="E3" s="128">
        <v>44745</v>
      </c>
      <c r="F3" s="128">
        <v>44746</v>
      </c>
      <c r="G3" s="128">
        <v>44747</v>
      </c>
      <c r="H3" s="128">
        <v>44748</v>
      </c>
      <c r="I3" s="128">
        <v>44749</v>
      </c>
      <c r="J3" s="128">
        <v>44750</v>
      </c>
      <c r="K3" s="128">
        <v>44751</v>
      </c>
      <c r="L3" s="128">
        <v>44752</v>
      </c>
      <c r="M3" s="128">
        <v>44753</v>
      </c>
      <c r="N3" s="128">
        <v>44754</v>
      </c>
      <c r="O3" s="128">
        <v>44755</v>
      </c>
      <c r="P3" s="128">
        <v>44756</v>
      </c>
    </row>
    <row r="4" spans="1:20" ht="15.75" thickBot="1" x14ac:dyDescent="0.3">
      <c r="A4" s="364"/>
      <c r="B4" s="364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20" x14ac:dyDescent="0.25">
      <c r="B5" s="15" t="s">
        <v>222</v>
      </c>
      <c r="C5" s="224"/>
      <c r="D5" s="225"/>
      <c r="E5" s="225"/>
      <c r="F5" s="225"/>
      <c r="G5" s="225"/>
      <c r="H5" s="225"/>
      <c r="I5" s="225"/>
      <c r="J5" s="106"/>
      <c r="K5" s="107"/>
      <c r="L5" s="107"/>
      <c r="M5" s="107"/>
      <c r="N5" s="107"/>
      <c r="O5" s="107"/>
      <c r="P5" s="108"/>
    </row>
    <row r="6" spans="1:20" x14ac:dyDescent="0.25">
      <c r="B6" s="190" t="s">
        <v>349</v>
      </c>
      <c r="C6" s="226">
        <v>24011.983333333301</v>
      </c>
      <c r="D6" s="227"/>
      <c r="E6" s="227"/>
      <c r="F6" s="227">
        <v>41721.116666666603</v>
      </c>
      <c r="G6" s="227">
        <v>27333.466666666602</v>
      </c>
      <c r="H6" s="227">
        <v>21884.2</v>
      </c>
      <c r="I6" s="227">
        <v>24244.666666666599</v>
      </c>
      <c r="J6" s="229">
        <v>21665.716666666602</v>
      </c>
      <c r="K6" s="338"/>
      <c r="L6" s="338"/>
      <c r="M6" s="230">
        <v>25209.266666666601</v>
      </c>
      <c r="N6" s="230">
        <v>23469.65</v>
      </c>
      <c r="O6" s="230">
        <v>23381.5333333333</v>
      </c>
      <c r="P6" s="231">
        <v>22232.466666666602</v>
      </c>
      <c r="R6" s="312"/>
      <c r="S6" s="313"/>
    </row>
    <row r="7" spans="1:20" x14ac:dyDescent="0.25">
      <c r="B7" s="190" t="s">
        <v>350</v>
      </c>
      <c r="C7" s="227">
        <v>65623.616666666596</v>
      </c>
      <c r="D7" s="227"/>
      <c r="E7" s="227"/>
      <c r="F7" s="227">
        <v>94366.183333333305</v>
      </c>
      <c r="G7" s="227">
        <v>69574.850000000006</v>
      </c>
      <c r="H7" s="227">
        <v>226199.98333333299</v>
      </c>
      <c r="I7" s="227">
        <v>65388.95</v>
      </c>
      <c r="J7" s="229">
        <v>60805.983333333301</v>
      </c>
      <c r="K7" s="338"/>
      <c r="L7" s="338"/>
      <c r="M7" s="230">
        <v>65615.766666666605</v>
      </c>
      <c r="N7" s="230">
        <v>62861.35</v>
      </c>
      <c r="O7" s="230">
        <v>65132.683333333298</v>
      </c>
      <c r="P7" s="231">
        <v>63305.25</v>
      </c>
    </row>
    <row r="8" spans="1:20" x14ac:dyDescent="0.25">
      <c r="B8" s="190" t="s">
        <v>351</v>
      </c>
      <c r="C8" s="227">
        <v>50108.583333333299</v>
      </c>
      <c r="D8" s="227"/>
      <c r="E8" s="227"/>
      <c r="F8" s="227">
        <v>164653.01666666599</v>
      </c>
      <c r="G8" s="227">
        <v>35916.3166666666</v>
      </c>
      <c r="H8" s="227">
        <v>31355.35</v>
      </c>
      <c r="I8" s="227">
        <v>32104.5</v>
      </c>
      <c r="J8" s="229">
        <v>29678.016666666601</v>
      </c>
      <c r="K8" s="338"/>
      <c r="L8" s="338"/>
      <c r="M8" s="230">
        <v>32742.0666666666</v>
      </c>
      <c r="N8" s="230">
        <v>29244.3</v>
      </c>
      <c r="O8" s="230">
        <v>27662.6</v>
      </c>
      <c r="P8" s="231">
        <v>27466.7833333333</v>
      </c>
    </row>
    <row r="9" spans="1:20" ht="17.25" customHeight="1" x14ac:dyDescent="0.25">
      <c r="B9" s="190" t="s">
        <v>352</v>
      </c>
      <c r="C9" s="227">
        <v>62345.45</v>
      </c>
      <c r="D9" s="227"/>
      <c r="E9" s="227"/>
      <c r="F9" s="227">
        <v>68040.55</v>
      </c>
      <c r="G9" s="227">
        <v>65373.4</v>
      </c>
      <c r="H9" s="227">
        <v>58520.9</v>
      </c>
      <c r="I9" s="227">
        <v>71711.533333333296</v>
      </c>
      <c r="J9" s="229">
        <v>68471.016666666605</v>
      </c>
      <c r="K9" s="338"/>
      <c r="L9" s="338"/>
      <c r="M9" s="230">
        <v>73774.45</v>
      </c>
      <c r="N9" s="230">
        <v>76975.783333333296</v>
      </c>
      <c r="O9" s="230">
        <v>76613.216666666602</v>
      </c>
      <c r="P9" s="231">
        <v>72716.483333333294</v>
      </c>
    </row>
    <row r="10" spans="1:20" x14ac:dyDescent="0.25">
      <c r="B10" s="190" t="s">
        <v>353</v>
      </c>
      <c r="C10" s="227">
        <v>17880.883333333299</v>
      </c>
      <c r="D10" s="227"/>
      <c r="E10" s="227"/>
      <c r="F10" s="227">
        <v>23677.133333333299</v>
      </c>
      <c r="G10" s="227">
        <v>22923.633333333299</v>
      </c>
      <c r="H10" s="227">
        <v>21702.466666666602</v>
      </c>
      <c r="I10" s="227">
        <v>24033.233333333301</v>
      </c>
      <c r="J10" s="229">
        <v>22002.8166666666</v>
      </c>
      <c r="K10" s="338"/>
      <c r="L10" s="338"/>
      <c r="M10" s="230">
        <v>25220.216666666602</v>
      </c>
      <c r="N10" s="230">
        <v>25807.083333333299</v>
      </c>
      <c r="O10" s="230">
        <v>26425.4</v>
      </c>
      <c r="P10" s="231">
        <v>26202.5</v>
      </c>
    </row>
    <row r="11" spans="1:20" x14ac:dyDescent="0.25">
      <c r="B11" s="190" t="s">
        <v>354</v>
      </c>
      <c r="C11" s="227">
        <v>15802.55</v>
      </c>
      <c r="D11" s="227"/>
      <c r="E11" s="227"/>
      <c r="F11" s="227">
        <v>17241.883333333299</v>
      </c>
      <c r="G11" s="227">
        <v>18192.7833333333</v>
      </c>
      <c r="H11" s="227">
        <v>22007.233333333301</v>
      </c>
      <c r="I11" s="227">
        <v>125408.883333333</v>
      </c>
      <c r="J11" s="229">
        <v>18765.083333333299</v>
      </c>
      <c r="K11" s="338"/>
      <c r="L11" s="338"/>
      <c r="M11" s="230">
        <v>18032.966666666602</v>
      </c>
      <c r="N11" s="230">
        <v>19585.8166666666</v>
      </c>
      <c r="O11" s="230">
        <v>20161.900000000001</v>
      </c>
      <c r="P11" s="231">
        <v>20234.616666666599</v>
      </c>
    </row>
    <row r="12" spans="1:20" x14ac:dyDescent="0.25">
      <c r="B12" s="190" t="s">
        <v>355</v>
      </c>
      <c r="C12" s="227">
        <v>53215.733333333301</v>
      </c>
      <c r="D12" s="227"/>
      <c r="E12" s="227"/>
      <c r="F12" s="227">
        <v>54513.183333333298</v>
      </c>
      <c r="G12" s="227">
        <v>148661.20000000001</v>
      </c>
      <c r="H12" s="227">
        <v>43663.633333333302</v>
      </c>
      <c r="I12" s="227">
        <v>33771.949999999997</v>
      </c>
      <c r="J12" s="229">
        <v>38814.516666666597</v>
      </c>
      <c r="K12" s="338"/>
      <c r="L12" s="338"/>
      <c r="M12" s="230">
        <v>39541.8166666666</v>
      </c>
      <c r="N12" s="230">
        <v>39051.383333333302</v>
      </c>
      <c r="O12" s="230">
        <v>40336.35</v>
      </c>
      <c r="P12" s="231">
        <v>36071.5666666666</v>
      </c>
    </row>
    <row r="13" spans="1:20" x14ac:dyDescent="0.25">
      <c r="B13" s="190" t="s">
        <v>356</v>
      </c>
      <c r="C13" s="227">
        <v>1864.5833333333301</v>
      </c>
      <c r="D13" s="227"/>
      <c r="E13" s="227"/>
      <c r="F13" s="227">
        <v>2792.0333333333301</v>
      </c>
      <c r="G13" s="227">
        <v>3367.2333333333299</v>
      </c>
      <c r="H13" s="227">
        <v>4925.5166666666601</v>
      </c>
      <c r="I13" s="227">
        <v>2907.7166666666599</v>
      </c>
      <c r="J13" s="232">
        <v>1894.4166666666599</v>
      </c>
      <c r="K13" s="339"/>
      <c r="L13" s="339"/>
      <c r="M13" s="233">
        <v>3214.75</v>
      </c>
      <c r="N13" s="233">
        <v>3099.4</v>
      </c>
      <c r="O13" s="233">
        <v>3265.6833333333302</v>
      </c>
      <c r="P13" s="234">
        <v>6085.2666666666601</v>
      </c>
    </row>
    <row r="14" spans="1:20" ht="15.75" thickBot="1" x14ac:dyDescent="0.3">
      <c r="B14" s="190" t="s">
        <v>450</v>
      </c>
      <c r="C14" s="227">
        <v>37698.783333333296</v>
      </c>
      <c r="D14" s="227"/>
      <c r="E14" s="227"/>
      <c r="F14" s="227">
        <v>42785.05</v>
      </c>
      <c r="G14" s="227">
        <v>39738.266666666597</v>
      </c>
      <c r="H14" s="227">
        <v>39734.199999999997</v>
      </c>
      <c r="I14" s="227">
        <v>46483.466666666602</v>
      </c>
      <c r="J14" s="232">
        <v>47253.75</v>
      </c>
      <c r="K14" s="339"/>
      <c r="L14" s="339"/>
      <c r="M14" s="233">
        <v>47164.933333333298</v>
      </c>
      <c r="N14" s="233">
        <v>129102.183333333</v>
      </c>
      <c r="O14" s="233">
        <v>51632.866666666603</v>
      </c>
      <c r="P14" s="234">
        <v>52035.8166666666</v>
      </c>
    </row>
    <row r="15" spans="1:20" ht="15.75" thickBot="1" x14ac:dyDescent="0.3">
      <c r="B15" s="200" t="s">
        <v>16</v>
      </c>
      <c r="C15" s="235">
        <v>328552.1666666664</v>
      </c>
      <c r="D15" s="235">
        <v>0</v>
      </c>
      <c r="E15" s="235">
        <v>0</v>
      </c>
      <c r="F15" s="235">
        <v>509790.14999999909</v>
      </c>
      <c r="G15" s="235">
        <v>431081.14999999973</v>
      </c>
      <c r="H15" s="235">
        <v>469993.48333333287</v>
      </c>
      <c r="I15" s="236">
        <v>426054.8999999995</v>
      </c>
      <c r="J15" s="237">
        <f>SUM(J6:J14)</f>
        <v>309351.3166666663</v>
      </c>
      <c r="K15" s="237">
        <f t="shared" ref="K15:P15" si="0">SUM(K6:K14)</f>
        <v>0</v>
      </c>
      <c r="L15" s="237">
        <f t="shared" si="0"/>
        <v>0</v>
      </c>
      <c r="M15" s="237">
        <f t="shared" si="0"/>
        <v>330516.23333333293</v>
      </c>
      <c r="N15" s="237">
        <f t="shared" si="0"/>
        <v>409196.94999999955</v>
      </c>
      <c r="O15" s="237">
        <f t="shared" si="0"/>
        <v>334612.2333333331</v>
      </c>
      <c r="P15" s="237">
        <f t="shared" si="0"/>
        <v>326350.74999999965</v>
      </c>
      <c r="Q15" s="312"/>
      <c r="S15" s="312"/>
      <c r="T15" s="313"/>
    </row>
    <row r="16" spans="1:20" ht="15.75" thickBot="1" x14ac:dyDescent="0.3">
      <c r="B16" s="201" t="s">
        <v>223</v>
      </c>
      <c r="R16" s="313"/>
    </row>
    <row r="17" spans="2:16" x14ac:dyDescent="0.25">
      <c r="B17" s="202" t="s">
        <v>367</v>
      </c>
      <c r="C17" s="238"/>
      <c r="D17" s="239">
        <v>16384.866666666599</v>
      </c>
      <c r="E17" s="239"/>
      <c r="F17" s="239"/>
      <c r="G17" s="239"/>
      <c r="H17" s="239"/>
      <c r="I17" s="240"/>
      <c r="J17" s="241"/>
      <c r="K17" s="242">
        <v>21612.3</v>
      </c>
      <c r="L17" s="242"/>
      <c r="M17" s="242"/>
      <c r="N17" s="242"/>
      <c r="O17" s="242"/>
      <c r="P17" s="243"/>
    </row>
    <row r="18" spans="2:16" x14ac:dyDescent="0.25">
      <c r="B18" s="190" t="s">
        <v>368</v>
      </c>
      <c r="C18" s="226"/>
      <c r="D18" s="227">
        <v>3205.6666666666601</v>
      </c>
      <c r="E18" s="227"/>
      <c r="F18" s="227"/>
      <c r="G18" s="227"/>
      <c r="H18" s="227"/>
      <c r="I18" s="228"/>
      <c r="J18" s="194"/>
      <c r="K18" s="230">
        <v>7087.4666666666599</v>
      </c>
      <c r="L18" s="230"/>
      <c r="M18" s="195"/>
      <c r="N18" s="195"/>
      <c r="O18" s="195"/>
      <c r="P18" s="196"/>
    </row>
    <row r="19" spans="2:16" x14ac:dyDescent="0.25">
      <c r="B19" s="190" t="s">
        <v>369</v>
      </c>
      <c r="C19" s="226"/>
      <c r="D19" s="227">
        <v>25783.25</v>
      </c>
      <c r="E19" s="227"/>
      <c r="F19" s="227"/>
      <c r="G19" s="227"/>
      <c r="H19" s="227"/>
      <c r="I19" s="228"/>
      <c r="J19" s="194"/>
      <c r="K19" s="230">
        <v>87895.033333333296</v>
      </c>
      <c r="L19" s="230"/>
      <c r="M19" s="195"/>
      <c r="N19" s="195"/>
      <c r="O19" s="195"/>
      <c r="P19" s="196"/>
    </row>
    <row r="20" spans="2:16" x14ac:dyDescent="0.25">
      <c r="B20" s="190" t="s">
        <v>370</v>
      </c>
      <c r="C20" s="226"/>
      <c r="D20" s="227">
        <v>44599.783333333296</v>
      </c>
      <c r="E20" s="227"/>
      <c r="F20" s="227"/>
      <c r="G20" s="227"/>
      <c r="H20" s="227"/>
      <c r="I20" s="228"/>
      <c r="J20" s="194"/>
      <c r="K20" s="230">
        <v>44553.4</v>
      </c>
      <c r="L20" s="230"/>
      <c r="M20" s="195"/>
      <c r="N20" s="195"/>
      <c r="O20" s="195"/>
      <c r="P20" s="196"/>
    </row>
    <row r="21" spans="2:16" x14ac:dyDescent="0.25">
      <c r="B21" s="190" t="s">
        <v>357</v>
      </c>
      <c r="C21" s="226"/>
      <c r="D21" s="227">
        <v>9621.6</v>
      </c>
      <c r="E21" s="227"/>
      <c r="F21" s="227"/>
      <c r="G21" s="227"/>
      <c r="H21" s="227"/>
      <c r="I21" s="228"/>
      <c r="J21" s="194"/>
      <c r="K21" s="230">
        <v>21033.75</v>
      </c>
      <c r="L21" s="230"/>
      <c r="M21" s="195"/>
      <c r="N21" s="195"/>
      <c r="O21" s="195"/>
      <c r="P21" s="196"/>
    </row>
    <row r="22" spans="2:16" x14ac:dyDescent="0.25">
      <c r="B22" s="272" t="s">
        <v>224</v>
      </c>
      <c r="C22" s="226"/>
      <c r="D22" s="227"/>
      <c r="E22" s="227"/>
      <c r="F22" s="227"/>
      <c r="G22" s="227"/>
      <c r="H22" s="227"/>
      <c r="I22" s="228"/>
      <c r="J22" s="194"/>
      <c r="K22" s="230"/>
      <c r="L22" s="230"/>
      <c r="M22" s="195"/>
      <c r="N22" s="195"/>
      <c r="O22" s="195"/>
      <c r="P22" s="196"/>
    </row>
    <row r="23" spans="2:16" x14ac:dyDescent="0.25">
      <c r="B23" s="190" t="s">
        <v>358</v>
      </c>
      <c r="C23" s="226"/>
      <c r="D23" s="227"/>
      <c r="E23" s="227">
        <v>27450.666666666599</v>
      </c>
      <c r="F23" s="227"/>
      <c r="G23" s="227"/>
      <c r="H23" s="227"/>
      <c r="I23" s="228"/>
      <c r="J23" s="194"/>
      <c r="K23" s="230"/>
      <c r="L23" s="230">
        <v>34913.116666666603</v>
      </c>
      <c r="M23" s="195"/>
      <c r="N23" s="195"/>
      <c r="O23" s="195"/>
      <c r="P23" s="196"/>
    </row>
    <row r="24" spans="2:16" x14ac:dyDescent="0.25">
      <c r="B24" s="190" t="s">
        <v>359</v>
      </c>
      <c r="C24" s="226"/>
      <c r="D24" s="227"/>
      <c r="E24" s="227">
        <v>29492.233333333301</v>
      </c>
      <c r="F24" s="227"/>
      <c r="G24" s="227"/>
      <c r="H24" s="227"/>
      <c r="I24" s="228"/>
      <c r="J24" s="194"/>
      <c r="K24" s="230"/>
      <c r="L24" s="230">
        <v>21288.016666666601</v>
      </c>
      <c r="M24" s="195"/>
      <c r="N24" s="195"/>
      <c r="O24" s="195"/>
      <c r="P24" s="196"/>
    </row>
    <row r="25" spans="2:16" ht="15.75" thickBot="1" x14ac:dyDescent="0.3">
      <c r="B25" s="190" t="s">
        <v>360</v>
      </c>
      <c r="E25" s="227">
        <v>964.38333333333298</v>
      </c>
      <c r="J25" s="194"/>
      <c r="K25" s="230"/>
      <c r="L25" s="230">
        <v>689.8</v>
      </c>
      <c r="M25" s="195"/>
      <c r="N25" s="195"/>
      <c r="O25" s="195"/>
      <c r="P25" s="196"/>
    </row>
    <row r="26" spans="2:16" ht="15.75" thickBot="1" x14ac:dyDescent="0.3">
      <c r="B26" s="200" t="s">
        <v>225</v>
      </c>
      <c r="C26" s="235"/>
      <c r="D26" s="235">
        <v>99595.16666666657</v>
      </c>
      <c r="E26" s="235">
        <v>57907.283333333231</v>
      </c>
      <c r="F26" s="235"/>
      <c r="G26" s="235"/>
      <c r="H26" s="235"/>
      <c r="I26" s="236"/>
      <c r="J26" s="198"/>
      <c r="K26" s="198">
        <f>SUM(K17:K25)</f>
        <v>182181.94999999995</v>
      </c>
      <c r="L26" s="198">
        <f>SUM(L17:L25)</f>
        <v>56890.933333333203</v>
      </c>
      <c r="M26" s="198"/>
      <c r="N26" s="198"/>
      <c r="O26" s="198"/>
      <c r="P26" s="199"/>
    </row>
    <row r="27" spans="2:16" ht="15.75" thickBot="1" x14ac:dyDescent="0.3">
      <c r="B27" s="302"/>
      <c r="C27" s="300"/>
      <c r="D27" s="300"/>
      <c r="E27" s="300"/>
      <c r="F27" s="301"/>
      <c r="G27" s="301"/>
      <c r="H27" s="301"/>
      <c r="I27" s="301"/>
      <c r="J27" s="304"/>
      <c r="K27" s="304"/>
      <c r="L27" s="304"/>
      <c r="M27" s="304"/>
      <c r="N27" s="304"/>
      <c r="O27" s="304"/>
      <c r="P27" s="304"/>
    </row>
    <row r="28" spans="2:16" ht="15.75" thickBot="1" x14ac:dyDescent="0.3">
      <c r="B28" s="131" t="s">
        <v>222</v>
      </c>
      <c r="C28" s="204" t="s">
        <v>440</v>
      </c>
      <c r="D28" s="205" t="s">
        <v>477</v>
      </c>
      <c r="E28" s="206" t="s">
        <v>226</v>
      </c>
    </row>
    <row r="29" spans="2:16" x14ac:dyDescent="0.25">
      <c r="B29" s="207" t="s">
        <v>349</v>
      </c>
      <c r="C29" s="208">
        <f t="shared" ref="C29:C36" si="1">SUM(C6:I6)</f>
        <v>139195.43333333312</v>
      </c>
      <c r="D29" s="209">
        <f t="shared" ref="D29:D36" si="2">SUM(J6:P6)</f>
        <v>115958.63333333311</v>
      </c>
      <c r="E29" s="210">
        <f t="shared" ref="E29:E38" si="3">+IFERROR((D29-C29)/C29,"-")</f>
        <v>-0.16693651108764851</v>
      </c>
    </row>
    <row r="30" spans="2:16" x14ac:dyDescent="0.25">
      <c r="B30" s="211" t="s">
        <v>350</v>
      </c>
      <c r="C30" s="208">
        <f t="shared" si="1"/>
        <v>521153.58333333291</v>
      </c>
      <c r="D30" s="209">
        <f t="shared" si="2"/>
        <v>317721.03333333321</v>
      </c>
      <c r="E30" s="214">
        <f t="shared" si="3"/>
        <v>-0.39035047729851841</v>
      </c>
    </row>
    <row r="31" spans="2:16" x14ac:dyDescent="0.25">
      <c r="B31" s="211" t="s">
        <v>351</v>
      </c>
      <c r="C31" s="208">
        <f t="shared" si="1"/>
        <v>314137.76666666585</v>
      </c>
      <c r="D31" s="209">
        <f t="shared" si="2"/>
        <v>146793.76666666649</v>
      </c>
      <c r="E31" s="214">
        <f t="shared" si="3"/>
        <v>-0.53270895052096501</v>
      </c>
    </row>
    <row r="32" spans="2:16" x14ac:dyDescent="0.25">
      <c r="B32" s="211" t="s">
        <v>352</v>
      </c>
      <c r="C32" s="208">
        <f t="shared" si="1"/>
        <v>325991.83333333326</v>
      </c>
      <c r="D32" s="209">
        <f t="shared" si="2"/>
        <v>368550.94999999978</v>
      </c>
      <c r="E32" s="214">
        <f t="shared" si="3"/>
        <v>0.13055270811998829</v>
      </c>
    </row>
    <row r="33" spans="2:5" x14ac:dyDescent="0.25">
      <c r="B33" s="211" t="s">
        <v>353</v>
      </c>
      <c r="C33" s="208">
        <f t="shared" si="1"/>
        <v>110217.3499999998</v>
      </c>
      <c r="D33" s="209">
        <f t="shared" si="2"/>
        <v>125658.01666666649</v>
      </c>
      <c r="E33" s="214">
        <f t="shared" si="3"/>
        <v>0.14009288616235752</v>
      </c>
    </row>
    <row r="34" spans="2:5" x14ac:dyDescent="0.25">
      <c r="B34" s="211" t="s">
        <v>354</v>
      </c>
      <c r="C34" s="208">
        <f t="shared" si="1"/>
        <v>198653.33333333291</v>
      </c>
      <c r="D34" s="209">
        <f t="shared" si="2"/>
        <v>96780.383333333099</v>
      </c>
      <c r="E34" s="214">
        <f t="shared" si="3"/>
        <v>-0.51281772266595083</v>
      </c>
    </row>
    <row r="35" spans="2:5" x14ac:dyDescent="0.25">
      <c r="B35" s="211" t="s">
        <v>355</v>
      </c>
      <c r="C35" s="208">
        <f t="shared" si="1"/>
        <v>333825.6999999999</v>
      </c>
      <c r="D35" s="209">
        <f t="shared" si="2"/>
        <v>193815.6333333331</v>
      </c>
      <c r="E35" s="214">
        <f t="shared" si="3"/>
        <v>-0.41941068847205842</v>
      </c>
    </row>
    <row r="36" spans="2:5" x14ac:dyDescent="0.25">
      <c r="B36" s="207" t="s">
        <v>356</v>
      </c>
      <c r="C36" s="208">
        <f t="shared" si="1"/>
        <v>15857.08333333331</v>
      </c>
      <c r="D36" s="209">
        <f t="shared" si="2"/>
        <v>17559.516666666652</v>
      </c>
      <c r="E36" s="215">
        <f t="shared" si="3"/>
        <v>0.10736106366765709</v>
      </c>
    </row>
    <row r="37" spans="2:5" ht="15.75" thickBot="1" x14ac:dyDescent="0.3">
      <c r="B37" s="207" t="s">
        <v>450</v>
      </c>
      <c r="C37" s="208">
        <f t="shared" ref="C37" si="4">SUM(C14:I14)</f>
        <v>206439.76666666649</v>
      </c>
      <c r="D37" s="209">
        <f t="shared" ref="D37" si="5">SUM(J14:P14)</f>
        <v>327189.54999999946</v>
      </c>
      <c r="E37" s="215">
        <f t="shared" ref="E37" si="6">+IFERROR((D37-C37)/C37,"-")</f>
        <v>0.58491532558407144</v>
      </c>
    </row>
    <row r="38" spans="2:5" ht="15.75" thickBot="1" x14ac:dyDescent="0.3">
      <c r="B38" s="216" t="s">
        <v>16</v>
      </c>
      <c r="C38" s="217">
        <f>SUM(C15:I15)</f>
        <v>2165471.8499999978</v>
      </c>
      <c r="D38" s="218">
        <f>SUM(J15:P15)</f>
        <v>1710027.4833333315</v>
      </c>
      <c r="E38" s="219">
        <f t="shared" si="3"/>
        <v>-0.21032107467324809</v>
      </c>
    </row>
    <row r="39" spans="2:5" ht="15.75" thickBot="1" x14ac:dyDescent="0.3">
      <c r="B39" s="131" t="s">
        <v>362</v>
      </c>
      <c r="E39" s="305" t="str">
        <f t="shared" ref="E39:E49" si="7">+IFERROR((D39-C39)/C39,"-")</f>
        <v>-</v>
      </c>
    </row>
    <row r="40" spans="2:5" x14ac:dyDescent="0.25">
      <c r="B40" s="244" t="s">
        <v>367</v>
      </c>
      <c r="C40" s="306">
        <f>D17</f>
        <v>16384.866666666599</v>
      </c>
      <c r="D40" s="307">
        <f>K17</f>
        <v>21612.3</v>
      </c>
      <c r="E40" s="308">
        <f t="shared" si="7"/>
        <v>0.3190403339667145</v>
      </c>
    </row>
    <row r="41" spans="2:5" x14ac:dyDescent="0.25">
      <c r="B41" s="211" t="s">
        <v>368</v>
      </c>
      <c r="C41" s="212">
        <f>D18</f>
        <v>3205.6666666666601</v>
      </c>
      <c r="D41" s="213">
        <f>K18</f>
        <v>7087.4666666666599</v>
      </c>
      <c r="E41" s="214">
        <f t="shared" si="7"/>
        <v>1.2109181657481567</v>
      </c>
    </row>
    <row r="42" spans="2:5" x14ac:dyDescent="0.25">
      <c r="B42" s="211" t="s">
        <v>369</v>
      </c>
      <c r="C42" s="212">
        <f>D19</f>
        <v>25783.25</v>
      </c>
      <c r="D42" s="213">
        <f>K19</f>
        <v>87895.033333333296</v>
      </c>
      <c r="E42" s="214">
        <f t="shared" si="7"/>
        <v>2.4089974434306498</v>
      </c>
    </row>
    <row r="43" spans="2:5" x14ac:dyDescent="0.25">
      <c r="B43" s="211" t="s">
        <v>370</v>
      </c>
      <c r="C43" s="212">
        <f>D20</f>
        <v>44599.783333333296</v>
      </c>
      <c r="D43" s="213">
        <f>K20</f>
        <v>44553.4</v>
      </c>
      <c r="E43" s="214">
        <f t="shared" si="7"/>
        <v>-1.0399901045848516E-3</v>
      </c>
    </row>
    <row r="44" spans="2:5" ht="15.75" thickBot="1" x14ac:dyDescent="0.3">
      <c r="B44" s="211" t="s">
        <v>357</v>
      </c>
      <c r="C44" s="212">
        <f>D21</f>
        <v>9621.6</v>
      </c>
      <c r="D44" s="213">
        <f>K21</f>
        <v>21033.75</v>
      </c>
      <c r="E44" s="214">
        <f t="shared" si="7"/>
        <v>1.1860969069593414</v>
      </c>
    </row>
    <row r="45" spans="2:5" x14ac:dyDescent="0.25">
      <c r="B45" s="131" t="s">
        <v>361</v>
      </c>
      <c r="C45" s="212"/>
      <c r="D45" s="213"/>
      <c r="E45" s="214" t="str">
        <f t="shared" si="7"/>
        <v>-</v>
      </c>
    </row>
    <row r="46" spans="2:5" x14ac:dyDescent="0.25">
      <c r="B46" s="211" t="s">
        <v>358</v>
      </c>
      <c r="C46" s="245">
        <f>E23</f>
        <v>27450.666666666599</v>
      </c>
      <c r="D46" s="246">
        <f>L23</f>
        <v>34913.116666666603</v>
      </c>
      <c r="E46" s="214">
        <f t="shared" si="7"/>
        <v>0.27184949970856892</v>
      </c>
    </row>
    <row r="47" spans="2:5" x14ac:dyDescent="0.25">
      <c r="B47" s="211" t="s">
        <v>359</v>
      </c>
      <c r="C47" s="212">
        <f>E24</f>
        <v>29492.233333333301</v>
      </c>
      <c r="D47" s="213">
        <f>L24</f>
        <v>21288.016666666601</v>
      </c>
      <c r="E47" s="214">
        <f t="shared" si="7"/>
        <v>-0.27818227849818233</v>
      </c>
    </row>
    <row r="48" spans="2:5" ht="15.75" thickBot="1" x14ac:dyDescent="0.3">
      <c r="B48" s="211" t="s">
        <v>360</v>
      </c>
      <c r="C48" s="212">
        <f>E25</f>
        <v>964.38333333333298</v>
      </c>
      <c r="D48" s="213">
        <f>L25</f>
        <v>689.8</v>
      </c>
      <c r="E48" s="214">
        <f t="shared" si="7"/>
        <v>-0.2847242624820695</v>
      </c>
    </row>
    <row r="49" spans="2:5" ht="15.75" thickBot="1" x14ac:dyDescent="0.3">
      <c r="B49" s="220" t="s">
        <v>225</v>
      </c>
      <c r="C49" s="217">
        <f>SUM(C40:C48)</f>
        <v>157502.44999999981</v>
      </c>
      <c r="D49" s="218">
        <f>SUM(D40:D48)</f>
        <v>239072.88333333316</v>
      </c>
      <c r="E49" s="219">
        <f t="shared" si="7"/>
        <v>0.51789945701373818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5"/>
  <sheetViews>
    <sheetView showGridLines="0" zoomScale="70" zoomScaleNormal="70" workbookViewId="0">
      <selection activeCell="H19" sqref="H19"/>
    </sheetView>
  </sheetViews>
  <sheetFormatPr baseColWidth="10" defaultColWidth="9.140625" defaultRowHeight="15" x14ac:dyDescent="0.25"/>
  <cols>
    <col min="1" max="1" width="10.5703125" customWidth="1"/>
    <col min="2" max="2" width="102.855468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64"/>
      <c r="B1" s="364"/>
      <c r="C1" s="365" t="s">
        <v>440</v>
      </c>
      <c r="D1" s="365"/>
      <c r="E1" s="365"/>
      <c r="F1" s="365"/>
      <c r="G1" s="365"/>
      <c r="H1" s="365"/>
      <c r="I1" s="365"/>
      <c r="J1" s="366" t="s">
        <v>477</v>
      </c>
      <c r="K1" s="366"/>
      <c r="L1" s="366"/>
      <c r="M1" s="366"/>
      <c r="N1" s="366"/>
      <c r="O1" s="366"/>
      <c r="P1" s="366"/>
      <c r="Q1" s="366" t="s">
        <v>477</v>
      </c>
      <c r="R1" s="366"/>
      <c r="S1" s="366"/>
      <c r="T1" s="366"/>
      <c r="U1" s="366"/>
      <c r="V1" s="366"/>
      <c r="W1" s="366"/>
    </row>
    <row r="2" spans="1:23" ht="15.75" thickBot="1" x14ac:dyDescent="0.3">
      <c r="A2" s="364"/>
      <c r="B2" s="364"/>
      <c r="C2" s="367" t="s">
        <v>2</v>
      </c>
      <c r="D2" s="367"/>
      <c r="E2" s="367"/>
      <c r="F2" s="367"/>
      <c r="G2" s="367"/>
      <c r="H2" s="367"/>
      <c r="I2" s="367"/>
      <c r="J2" s="358" t="s">
        <v>2</v>
      </c>
      <c r="K2" s="358"/>
      <c r="L2" s="358"/>
      <c r="M2" s="358"/>
      <c r="N2" s="358"/>
      <c r="O2" s="358"/>
      <c r="P2" s="358"/>
      <c r="Q2" s="368" t="s">
        <v>227</v>
      </c>
      <c r="R2" s="368"/>
      <c r="S2" s="368"/>
      <c r="T2" s="368"/>
      <c r="U2" s="368"/>
      <c r="V2" s="368"/>
      <c r="W2" s="368"/>
    </row>
    <row r="3" spans="1:23" ht="15.75" thickBot="1" x14ac:dyDescent="0.3">
      <c r="A3" s="364"/>
      <c r="B3" s="364"/>
      <c r="C3" s="128">
        <v>44743</v>
      </c>
      <c r="D3" s="128">
        <v>44744</v>
      </c>
      <c r="E3" s="128">
        <v>44745</v>
      </c>
      <c r="F3" s="128">
        <v>44746</v>
      </c>
      <c r="G3" s="128">
        <v>44747</v>
      </c>
      <c r="H3" s="128">
        <v>44748</v>
      </c>
      <c r="I3" s="128">
        <v>44749</v>
      </c>
      <c r="J3" s="128">
        <v>44750</v>
      </c>
      <c r="K3" s="128">
        <v>44751</v>
      </c>
      <c r="L3" s="128">
        <v>44752</v>
      </c>
      <c r="M3" s="128">
        <v>44753</v>
      </c>
      <c r="N3" s="128">
        <v>44754</v>
      </c>
      <c r="O3" s="128">
        <v>44755</v>
      </c>
      <c r="P3" s="128">
        <v>44756</v>
      </c>
      <c r="Q3" s="128">
        <v>44750</v>
      </c>
      <c r="R3" s="128">
        <v>44751</v>
      </c>
      <c r="S3" s="128">
        <v>44752</v>
      </c>
      <c r="T3" s="128">
        <v>44753</v>
      </c>
      <c r="U3" s="128">
        <v>44754</v>
      </c>
      <c r="V3" s="128">
        <v>44755</v>
      </c>
      <c r="W3" s="128">
        <v>44756</v>
      </c>
    </row>
    <row r="4" spans="1:23" ht="15.75" thickBot="1" x14ac:dyDescent="0.3">
      <c r="A4" s="364"/>
      <c r="B4" s="364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  <c r="Q4" s="130">
        <v>44302</v>
      </c>
      <c r="R4" s="130">
        <v>44303</v>
      </c>
      <c r="S4" s="130">
        <v>44304</v>
      </c>
      <c r="T4" s="130">
        <v>44305</v>
      </c>
      <c r="U4" s="130">
        <v>44306</v>
      </c>
      <c r="V4" s="130">
        <v>44307</v>
      </c>
      <c r="W4" s="130">
        <v>44308</v>
      </c>
    </row>
    <row r="5" spans="1:23" x14ac:dyDescent="0.25">
      <c r="B5" s="15" t="s">
        <v>222</v>
      </c>
      <c r="C5" s="247"/>
      <c r="D5" s="248"/>
      <c r="E5" s="248"/>
      <c r="F5" s="248"/>
      <c r="G5" s="248"/>
      <c r="H5" s="248"/>
      <c r="I5" s="249"/>
      <c r="J5" s="250"/>
      <c r="K5" s="251"/>
      <c r="L5" s="251"/>
      <c r="M5" s="251"/>
      <c r="N5" s="251"/>
      <c r="O5" s="251"/>
      <c r="P5" s="252"/>
      <c r="Q5" s="40"/>
      <c r="R5" s="41"/>
      <c r="S5" s="41"/>
      <c r="T5" s="41"/>
      <c r="U5" s="41"/>
      <c r="V5" s="41"/>
      <c r="W5" s="42"/>
    </row>
    <row r="6" spans="1:23" x14ac:dyDescent="0.25">
      <c r="B6" s="190" t="s">
        <v>349</v>
      </c>
      <c r="C6" s="253">
        <f>IFERROR('Franja horaria-H'!C6/'Franja horaria-U'!C6,0)</f>
        <v>0.7838344105677777</v>
      </c>
      <c r="D6" s="254">
        <f>IFERROR('Franja horaria-H'!D6/'Franja horaria-U'!D6,0)</f>
        <v>0</v>
      </c>
      <c r="E6" s="254">
        <f>IFERROR('Franja horaria-H'!E6/'Franja horaria-U'!E6,0)</f>
        <v>0</v>
      </c>
      <c r="F6" s="254">
        <f>IFERROR('Franja horaria-H'!F6/'Franja horaria-U'!F6,0)</f>
        <v>0.67568938338785678</v>
      </c>
      <c r="G6" s="254">
        <f>IFERROR('Franja horaria-H'!G6/'Franja horaria-U'!G6,0)</f>
        <v>0.75423473142016006</v>
      </c>
      <c r="H6" s="254">
        <f>IFERROR('Franja horaria-H'!H6/'Franja horaria-U'!H6,0)</f>
        <v>0.75697682462815641</v>
      </c>
      <c r="I6" s="254">
        <f>IFERROR('Franja horaria-H'!I6/'Franja horaria-U'!I6,0)</f>
        <v>0.79011460539894407</v>
      </c>
      <c r="J6" s="255">
        <f>IFERROR('Franja horaria-H'!J6/'Franja horaria-U'!J6,0)</f>
        <v>0.78422256005598157</v>
      </c>
      <c r="K6" s="256">
        <f>IFERROR('Franja horaria-H'!K6/'Franja horaria-U'!K6,0)</f>
        <v>0</v>
      </c>
      <c r="L6" s="256">
        <f>IFERROR('Franja horaria-H'!L6/'Franja horaria-U'!L6,0)</f>
        <v>0</v>
      </c>
      <c r="M6" s="256">
        <f>IFERROR('Franja horaria-H'!M6/'Franja horaria-U'!M6,0)</f>
        <v>0.78165844986718558</v>
      </c>
      <c r="N6" s="256">
        <f>IFERROR('Franja horaria-H'!N6/'Franja horaria-U'!N6,0)</f>
        <v>0.79752786461873049</v>
      </c>
      <c r="O6" s="256">
        <f>IFERROR('Franja horaria-H'!O6/'Franja horaria-U'!O6,0)</f>
        <v>0.77847622218522727</v>
      </c>
      <c r="P6" s="256">
        <f>IFERROR('Franja horaria-H'!P6/'Franja horaria-U'!P6,0)</f>
        <v>0.76282266826785394</v>
      </c>
      <c r="Q6" s="27">
        <f t="shared" ref="Q6:Q15" si="0">IFERROR((J6-C6)/C6,"-")</f>
        <v>4.9519322317415342E-4</v>
      </c>
      <c r="R6" s="28" t="str">
        <f t="shared" ref="R6:R15" si="1">IFERROR((K6-D6)/D6,"-")</f>
        <v>-</v>
      </c>
      <c r="S6" s="28" t="str">
        <f t="shared" ref="S6:S15" si="2">IFERROR((L6-E6)/E6,"-")</f>
        <v>-</v>
      </c>
      <c r="T6" s="28">
        <f t="shared" ref="T6:T15" si="3">IFERROR((M6-F6)/F6,"-")</f>
        <v>0.15683103669323278</v>
      </c>
      <c r="U6" s="28">
        <f t="shared" ref="U6:U15" si="4">IFERROR((N6-G6)/G6,"-")</f>
        <v>5.7400079040450872E-2</v>
      </c>
      <c r="V6" s="28">
        <f t="shared" ref="V6:V15" si="5">IFERROR((O6-H6)/H6,"-")</f>
        <v>2.8401658885173719E-2</v>
      </c>
      <c r="W6" s="29">
        <f t="shared" ref="W6:W15" si="6">IFERROR((P6-I6)/I6,"-")</f>
        <v>-3.4541744886882456E-2</v>
      </c>
    </row>
    <row r="7" spans="1:23" x14ac:dyDescent="0.25">
      <c r="B7" s="190" t="s">
        <v>350</v>
      </c>
      <c r="C7" s="253">
        <f>IFERROR('Franja horaria-H'!C7/'Franja horaria-U'!C7,0)</f>
        <v>1.0067287975249919</v>
      </c>
      <c r="D7" s="254">
        <f>IFERROR('Franja horaria-H'!D7/'Franja horaria-U'!D7,0)</f>
        <v>0</v>
      </c>
      <c r="E7" s="254">
        <f>IFERROR('Franja horaria-H'!E7/'Franja horaria-U'!E7,0)</f>
        <v>0</v>
      </c>
      <c r="F7" s="254">
        <f>IFERROR('Franja horaria-H'!F7/'Franja horaria-U'!F7,0)</f>
        <v>0.85601450787228939</v>
      </c>
      <c r="G7" s="254">
        <f>IFERROR('Franja horaria-H'!G7/'Franja horaria-U'!G7,0)</f>
        <v>0.97375577326801965</v>
      </c>
      <c r="H7" s="254">
        <f>IFERROR('Franja horaria-H'!H7/'Franja horaria-U'!H7,0)</f>
        <v>2.0911139974608308</v>
      </c>
      <c r="I7" s="254">
        <f>IFERROR('Franja horaria-H'!I7/'Franja horaria-U'!I7,0)</f>
        <v>1.0100395433973339</v>
      </c>
      <c r="J7" s="255">
        <f>IFERROR('Franja horaria-H'!J7/'Franja horaria-U'!J7,0)</f>
        <v>1.0113093060129279</v>
      </c>
      <c r="K7" s="256">
        <f>IFERROR('Franja horaria-H'!K7/'Franja horaria-U'!K7,0)</f>
        <v>0</v>
      </c>
      <c r="L7" s="256">
        <f>IFERROR('Franja horaria-H'!L7/'Franja horaria-U'!L7,0)</f>
        <v>0</v>
      </c>
      <c r="M7" s="256">
        <f>IFERROR('Franja horaria-H'!M7/'Franja horaria-U'!M7,0)</f>
        <v>1.0343290561913459</v>
      </c>
      <c r="N7" s="256">
        <f>IFERROR('Franja horaria-H'!N7/'Franja horaria-U'!N7,0)</f>
        <v>1.0153010627644798</v>
      </c>
      <c r="O7" s="256">
        <f>IFERROR('Franja horaria-H'!O7/'Franja horaria-U'!O7,0)</f>
        <v>1.0129027157882726</v>
      </c>
      <c r="P7" s="256">
        <f>IFERROR('Franja horaria-H'!P7/'Franja horaria-U'!P7,0)</f>
        <v>1.0088164520652729</v>
      </c>
      <c r="Q7" s="27">
        <f t="shared" si="0"/>
        <v>4.549893177981032E-3</v>
      </c>
      <c r="R7" s="28" t="str">
        <f t="shared" si="1"/>
        <v>-</v>
      </c>
      <c r="S7" s="28" t="str">
        <f t="shared" si="2"/>
        <v>-</v>
      </c>
      <c r="T7" s="28">
        <f t="shared" si="3"/>
        <v>0.20830785772810709</v>
      </c>
      <c r="U7" s="28">
        <f t="shared" si="4"/>
        <v>4.2664999414617218E-2</v>
      </c>
      <c r="V7" s="28">
        <f t="shared" si="5"/>
        <v>-0.51561573543182904</v>
      </c>
      <c r="W7" s="29">
        <f t="shared" si="6"/>
        <v>-1.2109341065470087E-3</v>
      </c>
    </row>
    <row r="8" spans="1:23" x14ac:dyDescent="0.25">
      <c r="B8" s="190" t="s">
        <v>351</v>
      </c>
      <c r="C8" s="253">
        <f>IFERROR('Franja horaria-H'!C8/'Franja horaria-U'!C8,0)</f>
        <v>1.0878507953048782</v>
      </c>
      <c r="D8" s="254">
        <f>IFERROR('Franja horaria-H'!D8/'Franja horaria-U'!D8,0)</f>
        <v>0</v>
      </c>
      <c r="E8" s="254">
        <f>IFERROR('Franja horaria-H'!E8/'Franja horaria-U'!E8,0)</f>
        <v>0</v>
      </c>
      <c r="F8" s="254">
        <f>IFERROR('Franja horaria-H'!F8/'Franja horaria-U'!F8,0)</f>
        <v>4.276812817648926</v>
      </c>
      <c r="G8" s="254">
        <f>IFERROR('Franja horaria-H'!G8/'Franja horaria-U'!G8,0)</f>
        <v>1.0205528561551047</v>
      </c>
      <c r="H8" s="254">
        <f>IFERROR('Franja horaria-H'!H8/'Franja horaria-U'!H8,0)</f>
        <v>0.96674323241043347</v>
      </c>
      <c r="I8" s="254">
        <f>IFERROR('Franja horaria-H'!I8/'Franja horaria-U'!I8,0)</f>
        <v>1.0191904761904762</v>
      </c>
      <c r="J8" s="255">
        <f>IFERROR('Franja horaria-H'!J8/'Franja horaria-U'!J8,0)</f>
        <v>0.97612211112572689</v>
      </c>
      <c r="K8" s="256">
        <f>IFERROR('Franja horaria-H'!K8/'Franja horaria-U'!K8,0)</f>
        <v>0</v>
      </c>
      <c r="L8" s="256">
        <f>IFERROR('Franja horaria-H'!L8/'Franja horaria-U'!L8,0)</f>
        <v>0</v>
      </c>
      <c r="M8" s="256">
        <f>IFERROR('Franja horaria-H'!M8/'Franja horaria-U'!M8,0)</f>
        <v>1.0281697807086387</v>
      </c>
      <c r="N8" s="256">
        <f>IFERROR('Franja horaria-H'!N8/'Franja horaria-U'!N8,0)</f>
        <v>0.98290256444728263</v>
      </c>
      <c r="O8" s="256">
        <f>IFERROR('Franja horaria-H'!O8/'Franja horaria-U'!O8,0)</f>
        <v>0.96254566964751731</v>
      </c>
      <c r="P8" s="256">
        <f>IFERROR('Franja horaria-H'!P8/'Franja horaria-U'!P8,0)</f>
        <v>0.98748097549283842</v>
      </c>
      <c r="Q8" s="27">
        <f t="shared" si="0"/>
        <v>-0.10270589005529797</v>
      </c>
      <c r="R8" s="28" t="str">
        <f t="shared" si="1"/>
        <v>-</v>
      </c>
      <c r="S8" s="28" t="str">
        <f t="shared" si="2"/>
        <v>-</v>
      </c>
      <c r="T8" s="28">
        <f t="shared" si="3"/>
        <v>-0.75959439317387523</v>
      </c>
      <c r="U8" s="28">
        <f t="shared" si="4"/>
        <v>-3.6892054616032496E-2</v>
      </c>
      <c r="V8" s="28">
        <f t="shared" si="5"/>
        <v>-4.3419623972439413E-3</v>
      </c>
      <c r="W8" s="29">
        <f t="shared" si="6"/>
        <v>-3.1112438193262319E-2</v>
      </c>
    </row>
    <row r="9" spans="1:23" x14ac:dyDescent="0.25">
      <c r="B9" s="190" t="s">
        <v>352</v>
      </c>
      <c r="C9" s="253">
        <f>IFERROR('Franja horaria-H'!C9/'Franja horaria-U'!C9,0)</f>
        <v>0.99848574631646381</v>
      </c>
      <c r="D9" s="254">
        <f>IFERROR('Franja horaria-H'!D9/'Franja horaria-U'!D9,0)</f>
        <v>0</v>
      </c>
      <c r="E9" s="254">
        <f>IFERROR('Franja horaria-H'!E9/'Franja horaria-U'!E9,0)</f>
        <v>0</v>
      </c>
      <c r="F9" s="254">
        <f>IFERROR('Franja horaria-H'!F9/'Franja horaria-U'!F9,0)</f>
        <v>0.99980236282951773</v>
      </c>
      <c r="G9" s="254">
        <f>IFERROR('Franja horaria-H'!G9/'Franja horaria-U'!G9,0)</f>
        <v>0.93455990622006835</v>
      </c>
      <c r="H9" s="254">
        <f>IFERROR('Franja horaria-H'!H9/'Franja horaria-U'!H9,0)</f>
        <v>0.79262244013435912</v>
      </c>
      <c r="I9" s="254">
        <f>IFERROR('Franja horaria-H'!I9/'Franja horaria-U'!I9,0)</f>
        <v>0.95250884393498603</v>
      </c>
      <c r="J9" s="255">
        <f>IFERROR('Franja horaria-H'!J9/'Franja horaria-U'!J9,0)</f>
        <v>1.0349463665815173</v>
      </c>
      <c r="K9" s="256">
        <f>IFERROR('Franja horaria-H'!K9/'Franja horaria-U'!K9,0)</f>
        <v>0</v>
      </c>
      <c r="L9" s="256">
        <f>IFERROR('Franja horaria-H'!L9/'Franja horaria-U'!L9,0)</f>
        <v>0</v>
      </c>
      <c r="M9" s="256">
        <f>IFERROR('Franja horaria-H'!M9/'Franja horaria-U'!M9,0)</f>
        <v>1.0773138142523364</v>
      </c>
      <c r="N9" s="256">
        <f>IFERROR('Franja horaria-H'!N9/'Franja horaria-U'!N9,0)</f>
        <v>1.0846089717396301</v>
      </c>
      <c r="O9" s="256">
        <f>IFERROR('Franja horaria-H'!O9/'Franja horaria-U'!O9,0)</f>
        <v>1.0784973558380366</v>
      </c>
      <c r="P9" s="256">
        <f>IFERROR('Franja horaria-H'!P9/'Franja horaria-U'!P9,0)</f>
        <v>1.0748925843803887</v>
      </c>
      <c r="Q9" s="27">
        <f t="shared" si="0"/>
        <v>3.6515914623279473E-2</v>
      </c>
      <c r="R9" s="28" t="str">
        <f t="shared" si="1"/>
        <v>-</v>
      </c>
      <c r="S9" s="28" t="str">
        <f t="shared" si="2"/>
        <v>-</v>
      </c>
      <c r="T9" s="28">
        <f t="shared" si="3"/>
        <v>7.7526773594988607E-2</v>
      </c>
      <c r="U9" s="28">
        <f t="shared" si="4"/>
        <v>0.16055585577863266</v>
      </c>
      <c r="V9" s="28">
        <f t="shared" si="5"/>
        <v>0.36066972271844616</v>
      </c>
      <c r="W9" s="29">
        <f t="shared" si="6"/>
        <v>0.12848567362357849</v>
      </c>
    </row>
    <row r="10" spans="1:23" x14ac:dyDescent="0.25">
      <c r="B10" s="190" t="s">
        <v>353</v>
      </c>
      <c r="C10" s="253">
        <f>IFERROR('Franja horaria-H'!C10/'Franja horaria-U'!C10,0)</f>
        <v>0.6164546415684099</v>
      </c>
      <c r="D10" s="254">
        <f>IFERROR('Franja horaria-H'!D10/'Franja horaria-U'!D10,0)</f>
        <v>0</v>
      </c>
      <c r="E10" s="254">
        <f>IFERROR('Franja horaria-H'!E10/'Franja horaria-U'!E10,0)</f>
        <v>0</v>
      </c>
      <c r="F10" s="254">
        <f>IFERROR('Franja horaria-H'!F10/'Franja horaria-U'!F10,0)</f>
        <v>0.63475867492381699</v>
      </c>
      <c r="G10" s="254">
        <f>IFERROR('Franja horaria-H'!G10/'Franja horaria-U'!G10,0)</f>
        <v>0.62680830507856555</v>
      </c>
      <c r="H10" s="254">
        <f>IFERROR('Franja horaria-H'!H10/'Franja horaria-U'!H10,0)</f>
        <v>0.54790372801480947</v>
      </c>
      <c r="I10" s="254">
        <f>IFERROR('Franja horaria-H'!I10/'Franja horaria-U'!I10,0)</f>
        <v>0.67739319973317458</v>
      </c>
      <c r="J10" s="255">
        <f>IFERROR('Franja horaria-H'!J10/'Franja horaria-U'!J10,0)</f>
        <v>0.66329484705976727</v>
      </c>
      <c r="K10" s="256">
        <f>IFERROR('Franja horaria-H'!K10/'Franja horaria-U'!K10,0)</f>
        <v>0</v>
      </c>
      <c r="L10" s="256">
        <f>IFERROR('Franja horaria-H'!L10/'Franja horaria-U'!L10,0)</f>
        <v>0</v>
      </c>
      <c r="M10" s="256">
        <f>IFERROR('Franja horaria-H'!M10/'Franja horaria-U'!M10,0)</f>
        <v>0.68210679576639266</v>
      </c>
      <c r="N10" s="256">
        <f>IFERROR('Franja horaria-H'!N10/'Franja horaria-U'!N10,0)</f>
        <v>0.69418666164550513</v>
      </c>
      <c r="O10" s="256">
        <f>IFERROR('Franja horaria-H'!O10/'Franja horaria-U'!O10,0)</f>
        <v>0.70101337011884557</v>
      </c>
      <c r="P10" s="256">
        <f>IFERROR('Franja horaria-H'!P10/'Franja horaria-U'!P10,0)</f>
        <v>0.73718489759171735</v>
      </c>
      <c r="Q10" s="27">
        <f t="shared" si="0"/>
        <v>7.5983214875606317E-2</v>
      </c>
      <c r="R10" s="28" t="str">
        <f t="shared" si="1"/>
        <v>-</v>
      </c>
      <c r="S10" s="28" t="str">
        <f t="shared" si="2"/>
        <v>-</v>
      </c>
      <c r="T10" s="28">
        <f t="shared" si="3"/>
        <v>7.4592317857268095E-2</v>
      </c>
      <c r="U10" s="28">
        <f t="shared" si="4"/>
        <v>0.10749435835649022</v>
      </c>
      <c r="V10" s="28">
        <f t="shared" si="5"/>
        <v>0.27944624990742473</v>
      </c>
      <c r="W10" s="29">
        <f t="shared" si="6"/>
        <v>8.826734292888494E-2</v>
      </c>
    </row>
    <row r="11" spans="1:23" x14ac:dyDescent="0.25">
      <c r="B11" s="190" t="s">
        <v>354</v>
      </c>
      <c r="C11" s="253">
        <f>IFERROR('Franja horaria-H'!C11/'Franja horaria-U'!C11,0)</f>
        <v>0.47347045781399805</v>
      </c>
      <c r="D11" s="254">
        <f>IFERROR('Franja horaria-H'!D11/'Franja horaria-U'!D11,0)</f>
        <v>0</v>
      </c>
      <c r="E11" s="254">
        <f>IFERROR('Franja horaria-H'!E11/'Franja horaria-U'!E11,0)</f>
        <v>0</v>
      </c>
      <c r="F11" s="254">
        <f>IFERROR('Franja horaria-H'!F11/'Franja horaria-U'!F11,0)</f>
        <v>0.45576070770884458</v>
      </c>
      <c r="G11" s="254">
        <f>IFERROR('Franja horaria-H'!G11/'Franja horaria-U'!G11,0)</f>
        <v>0.45366274333782108</v>
      </c>
      <c r="H11" s="254">
        <f>IFERROR('Franja horaria-H'!H11/'Franja horaria-U'!H11,0)</f>
        <v>0.47870950433597192</v>
      </c>
      <c r="I11" s="254">
        <f>IFERROR('Franja horaria-H'!I11/'Franja horaria-U'!I11,0)</f>
        <v>1.1170890341813315</v>
      </c>
      <c r="J11" s="255">
        <f>IFERROR('Franja horaria-H'!J11/'Franja horaria-U'!J11,0)</f>
        <v>0.47909220111655687</v>
      </c>
      <c r="K11" s="256">
        <f>IFERROR('Franja horaria-H'!K11/'Franja horaria-U'!K11,0)</f>
        <v>0</v>
      </c>
      <c r="L11" s="256">
        <f>IFERROR('Franja horaria-H'!L11/'Franja horaria-U'!L11,0)</f>
        <v>0</v>
      </c>
      <c r="M11" s="256">
        <f>IFERROR('Franja horaria-H'!M11/'Franja horaria-U'!M11,0)</f>
        <v>0.49371571982660101</v>
      </c>
      <c r="N11" s="256">
        <f>IFERROR('Franja horaria-H'!N11/'Franja horaria-U'!N11,0)</f>
        <v>0.51691255388404855</v>
      </c>
      <c r="O11" s="256">
        <f>IFERROR('Franja horaria-H'!O11/'Franja horaria-U'!O11,0)</f>
        <v>0.51784815328504652</v>
      </c>
      <c r="P11" s="256">
        <f>IFERROR('Franja horaria-H'!P11/'Franja horaria-U'!P11,0)</f>
        <v>0.54741415070518884</v>
      </c>
      <c r="Q11" s="27">
        <f t="shared" si="0"/>
        <v>1.1873482726914537E-2</v>
      </c>
      <c r="R11" s="28" t="str">
        <f t="shared" si="1"/>
        <v>-</v>
      </c>
      <c r="S11" s="28" t="str">
        <f t="shared" si="2"/>
        <v>-</v>
      </c>
      <c r="T11" s="28">
        <f t="shared" si="3"/>
        <v>8.3278377174197685E-2</v>
      </c>
      <c r="U11" s="28">
        <f t="shared" si="4"/>
        <v>0.1394203325599703</v>
      </c>
      <c r="V11" s="28">
        <f t="shared" si="5"/>
        <v>8.1758662810266614E-2</v>
      </c>
      <c r="W11" s="29">
        <f t="shared" si="6"/>
        <v>-0.50996372361101361</v>
      </c>
    </row>
    <row r="12" spans="1:23" x14ac:dyDescent="0.25">
      <c r="B12" s="190" t="s">
        <v>355</v>
      </c>
      <c r="C12" s="253">
        <f>IFERROR('Franja horaria-H'!C12/'Franja horaria-U'!C12,0)</f>
        <v>0.92404468368350934</v>
      </c>
      <c r="D12" s="254">
        <f>IFERROR('Franja horaria-H'!D12/'Franja horaria-U'!D12,0)</f>
        <v>0</v>
      </c>
      <c r="E12" s="254">
        <f>IFERROR('Franja horaria-H'!E12/'Franja horaria-U'!E12,0)</f>
        <v>0</v>
      </c>
      <c r="F12" s="254">
        <f>IFERROR('Franja horaria-H'!F12/'Franja horaria-U'!F12,0)</f>
        <v>0.90418283850279146</v>
      </c>
      <c r="G12" s="254">
        <f>IFERROR('Franja horaria-H'!G12/'Franja horaria-U'!G12,0)</f>
        <v>1.1838344906670066</v>
      </c>
      <c r="H12" s="254">
        <f>IFERROR('Franja horaria-H'!H12/'Franja horaria-U'!H12,0)</f>
        <v>0.80824155143796717</v>
      </c>
      <c r="I12" s="254">
        <f>IFERROR('Franja horaria-H'!I12/'Franja horaria-U'!I12,0)</f>
        <v>0.67123705602925676</v>
      </c>
      <c r="J12" s="255">
        <f>IFERROR('Franja horaria-H'!J12/'Franja horaria-U'!J12,0)</f>
        <v>0.82873252768525485</v>
      </c>
      <c r="K12" s="256">
        <f>IFERROR('Franja horaria-H'!K12/'Franja horaria-U'!K12,0)</f>
        <v>0</v>
      </c>
      <c r="L12" s="256">
        <f>IFERROR('Franja horaria-H'!L12/'Franja horaria-U'!L12,0)</f>
        <v>0</v>
      </c>
      <c r="M12" s="256">
        <f>IFERROR('Franja horaria-H'!M12/'Franja horaria-U'!M12,0)</f>
        <v>0.81858641272469934</v>
      </c>
      <c r="N12" s="256">
        <f>IFERROR('Franja horaria-H'!N12/'Franja horaria-U'!N12,0)</f>
        <v>0.83382549714594745</v>
      </c>
      <c r="O12" s="256">
        <f>IFERROR('Franja horaria-H'!O12/'Franja horaria-U'!O12,0)</f>
        <v>0.86256976669589203</v>
      </c>
      <c r="P12" s="256">
        <f>IFERROR('Franja horaria-H'!P12/'Franja horaria-U'!P12,0)</f>
        <v>0.83601563646757826</v>
      </c>
      <c r="Q12" s="27">
        <f t="shared" si="0"/>
        <v>-0.10314669591335418</v>
      </c>
      <c r="R12" s="28" t="str">
        <f t="shared" si="1"/>
        <v>-</v>
      </c>
      <c r="S12" s="28" t="str">
        <f t="shared" si="2"/>
        <v>-</v>
      </c>
      <c r="T12" s="28">
        <f t="shared" si="3"/>
        <v>-9.4667164795815648E-2</v>
      </c>
      <c r="U12" s="28">
        <f t="shared" si="4"/>
        <v>-0.29565703337791249</v>
      </c>
      <c r="V12" s="28">
        <f t="shared" si="5"/>
        <v>6.7217795424236573E-2</v>
      </c>
      <c r="W12" s="29">
        <f t="shared" si="6"/>
        <v>0.24548492810137615</v>
      </c>
    </row>
    <row r="13" spans="1:23" x14ac:dyDescent="0.25">
      <c r="B13" s="190" t="s">
        <v>356</v>
      </c>
      <c r="C13" s="253">
        <f>IFERROR('Franja horaria-H'!C13/'Franja horaria-U'!C13,0)</f>
        <v>0.31905943417750343</v>
      </c>
      <c r="D13" s="254">
        <f>IFERROR('Franja horaria-H'!D13/'Franja horaria-U'!D13,0)</f>
        <v>0</v>
      </c>
      <c r="E13" s="254">
        <f>IFERROR('Franja horaria-H'!E13/'Franja horaria-U'!E13,0)</f>
        <v>0</v>
      </c>
      <c r="F13" s="254">
        <f>IFERROR('Franja horaria-H'!F13/'Franja horaria-U'!F13,0)</f>
        <v>0.3670347486963757</v>
      </c>
      <c r="G13" s="254">
        <f>IFERROR('Franja horaria-H'!G13/'Franja horaria-U'!G13,0)</f>
        <v>0.39415115689258223</v>
      </c>
      <c r="H13" s="254">
        <f>IFERROR('Franja horaria-H'!H13/'Franja horaria-U'!H13,0)</f>
        <v>0.42942603894216741</v>
      </c>
      <c r="I13" s="254">
        <f>IFERROR('Franja horaria-H'!I13/'Franja horaria-U'!I13,0)</f>
        <v>0.37031541857700712</v>
      </c>
      <c r="J13" s="255">
        <f>IFERROR('Franja horaria-H'!J13/'Franja horaria-U'!J13,0)</f>
        <v>0.31721645456575015</v>
      </c>
      <c r="K13" s="256">
        <f>IFERROR('Franja horaria-H'!K13/'Franja horaria-U'!K13,0)</f>
        <v>0</v>
      </c>
      <c r="L13" s="256">
        <f>IFERROR('Franja horaria-H'!L13/'Franja horaria-U'!L13,0)</f>
        <v>0</v>
      </c>
      <c r="M13" s="256">
        <f>IFERROR('Franja horaria-H'!M13/'Franja horaria-U'!M13,0)</f>
        <v>0.42755020614443412</v>
      </c>
      <c r="N13" s="256">
        <f>IFERROR('Franja horaria-H'!N13/'Franja horaria-U'!N13,0)</f>
        <v>0.43330071298755768</v>
      </c>
      <c r="O13" s="256">
        <f>IFERROR('Franja horaria-H'!O13/'Franja horaria-U'!O13,0)</f>
        <v>0.42992144988590447</v>
      </c>
      <c r="P13" s="256">
        <f>IFERROR('Franja horaria-H'!P13/'Franja horaria-U'!P13,0)</f>
        <v>0.62657193849533155</v>
      </c>
      <c r="Q13" s="27">
        <f t="shared" si="0"/>
        <v>-5.7762893503032113E-3</v>
      </c>
      <c r="R13" s="28" t="str">
        <f t="shared" si="1"/>
        <v>-</v>
      </c>
      <c r="S13" s="28" t="str">
        <f t="shared" si="2"/>
        <v>-</v>
      </c>
      <c r="T13" s="28">
        <f t="shared" si="3"/>
        <v>0.16487664359572388</v>
      </c>
      <c r="U13" s="28">
        <f t="shared" si="4"/>
        <v>9.9326249359823274E-2</v>
      </c>
      <c r="V13" s="28">
        <f t="shared" si="5"/>
        <v>1.153658369104584E-3</v>
      </c>
      <c r="W13" s="29">
        <f t="shared" si="6"/>
        <v>0.6919952750091497</v>
      </c>
    </row>
    <row r="14" spans="1:23" ht="15.75" thickBot="1" x14ac:dyDescent="0.3">
      <c r="B14" s="190" t="s">
        <v>450</v>
      </c>
      <c r="C14" s="253">
        <f>IFERROR('Franja horaria-H'!C14/'Franja horaria-U'!C14,0)</f>
        <v>0.74169322683035521</v>
      </c>
      <c r="D14" s="254">
        <f>IFERROR('Franja horaria-H'!D14/'Franja horaria-U'!D14,0)</f>
        <v>0</v>
      </c>
      <c r="E14" s="254">
        <f>IFERROR('Franja horaria-H'!E14/'Franja horaria-U'!E14,0)</f>
        <v>0</v>
      </c>
      <c r="F14" s="254">
        <f>IFERROR('Franja horaria-H'!F14/'Franja horaria-U'!F14,0)</f>
        <v>0.76810617213026466</v>
      </c>
      <c r="G14" s="254">
        <f>IFERROR('Franja horaria-H'!G14/'Franja horaria-U'!G14,0)</f>
        <v>0.72197573929737102</v>
      </c>
      <c r="H14" s="254">
        <f>IFERROR('Franja horaria-H'!H14/'Franja horaria-U'!H14,0)</f>
        <v>0.68494251090310454</v>
      </c>
      <c r="I14" s="254">
        <f>IFERROR('Franja horaria-H'!I14/'Franja horaria-U'!I14,0)</f>
        <v>0.78285306880890915</v>
      </c>
      <c r="J14" s="255">
        <f>IFERROR('Franja horaria-H'!J14/'Franja horaria-U'!J14,0)</f>
        <v>0.78464623150623514</v>
      </c>
      <c r="K14" s="256">
        <f>IFERROR('Franja horaria-H'!K14/'Franja horaria-U'!K14,0)</f>
        <v>0</v>
      </c>
      <c r="L14" s="256">
        <f>IFERROR('Franja horaria-H'!L14/'Franja horaria-U'!L14,0)</f>
        <v>0</v>
      </c>
      <c r="M14" s="256">
        <f>IFERROR('Franja horaria-H'!M14/'Franja horaria-U'!M14,0)</f>
        <v>0.79882345635102037</v>
      </c>
      <c r="N14" s="256">
        <f>IFERROR('Franja horaria-H'!N14/'Franja horaria-U'!N14,0)</f>
        <v>1.2001578802217419</v>
      </c>
      <c r="O14" s="256">
        <f>IFERROR('Franja horaria-H'!O14/'Franja horaria-U'!O14,0)</f>
        <v>0.78795120660887874</v>
      </c>
      <c r="P14" s="256">
        <f>IFERROR('Franja horaria-H'!P14/'Franja horaria-U'!P14,0)</f>
        <v>0.83294622657617168</v>
      </c>
      <c r="Q14" s="27">
        <f t="shared" ref="Q14" si="7">IFERROR((J14-C14)/C14,"-")</f>
        <v>5.7912089691637983E-2</v>
      </c>
      <c r="R14" s="28" t="str">
        <f t="shared" ref="R14" si="8">IFERROR((K14-D14)/D14,"-")</f>
        <v>-</v>
      </c>
      <c r="S14" s="28" t="str">
        <f t="shared" ref="S14" si="9">IFERROR((L14-E14)/E14,"-")</f>
        <v>-</v>
      </c>
      <c r="T14" s="28">
        <f t="shared" ref="T14" si="10">IFERROR((M14-F14)/F14,"-")</f>
        <v>3.9990935283809044E-2</v>
      </c>
      <c r="U14" s="28">
        <f t="shared" ref="U14" si="11">IFERROR((N14-G14)/G14,"-")</f>
        <v>0.66232438972220753</v>
      </c>
      <c r="V14" s="28">
        <f t="shared" ref="V14" si="12">IFERROR((O14-H14)/H14,"-")</f>
        <v>0.15039027957245063</v>
      </c>
      <c r="W14" s="29">
        <f t="shared" ref="W14" si="13">IFERROR((P14-I14)/I14,"-")</f>
        <v>6.3987943284782647E-2</v>
      </c>
    </row>
    <row r="15" spans="1:23" ht="15.75" thickBot="1" x14ac:dyDescent="0.3">
      <c r="B15" s="200" t="s">
        <v>16</v>
      </c>
      <c r="C15" s="258">
        <f>IFERROR('Franja horaria-H'!C15/'Franja horaria-U'!C15,0)</f>
        <v>0.86242086980868693</v>
      </c>
      <c r="D15" s="257">
        <f>IFERROR('Franja horaria-H'!D15/'Franja horaria-U'!D15,0)</f>
        <v>0</v>
      </c>
      <c r="E15" s="257">
        <f>IFERROR('Franja horaria-H'!E15/'Franja horaria-U'!E15,0)</f>
        <v>0</v>
      </c>
      <c r="F15" s="257">
        <f>IFERROR('Franja horaria-H'!F15/'Franja horaria-U'!F15,0)</f>
        <v>1.068140084522563</v>
      </c>
      <c r="G15" s="257">
        <f>IFERROR('Franja horaria-H'!G15/'Franja horaria-U'!G15,0)</f>
        <v>0.90058485213133055</v>
      </c>
      <c r="H15" s="257">
        <f>IFERROR('Franja horaria-H'!H15/'Franja horaria-U'!H15,0)</f>
        <v>1.0388111488821195</v>
      </c>
      <c r="I15" s="257">
        <f>IFERROR('Franja horaria-H'!I15/'Franja horaria-U'!I15,0)</f>
        <v>0.91135517737050054</v>
      </c>
      <c r="J15" s="259">
        <f>IFERROR('Franja horaria-H'!J15/'Franja horaria-U'!J15,0)</f>
        <v>0.83679252088027523</v>
      </c>
      <c r="K15" s="259">
        <f>IFERROR('Franja horaria-H'!K15/'Franja horaria-U'!K15,0)</f>
        <v>0</v>
      </c>
      <c r="L15" s="259">
        <f>IFERROR('Franja horaria-H'!L15/'Franja horaria-U'!L15,0)</f>
        <v>0</v>
      </c>
      <c r="M15" s="259">
        <f>IFERROR('Franja horaria-H'!M15/'Franja horaria-U'!M15,0)</f>
        <v>0.8598684461557129</v>
      </c>
      <c r="N15" s="259">
        <f>IFERROR('Franja horaria-H'!N15/'Franja horaria-U'!N15,0)</f>
        <v>0.9545287970328199</v>
      </c>
      <c r="O15" s="259">
        <f>IFERROR('Franja horaria-H'!O15/'Franja horaria-U'!O15,0)</f>
        <v>0.85659416004703437</v>
      </c>
      <c r="P15" s="260">
        <f>IFERROR('Franja horaria-H'!P15/'Franja horaria-U'!P15,0)</f>
        <v>0.86980245255209776</v>
      </c>
      <c r="Q15" s="120">
        <f t="shared" si="0"/>
        <v>-2.971675411113011E-2</v>
      </c>
      <c r="R15" s="121" t="str">
        <f t="shared" si="1"/>
        <v>-</v>
      </c>
      <c r="S15" s="121" t="str">
        <f t="shared" si="2"/>
        <v>-</v>
      </c>
      <c r="T15" s="121">
        <f t="shared" si="3"/>
        <v>-0.19498532204223321</v>
      </c>
      <c r="U15" s="121">
        <f t="shared" si="4"/>
        <v>5.9898792183574065E-2</v>
      </c>
      <c r="V15" s="121">
        <f t="shared" si="5"/>
        <v>-0.17540915789281966</v>
      </c>
      <c r="W15" s="122">
        <f t="shared" si="6"/>
        <v>-4.5594435462904065E-2</v>
      </c>
    </row>
  </sheetData>
  <mergeCells count="7">
    <mergeCell ref="A1:B4"/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5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69" t="s">
        <v>203</v>
      </c>
      <c r="K2" s="369"/>
      <c r="L2" s="369"/>
      <c r="M2" s="369"/>
      <c r="N2" s="369"/>
      <c r="O2" s="369"/>
      <c r="P2" s="369"/>
    </row>
    <row r="3" spans="1:23" x14ac:dyDescent="0.25">
      <c r="C3" s="261">
        <v>43138</v>
      </c>
      <c r="D3" s="261">
        <v>43139</v>
      </c>
      <c r="E3" s="261">
        <v>43140</v>
      </c>
      <c r="F3" s="261">
        <v>43141</v>
      </c>
      <c r="G3" s="261">
        <v>43142</v>
      </c>
      <c r="H3" s="261">
        <v>43143</v>
      </c>
      <c r="I3" s="261">
        <v>43144</v>
      </c>
      <c r="J3" s="262">
        <v>43145</v>
      </c>
      <c r="K3" s="262">
        <v>43146</v>
      </c>
      <c r="L3" s="262">
        <v>43147</v>
      </c>
      <c r="M3" s="262">
        <v>43148</v>
      </c>
      <c r="N3" s="262">
        <v>43149</v>
      </c>
      <c r="O3" s="262">
        <v>43150</v>
      </c>
      <c r="P3" s="262">
        <v>43151</v>
      </c>
      <c r="Q3" s="261">
        <v>43152</v>
      </c>
      <c r="R3" s="261">
        <v>43153</v>
      </c>
      <c r="S3" s="261">
        <v>43154</v>
      </c>
      <c r="T3" s="261">
        <v>43155</v>
      </c>
      <c r="U3" s="261">
        <v>43156</v>
      </c>
      <c r="V3" s="261">
        <v>43157</v>
      </c>
      <c r="W3" s="261">
        <v>43158</v>
      </c>
    </row>
    <row r="4" spans="1:23" x14ac:dyDescent="0.25">
      <c r="C4" s="90" t="s">
        <v>228</v>
      </c>
      <c r="D4" s="90" t="s">
        <v>229</v>
      </c>
      <c r="E4" s="90" t="s">
        <v>230</v>
      </c>
      <c r="F4" s="90" t="s">
        <v>231</v>
      </c>
      <c r="G4" s="90" t="s">
        <v>232</v>
      </c>
      <c r="H4" s="90" t="s">
        <v>233</v>
      </c>
      <c r="I4" s="90" t="s">
        <v>234</v>
      </c>
      <c r="J4" s="263" t="s">
        <v>228</v>
      </c>
      <c r="K4" s="263" t="s">
        <v>229</v>
      </c>
      <c r="L4" s="263" t="s">
        <v>230</v>
      </c>
      <c r="M4" s="263" t="s">
        <v>231</v>
      </c>
      <c r="N4" s="263" t="s">
        <v>232</v>
      </c>
      <c r="O4" s="263" t="s">
        <v>233</v>
      </c>
      <c r="P4" s="263" t="s">
        <v>234</v>
      </c>
      <c r="Q4" s="90" t="s">
        <v>228</v>
      </c>
      <c r="R4" s="90" t="s">
        <v>229</v>
      </c>
      <c r="S4" s="90" t="s">
        <v>230</v>
      </c>
      <c r="T4" s="90" t="s">
        <v>231</v>
      </c>
      <c r="U4" s="90" t="s">
        <v>232</v>
      </c>
      <c r="V4" s="90" t="s">
        <v>233</v>
      </c>
      <c r="W4" s="90" t="s">
        <v>234</v>
      </c>
    </row>
    <row r="5" spans="1:23" s="265" customFormat="1" x14ac:dyDescent="0.25">
      <c r="A5" s="1"/>
      <c r="B5" s="264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5" customFormat="1" x14ac:dyDescent="0.25">
      <c r="A6" s="1"/>
      <c r="B6" s="2" t="s">
        <v>235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5" customFormat="1" x14ac:dyDescent="0.25">
      <c r="A7" s="1"/>
      <c r="B7" s="2" t="s">
        <v>236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5" customFormat="1" x14ac:dyDescent="0.25">
      <c r="A8" s="1"/>
      <c r="B8" s="266" t="s">
        <v>237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5" customFormat="1" x14ac:dyDescent="0.25">
      <c r="A9" s="1"/>
      <c r="B9" s="266" t="s">
        <v>238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5" customFormat="1" x14ac:dyDescent="0.25">
      <c r="A10" s="1"/>
      <c r="B10" s="2" t="s">
        <v>239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5" customFormat="1" x14ac:dyDescent="0.25">
      <c r="A11" s="1"/>
      <c r="B11" s="266" t="s">
        <v>240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5" customFormat="1" x14ac:dyDescent="0.25">
      <c r="A12" s="1"/>
      <c r="B12" s="264" t="s">
        <v>241</v>
      </c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23" s="265" customFormat="1" x14ac:dyDescent="0.25">
      <c r="A13" s="1"/>
      <c r="B13" s="2" t="s">
        <v>242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5" customFormat="1" x14ac:dyDescent="0.25">
      <c r="A14" s="1"/>
      <c r="B14" s="2" t="s">
        <v>243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5" customFormat="1" x14ac:dyDescent="0.25">
      <c r="A15" s="1"/>
      <c r="B15" s="2" t="s">
        <v>244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5" customFormat="1" x14ac:dyDescent="0.25">
      <c r="A16" s="1"/>
      <c r="B16" s="2" t="s">
        <v>245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5" customFormat="1" x14ac:dyDescent="0.25">
      <c r="A17" s="1"/>
      <c r="B17" s="2" t="s">
        <v>246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5" customFormat="1" x14ac:dyDescent="0.25">
      <c r="A18" s="1"/>
      <c r="B18" s="2" t="s">
        <v>247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248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64" t="s">
        <v>249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6" t="s">
        <v>250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6" t="s">
        <v>251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6" t="s">
        <v>252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6" t="s">
        <v>253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6" t="s">
        <v>254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6" t="s">
        <v>255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6" t="s">
        <v>256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64" t="s">
        <v>257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258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259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260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6" t="s">
        <v>261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262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263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264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8" t="s">
        <v>265</v>
      </c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</row>
    <row r="37" spans="2:23" x14ac:dyDescent="0.25">
      <c r="B37" s="2" t="s">
        <v>266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267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268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269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270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70" t="s">
        <v>271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272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8" t="s">
        <v>273</v>
      </c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</row>
    <row r="45" spans="2:23" x14ac:dyDescent="0.25">
      <c r="B45" s="2" t="s">
        <v>274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275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276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277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278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279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280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8" t="s">
        <v>281</v>
      </c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</row>
    <row r="53" spans="2:23" x14ac:dyDescent="0.25">
      <c r="B53" s="2" t="s">
        <v>282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283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284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285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286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287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288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289</v>
      </c>
    </row>
    <row r="61" spans="2:23" x14ac:dyDescent="0.25">
      <c r="B61" s="2" t="s">
        <v>290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291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292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293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294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295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71" t="s">
        <v>296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297</v>
      </c>
    </row>
    <row r="69" spans="2:23" x14ac:dyDescent="0.25">
      <c r="B69" s="2" t="s">
        <v>298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299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300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301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302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303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304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57" t="s">
        <v>203</v>
      </c>
      <c r="K2" s="357"/>
      <c r="L2" s="357"/>
      <c r="M2" s="357"/>
      <c r="N2" s="357"/>
      <c r="O2" s="357"/>
      <c r="P2" s="357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57" t="s">
        <v>203</v>
      </c>
      <c r="K2" s="357"/>
      <c r="L2" s="357"/>
      <c r="M2" s="357"/>
      <c r="N2" s="357"/>
      <c r="O2" s="357"/>
      <c r="P2" s="357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332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333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334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335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336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338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327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339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340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328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329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315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341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320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316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317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318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319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321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322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323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324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325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310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311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312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313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305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306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314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308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99" t="s">
        <v>327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326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315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309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91" t="s">
        <v>197</v>
      </c>
      <c r="C233" s="292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90">
        <v>14886.147999999999</v>
      </c>
      <c r="L233" s="290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94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93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workbookViewId="0">
      <selection activeCell="H5" sqref="H5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58" t="s">
        <v>403</v>
      </c>
      <c r="C2" s="358"/>
      <c r="D2" s="358"/>
      <c r="G2" s="358" t="s">
        <v>403</v>
      </c>
      <c r="H2" s="358"/>
      <c r="I2" s="358"/>
    </row>
    <row r="3" spans="2:10" ht="15.75" thickBot="1" x14ac:dyDescent="0.3">
      <c r="B3" s="358" t="str">
        <f>Replay!A1</f>
        <v>08/07 –14/07</v>
      </c>
      <c r="C3" s="358"/>
      <c r="D3" s="358"/>
      <c r="G3" s="358" t="str">
        <f>Replay!A1</f>
        <v>08/07 –14/07</v>
      </c>
      <c r="H3" s="358"/>
      <c r="I3" s="358"/>
    </row>
    <row r="4" spans="2:10" ht="15.75" thickBot="1" x14ac:dyDescent="0.3">
      <c r="B4" s="311" t="s">
        <v>404</v>
      </c>
      <c r="C4" s="311" t="s">
        <v>402</v>
      </c>
      <c r="D4" s="322" t="s">
        <v>405</v>
      </c>
      <c r="G4" s="311" t="s">
        <v>404</v>
      </c>
      <c r="H4" s="311" t="s">
        <v>402</v>
      </c>
      <c r="I4" s="322" t="s">
        <v>405</v>
      </c>
    </row>
    <row r="5" spans="2:10" x14ac:dyDescent="0.25">
      <c r="B5" s="315" t="s">
        <v>406</v>
      </c>
      <c r="C5" s="319">
        <v>114105.53</v>
      </c>
      <c r="D5" s="320">
        <f>C5/C8</f>
        <v>1.9087352830615013E-2</v>
      </c>
      <c r="G5" s="315" t="s">
        <v>421</v>
      </c>
      <c r="H5" s="324">
        <f>SUM(Destacados!H4:H50)</f>
        <v>495980.07666666608</v>
      </c>
      <c r="I5" s="320">
        <f>H5/C8</f>
        <v>8.2966589965378007E-2</v>
      </c>
    </row>
    <row r="6" spans="2:10" x14ac:dyDescent="0.25">
      <c r="B6" s="315" t="s">
        <v>408</v>
      </c>
      <c r="C6" s="319">
        <v>5584158.2400000002</v>
      </c>
      <c r="D6" s="320">
        <f>C6/C8</f>
        <v>0.9341072127605573</v>
      </c>
      <c r="G6" s="315" t="s">
        <v>407</v>
      </c>
      <c r="H6" s="319">
        <f>SUM('Franja horaria-H'!J15:P15)</f>
        <v>1710027.4833333315</v>
      </c>
      <c r="I6" s="320">
        <f>H6/C8</f>
        <v>0.28605009699733158</v>
      </c>
      <c r="J6" s="320">
        <f>H6/C6</f>
        <v>0.30622833555901013</v>
      </c>
    </row>
    <row r="7" spans="2:10" x14ac:dyDescent="0.25">
      <c r="B7" s="323" t="s">
        <v>422</v>
      </c>
      <c r="C7" s="324">
        <v>279806.15999999997</v>
      </c>
      <c r="D7" s="320">
        <f>C7/C8</f>
        <v>4.6805434408827659E-2</v>
      </c>
      <c r="G7" s="315" t="s">
        <v>215</v>
      </c>
      <c r="H7" s="319">
        <f>SUM(PARTIDOS!E2:E41)</f>
        <v>288256.72366666654</v>
      </c>
      <c r="I7" s="320">
        <f>H7/C8</f>
        <v>4.8219028389095225E-2</v>
      </c>
      <c r="J7" s="320">
        <f>I7/D8</f>
        <v>4.8219028389095225E-2</v>
      </c>
    </row>
    <row r="8" spans="2:10" x14ac:dyDescent="0.25">
      <c r="B8" s="321" t="s">
        <v>16</v>
      </c>
      <c r="C8" s="319">
        <f>SUM(C5:C7)</f>
        <v>5978069.9300000006</v>
      </c>
      <c r="D8" s="320">
        <f>SUM(D5:D7)</f>
        <v>1</v>
      </c>
      <c r="G8" s="321"/>
      <c r="H8" s="319"/>
      <c r="I8" s="320"/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D24"/>
  <sheetViews>
    <sheetView workbookViewId="0">
      <selection activeCell="A12" sqref="A12"/>
    </sheetView>
  </sheetViews>
  <sheetFormatPr baseColWidth="10" defaultRowHeight="15" x14ac:dyDescent="0.25"/>
  <cols>
    <col min="2" max="2" width="23.140625" customWidth="1"/>
    <col min="3" max="3" width="19.28515625" customWidth="1"/>
    <col min="4" max="4" width="20.42578125" customWidth="1"/>
  </cols>
  <sheetData>
    <row r="1" spans="1:4" x14ac:dyDescent="0.25">
      <c r="A1" s="315" t="s">
        <v>216</v>
      </c>
      <c r="B1" s="315" t="s">
        <v>406</v>
      </c>
      <c r="C1" s="315" t="s">
        <v>408</v>
      </c>
      <c r="D1" s="323" t="s">
        <v>422</v>
      </c>
    </row>
    <row r="2" spans="1:4" x14ac:dyDescent="0.25">
      <c r="A2" s="319" t="s">
        <v>433</v>
      </c>
      <c r="B2" s="326">
        <v>87399</v>
      </c>
      <c r="C2" s="326">
        <v>5645444</v>
      </c>
      <c r="D2" s="327">
        <v>423507</v>
      </c>
    </row>
    <row r="3" spans="1:4" x14ac:dyDescent="0.25">
      <c r="A3" s="319" t="s">
        <v>432</v>
      </c>
      <c r="B3" s="326">
        <v>83835</v>
      </c>
      <c r="C3" s="326">
        <v>4956020</v>
      </c>
      <c r="D3" s="327">
        <v>429559</v>
      </c>
    </row>
    <row r="4" spans="1:4" x14ac:dyDescent="0.25">
      <c r="A4" s="319" t="s">
        <v>431</v>
      </c>
      <c r="B4" s="326">
        <v>93126</v>
      </c>
      <c r="C4" s="326">
        <v>5511645</v>
      </c>
      <c r="D4" s="327">
        <v>450146</v>
      </c>
    </row>
    <row r="5" spans="1:4" x14ac:dyDescent="0.25">
      <c r="A5" s="319" t="s">
        <v>430</v>
      </c>
      <c r="B5" s="326">
        <v>108586</v>
      </c>
      <c r="C5" s="326">
        <v>5678819</v>
      </c>
      <c r="D5" s="327">
        <v>422155</v>
      </c>
    </row>
    <row r="6" spans="1:4" x14ac:dyDescent="0.25">
      <c r="A6" s="319" t="s">
        <v>429</v>
      </c>
      <c r="B6" s="326">
        <v>113859</v>
      </c>
      <c r="C6" s="326">
        <v>5963927</v>
      </c>
      <c r="D6" s="327">
        <v>395604</v>
      </c>
    </row>
    <row r="7" spans="1:4" x14ac:dyDescent="0.25">
      <c r="A7" s="319" t="s">
        <v>428</v>
      </c>
      <c r="B7" s="326">
        <v>112412</v>
      </c>
      <c r="C7" s="326">
        <v>6225747</v>
      </c>
      <c r="D7" s="327">
        <v>376269</v>
      </c>
    </row>
    <row r="8" spans="1:4" x14ac:dyDescent="0.25">
      <c r="A8" s="319" t="s">
        <v>439</v>
      </c>
      <c r="B8" s="319">
        <v>99203.687000000005</v>
      </c>
      <c r="C8" s="319">
        <v>5511680.5379999997</v>
      </c>
      <c r="D8" s="324">
        <v>364261.46899999998</v>
      </c>
    </row>
    <row r="9" spans="1:4" x14ac:dyDescent="0.25">
      <c r="A9" s="319" t="s">
        <v>424</v>
      </c>
      <c r="B9" s="319">
        <v>95987.509000000005</v>
      </c>
      <c r="C9" s="319">
        <v>5232186.608</v>
      </c>
      <c r="D9" s="324">
        <v>323560.11200000002</v>
      </c>
    </row>
    <row r="10" spans="1:4" x14ac:dyDescent="0.25">
      <c r="A10" s="319" t="s">
        <v>435</v>
      </c>
      <c r="B10" s="319">
        <v>101763.1</v>
      </c>
      <c r="C10" s="319">
        <v>5729848.5</v>
      </c>
      <c r="D10" s="324">
        <v>319277</v>
      </c>
    </row>
    <row r="11" spans="1:4" x14ac:dyDescent="0.25">
      <c r="A11" s="319" t="s">
        <v>451</v>
      </c>
      <c r="B11" s="319">
        <v>105886.77099999999</v>
      </c>
      <c r="C11" s="319">
        <v>5994518.1670000004</v>
      </c>
      <c r="D11" s="324">
        <v>285187.42099999997</v>
      </c>
    </row>
    <row r="12" spans="1:4" x14ac:dyDescent="0.25">
      <c r="A12" s="319" t="s">
        <v>607</v>
      </c>
      <c r="B12" s="319">
        <v>114105.53</v>
      </c>
      <c r="C12" s="319">
        <v>5584158.2400000002</v>
      </c>
      <c r="D12" s="324">
        <v>279806.15999999997</v>
      </c>
    </row>
    <row r="22" spans="4:4" x14ac:dyDescent="0.25">
      <c r="D22" s="312"/>
    </row>
    <row r="23" spans="4:4" x14ac:dyDescent="0.25">
      <c r="D23" s="312"/>
    </row>
    <row r="24" spans="4:4" x14ac:dyDescent="0.25">
      <c r="D24" s="312"/>
    </row>
  </sheetData>
  <phoneticPr fontId="3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D6"/>
  <sheetViews>
    <sheetView workbookViewId="0">
      <selection activeCell="E16" sqref="E16"/>
    </sheetView>
  </sheetViews>
  <sheetFormatPr baseColWidth="10" defaultRowHeight="15" x14ac:dyDescent="0.25"/>
  <sheetData>
    <row r="1" spans="1:4" x14ac:dyDescent="0.25">
      <c r="A1" t="s">
        <v>216</v>
      </c>
      <c r="B1" t="s">
        <v>421</v>
      </c>
      <c r="C1" t="s">
        <v>407</v>
      </c>
      <c r="D1" t="s">
        <v>215</v>
      </c>
    </row>
    <row r="2" spans="1:4" x14ac:dyDescent="0.25">
      <c r="A2" s="319" t="s">
        <v>438</v>
      </c>
      <c r="B2">
        <v>229372.38333333313</v>
      </c>
      <c r="C2">
        <v>1349796.46</v>
      </c>
      <c r="D2">
        <v>282574.91666666669</v>
      </c>
    </row>
    <row r="3" spans="1:4" x14ac:dyDescent="0.25">
      <c r="A3" s="319" t="s">
        <v>424</v>
      </c>
      <c r="B3">
        <v>328458.67</v>
      </c>
      <c r="C3">
        <v>1337820.58</v>
      </c>
      <c r="D3">
        <v>196728.92</v>
      </c>
    </row>
    <row r="4" spans="1:4" x14ac:dyDescent="0.25">
      <c r="A4" s="319" t="s">
        <v>435</v>
      </c>
      <c r="B4">
        <v>614295.7833451</v>
      </c>
      <c r="C4">
        <v>1344824.8166666655</v>
      </c>
      <c r="D4">
        <v>380612.2043000001</v>
      </c>
    </row>
    <row r="5" spans="1:4" x14ac:dyDescent="0.25">
      <c r="A5" s="319" t="s">
        <v>451</v>
      </c>
      <c r="B5">
        <v>610566.51666666579</v>
      </c>
      <c r="C5">
        <v>2165471.8499999978</v>
      </c>
      <c r="D5">
        <v>621346.44999999984</v>
      </c>
    </row>
    <row r="6" spans="1:4" x14ac:dyDescent="0.25">
      <c r="A6" s="319" t="s">
        <v>607</v>
      </c>
      <c r="B6">
        <v>495980.07666666608</v>
      </c>
      <c r="C6">
        <v>1710027.4833333315</v>
      </c>
      <c r="D6">
        <v>288256.72366666654</v>
      </c>
    </row>
  </sheetData>
  <phoneticPr fontId="3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topLeftCell="A10" zoomScale="80" zoomScaleNormal="80" workbookViewId="0">
      <selection activeCell="C11" sqref="C11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183" t="s">
        <v>214</v>
      </c>
      <c r="B1" s="183" t="s">
        <v>215</v>
      </c>
      <c r="C1" s="183" t="s">
        <v>216</v>
      </c>
      <c r="D1" s="183" t="s">
        <v>217</v>
      </c>
      <c r="E1" s="183" t="s">
        <v>218</v>
      </c>
      <c r="F1" s="183" t="s">
        <v>219</v>
      </c>
      <c r="G1" s="183" t="s">
        <v>220</v>
      </c>
      <c r="H1" s="183" t="s">
        <v>221</v>
      </c>
    </row>
    <row r="2" spans="1:8" x14ac:dyDescent="0.25">
      <c r="A2" t="s">
        <v>345</v>
      </c>
      <c r="B2" t="s">
        <v>478</v>
      </c>
      <c r="C2" t="s">
        <v>479</v>
      </c>
      <c r="D2" s="309">
        <v>54889</v>
      </c>
      <c r="E2" s="296">
        <v>51215.05</v>
      </c>
      <c r="F2" s="295">
        <v>136475</v>
      </c>
      <c r="G2" s="297">
        <f t="shared" ref="G2" si="0">D2/E2</f>
        <v>1.0717357495501809</v>
      </c>
      <c r="H2" s="297">
        <f t="shared" ref="H2" si="1">F2/D2</f>
        <v>2.4863816065149664</v>
      </c>
    </row>
    <row r="3" spans="1:8" x14ac:dyDescent="0.25">
      <c r="A3" t="s">
        <v>345</v>
      </c>
      <c r="B3" t="s">
        <v>480</v>
      </c>
      <c r="C3" t="s">
        <v>481</v>
      </c>
      <c r="D3" s="310">
        <v>30148</v>
      </c>
      <c r="E3" s="296">
        <v>23820.97</v>
      </c>
      <c r="F3" s="295">
        <v>57013</v>
      </c>
      <c r="G3" s="297">
        <f t="shared" ref="G3:G28" si="2">D3/E3</f>
        <v>1.2656075718159252</v>
      </c>
      <c r="H3" s="297">
        <f t="shared" ref="H3:H28" si="3">F3/D3</f>
        <v>1.8911038874883905</v>
      </c>
    </row>
    <row r="4" spans="1:8" x14ac:dyDescent="0.25">
      <c r="A4" t="s">
        <v>345</v>
      </c>
      <c r="B4" t="s">
        <v>482</v>
      </c>
      <c r="C4" t="s">
        <v>483</v>
      </c>
      <c r="D4" s="310">
        <v>31794</v>
      </c>
      <c r="E4" s="296">
        <v>20812.47</v>
      </c>
      <c r="F4" s="295">
        <v>64243</v>
      </c>
      <c r="G4" s="297">
        <f t="shared" si="2"/>
        <v>1.5276418416458979</v>
      </c>
      <c r="H4" s="297">
        <f t="shared" si="3"/>
        <v>2.0206013713279236</v>
      </c>
    </row>
    <row r="5" spans="1:8" x14ac:dyDescent="0.25">
      <c r="A5" t="s">
        <v>345</v>
      </c>
      <c r="B5" t="s">
        <v>484</v>
      </c>
      <c r="C5" t="s">
        <v>485</v>
      </c>
      <c r="D5" s="310">
        <v>61957</v>
      </c>
      <c r="E5" s="296">
        <v>52971.75</v>
      </c>
      <c r="F5" s="295">
        <v>134154</v>
      </c>
      <c r="G5" s="297">
        <f t="shared" si="2"/>
        <v>1.16962343135728</v>
      </c>
      <c r="H5" s="297">
        <f t="shared" si="3"/>
        <v>2.1652759171683589</v>
      </c>
    </row>
    <row r="6" spans="1:8" x14ac:dyDescent="0.25">
      <c r="A6" t="s">
        <v>345</v>
      </c>
      <c r="B6" t="s">
        <v>486</v>
      </c>
      <c r="C6" t="s">
        <v>487</v>
      </c>
      <c r="D6" s="310">
        <v>70352</v>
      </c>
      <c r="E6" s="296">
        <v>62978.28</v>
      </c>
      <c r="F6" s="295">
        <v>186051</v>
      </c>
      <c r="G6" s="297">
        <f t="shared" si="2"/>
        <v>1.11708354054763</v>
      </c>
      <c r="H6" s="297">
        <f t="shared" si="3"/>
        <v>2.6445730043211282</v>
      </c>
    </row>
    <row r="7" spans="1:8" x14ac:dyDescent="0.25">
      <c r="A7" t="s">
        <v>345</v>
      </c>
      <c r="B7" t="s">
        <v>488</v>
      </c>
      <c r="C7" t="s">
        <v>489</v>
      </c>
      <c r="D7" s="310">
        <v>18838</v>
      </c>
      <c r="E7" s="296">
        <v>14980.77</v>
      </c>
      <c r="F7" s="295">
        <v>38294</v>
      </c>
      <c r="G7" s="297">
        <f t="shared" si="2"/>
        <v>1.2574787544298458</v>
      </c>
      <c r="H7" s="297">
        <f t="shared" si="3"/>
        <v>2.0328060303641577</v>
      </c>
    </row>
    <row r="8" spans="1:8" x14ac:dyDescent="0.25">
      <c r="A8" t="s">
        <v>345</v>
      </c>
      <c r="B8" t="s">
        <v>490</v>
      </c>
      <c r="C8" t="s">
        <v>491</v>
      </c>
      <c r="D8" s="310">
        <v>15045</v>
      </c>
      <c r="E8" s="296">
        <v>9291.3829999999998</v>
      </c>
      <c r="F8" s="295">
        <v>28786</v>
      </c>
      <c r="G8" s="297">
        <f t="shared" si="2"/>
        <v>1.6192422591986575</v>
      </c>
      <c r="H8" s="297">
        <f t="shared" si="3"/>
        <v>1.9133266866068461</v>
      </c>
    </row>
    <row r="9" spans="1:8" x14ac:dyDescent="0.25">
      <c r="A9" t="s">
        <v>492</v>
      </c>
      <c r="B9" t="s">
        <v>493</v>
      </c>
      <c r="C9" t="s">
        <v>494</v>
      </c>
      <c r="D9" s="310">
        <v>2089</v>
      </c>
      <c r="E9" s="296">
        <v>916.15</v>
      </c>
      <c r="F9" s="295">
        <v>4011</v>
      </c>
      <c r="G9" s="297">
        <f t="shared" si="2"/>
        <v>2.2801942913278395</v>
      </c>
      <c r="H9" s="297">
        <f t="shared" si="3"/>
        <v>1.9200574437529918</v>
      </c>
    </row>
    <row r="10" spans="1:8" x14ac:dyDescent="0.25">
      <c r="A10" t="s">
        <v>492</v>
      </c>
      <c r="B10" t="s">
        <v>495</v>
      </c>
      <c r="C10" t="s">
        <v>496</v>
      </c>
      <c r="D10" s="310">
        <v>2478</v>
      </c>
      <c r="E10" s="296">
        <v>1235.8499999999999</v>
      </c>
      <c r="F10" s="295">
        <v>4517</v>
      </c>
      <c r="G10" s="297">
        <f t="shared" si="2"/>
        <v>2.0050977060322857</v>
      </c>
      <c r="H10" s="297">
        <f t="shared" si="3"/>
        <v>1.8228410008071025</v>
      </c>
    </row>
    <row r="11" spans="1:8" x14ac:dyDescent="0.25">
      <c r="A11" t="s">
        <v>423</v>
      </c>
      <c r="B11" t="s">
        <v>497</v>
      </c>
      <c r="C11" t="s">
        <v>498</v>
      </c>
      <c r="D11" s="309">
        <v>3798</v>
      </c>
      <c r="E11" s="296">
        <v>2042</v>
      </c>
      <c r="F11" s="295">
        <v>7147</v>
      </c>
      <c r="G11" s="297">
        <f t="shared" si="2"/>
        <v>1.8599412340842312</v>
      </c>
      <c r="H11" s="297">
        <f t="shared" si="3"/>
        <v>1.8817798841495523</v>
      </c>
    </row>
    <row r="12" spans="1:8" x14ac:dyDescent="0.25">
      <c r="A12" t="s">
        <v>492</v>
      </c>
      <c r="B12" t="s">
        <v>499</v>
      </c>
      <c r="C12" t="s">
        <v>500</v>
      </c>
      <c r="D12" s="310">
        <v>2853</v>
      </c>
      <c r="E12" s="296">
        <v>1174.8330000000001</v>
      </c>
      <c r="F12" s="295">
        <v>4633</v>
      </c>
      <c r="G12" s="297">
        <f t="shared" si="2"/>
        <v>2.4284302534913471</v>
      </c>
      <c r="H12" s="297">
        <f t="shared" si="3"/>
        <v>1.6239046617595514</v>
      </c>
    </row>
    <row r="13" spans="1:8" x14ac:dyDescent="0.25">
      <c r="A13" t="s">
        <v>436</v>
      </c>
      <c r="B13" t="s">
        <v>501</v>
      </c>
      <c r="C13" t="s">
        <v>502</v>
      </c>
      <c r="D13" s="310">
        <v>13926</v>
      </c>
      <c r="E13" s="296">
        <v>6509.2</v>
      </c>
      <c r="F13" s="295">
        <v>25818</v>
      </c>
      <c r="G13" s="297">
        <f t="shared" si="2"/>
        <v>2.1394334173170284</v>
      </c>
      <c r="H13" s="297">
        <f t="shared" si="3"/>
        <v>1.8539422662645411</v>
      </c>
    </row>
    <row r="14" spans="1:8" x14ac:dyDescent="0.25">
      <c r="A14" t="s">
        <v>437</v>
      </c>
      <c r="B14" t="s">
        <v>503</v>
      </c>
      <c r="C14" t="s">
        <v>504</v>
      </c>
      <c r="D14" s="310">
        <v>3813</v>
      </c>
      <c r="E14" s="296">
        <v>874.95</v>
      </c>
      <c r="F14" s="295">
        <v>5800</v>
      </c>
      <c r="G14" s="297">
        <f t="shared" si="2"/>
        <v>4.357963312189268</v>
      </c>
      <c r="H14" s="297">
        <f t="shared" si="3"/>
        <v>1.5211119853134014</v>
      </c>
    </row>
    <row r="15" spans="1:8" x14ac:dyDescent="0.25">
      <c r="A15" t="s">
        <v>492</v>
      </c>
      <c r="B15" t="s">
        <v>505</v>
      </c>
      <c r="C15" t="s">
        <v>506</v>
      </c>
      <c r="D15" s="310">
        <v>2979</v>
      </c>
      <c r="E15" s="296">
        <v>482.3</v>
      </c>
      <c r="F15" s="295">
        <v>4363</v>
      </c>
      <c r="G15" s="297">
        <f t="shared" si="2"/>
        <v>6.1766535351441014</v>
      </c>
      <c r="H15" s="297">
        <f t="shared" si="3"/>
        <v>1.4645854313528031</v>
      </c>
    </row>
    <row r="16" spans="1:8" x14ac:dyDescent="0.25">
      <c r="A16" t="s">
        <v>507</v>
      </c>
      <c r="B16" t="s">
        <v>508</v>
      </c>
      <c r="C16" t="s">
        <v>509</v>
      </c>
      <c r="D16" s="310">
        <v>3177</v>
      </c>
      <c r="E16" s="296">
        <v>1847.55</v>
      </c>
      <c r="F16" s="295">
        <v>5400</v>
      </c>
      <c r="G16" s="297">
        <f t="shared" si="2"/>
        <v>1.7195745717301292</v>
      </c>
      <c r="H16" s="297">
        <f t="shared" si="3"/>
        <v>1.6997167138810199</v>
      </c>
    </row>
    <row r="17" spans="1:8" x14ac:dyDescent="0.25">
      <c r="A17" t="s">
        <v>423</v>
      </c>
      <c r="B17" t="s">
        <v>510</v>
      </c>
      <c r="C17" t="s">
        <v>511</v>
      </c>
      <c r="D17" s="310">
        <v>6762</v>
      </c>
      <c r="E17" s="296">
        <v>10035.416666666601</v>
      </c>
      <c r="F17" s="295">
        <v>11478</v>
      </c>
      <c r="G17" s="297">
        <f t="shared" si="2"/>
        <v>0.6738135769150968</v>
      </c>
      <c r="H17" s="297">
        <f t="shared" si="3"/>
        <v>1.6974267968056789</v>
      </c>
    </row>
    <row r="18" spans="1:8" x14ac:dyDescent="0.25">
      <c r="A18" t="s">
        <v>423</v>
      </c>
      <c r="B18" t="s">
        <v>512</v>
      </c>
      <c r="C18" t="s">
        <v>513</v>
      </c>
      <c r="D18" s="310">
        <v>13691</v>
      </c>
      <c r="E18" s="296">
        <v>3489.4830000000002</v>
      </c>
      <c r="F18" s="295">
        <v>22920</v>
      </c>
      <c r="G18" s="297">
        <f t="shared" si="2"/>
        <v>3.9235038542958942</v>
      </c>
      <c r="H18" s="297">
        <f t="shared" si="3"/>
        <v>1.6740924695055146</v>
      </c>
    </row>
    <row r="19" spans="1:8" x14ac:dyDescent="0.25">
      <c r="A19" t="s">
        <v>437</v>
      </c>
      <c r="B19" t="s">
        <v>514</v>
      </c>
      <c r="C19" t="s">
        <v>513</v>
      </c>
      <c r="D19" s="310">
        <v>4733</v>
      </c>
      <c r="E19" s="296">
        <v>927.21669999999995</v>
      </c>
      <c r="F19" s="295">
        <v>6907</v>
      </c>
      <c r="G19" s="297">
        <f t="shared" si="2"/>
        <v>5.1045241096283105</v>
      </c>
      <c r="H19" s="297">
        <f t="shared" si="3"/>
        <v>1.4593281216987111</v>
      </c>
    </row>
    <row r="20" spans="1:8" x14ac:dyDescent="0.25">
      <c r="A20" t="s">
        <v>436</v>
      </c>
      <c r="B20" t="s">
        <v>515</v>
      </c>
      <c r="C20" t="s">
        <v>516</v>
      </c>
      <c r="D20" s="310">
        <v>10453</v>
      </c>
      <c r="E20" s="296">
        <v>5208.1499999999996</v>
      </c>
      <c r="F20" s="295">
        <v>18898</v>
      </c>
      <c r="G20" s="297">
        <f t="shared" si="2"/>
        <v>2.007046648042011</v>
      </c>
      <c r="H20" s="297">
        <f t="shared" si="3"/>
        <v>1.8079020376925286</v>
      </c>
    </row>
    <row r="21" spans="1:8" x14ac:dyDescent="0.25">
      <c r="A21" t="s">
        <v>437</v>
      </c>
      <c r="B21" t="s">
        <v>517</v>
      </c>
      <c r="C21" t="s">
        <v>518</v>
      </c>
      <c r="D21" s="310">
        <v>2918</v>
      </c>
      <c r="E21" s="296">
        <v>1175.0329999999999</v>
      </c>
      <c r="F21" s="295">
        <v>30317</v>
      </c>
      <c r="G21" s="297">
        <f t="shared" si="2"/>
        <v>2.4833345106052342</v>
      </c>
      <c r="H21" s="297">
        <f t="shared" si="3"/>
        <v>10.389650445510624</v>
      </c>
    </row>
    <row r="22" spans="1:8" x14ac:dyDescent="0.25">
      <c r="A22" t="s">
        <v>437</v>
      </c>
      <c r="B22" t="s">
        <v>519</v>
      </c>
      <c r="C22" t="s">
        <v>520</v>
      </c>
      <c r="D22" s="310">
        <v>8792</v>
      </c>
      <c r="E22" s="296">
        <v>5665.1670000000004</v>
      </c>
      <c r="F22" s="295">
        <v>18316</v>
      </c>
      <c r="G22" s="297">
        <f t="shared" si="2"/>
        <v>1.5519401281550922</v>
      </c>
      <c r="H22" s="297">
        <f t="shared" si="3"/>
        <v>2.0832575068243857</v>
      </c>
    </row>
    <row r="23" spans="1:8" x14ac:dyDescent="0.25">
      <c r="A23" t="s">
        <v>437</v>
      </c>
      <c r="B23" t="s">
        <v>521</v>
      </c>
      <c r="C23" t="s">
        <v>522</v>
      </c>
      <c r="D23" s="310">
        <v>3392</v>
      </c>
      <c r="E23" s="296">
        <v>1212.567</v>
      </c>
      <c r="F23" s="295">
        <v>5465</v>
      </c>
      <c r="G23" s="297">
        <f t="shared" si="2"/>
        <v>2.7973711968080939</v>
      </c>
      <c r="H23" s="297">
        <f t="shared" si="3"/>
        <v>1.6111438679245282</v>
      </c>
    </row>
    <row r="24" spans="1:8" x14ac:dyDescent="0.25">
      <c r="A24" t="s">
        <v>437</v>
      </c>
      <c r="B24" t="s">
        <v>523</v>
      </c>
      <c r="C24" t="s">
        <v>524</v>
      </c>
      <c r="D24" s="310">
        <v>5169</v>
      </c>
      <c r="E24" s="296">
        <v>3112.567</v>
      </c>
      <c r="F24" s="295">
        <v>9394</v>
      </c>
      <c r="G24" s="297">
        <f t="shared" si="2"/>
        <v>1.6606871434414103</v>
      </c>
      <c r="H24" s="297">
        <f t="shared" si="3"/>
        <v>1.8173727993809248</v>
      </c>
    </row>
    <row r="25" spans="1:8" x14ac:dyDescent="0.25">
      <c r="A25" t="s">
        <v>437</v>
      </c>
      <c r="B25" t="s">
        <v>525</v>
      </c>
      <c r="C25" t="s">
        <v>526</v>
      </c>
      <c r="D25" s="310">
        <v>3225</v>
      </c>
      <c r="E25" s="296">
        <v>1889.6</v>
      </c>
      <c r="F25" s="295">
        <v>5591</v>
      </c>
      <c r="G25" s="297">
        <f t="shared" si="2"/>
        <v>1.7067104149026249</v>
      </c>
      <c r="H25" s="297">
        <f t="shared" si="3"/>
        <v>1.7336434108527132</v>
      </c>
    </row>
    <row r="26" spans="1:8" x14ac:dyDescent="0.25">
      <c r="A26" t="s">
        <v>527</v>
      </c>
      <c r="B26" t="s">
        <v>528</v>
      </c>
      <c r="C26" t="s">
        <v>529</v>
      </c>
      <c r="D26" s="310">
        <v>945</v>
      </c>
      <c r="E26" s="296">
        <v>383.83330000000001</v>
      </c>
      <c r="F26" s="295">
        <v>1635</v>
      </c>
      <c r="G26" s="297">
        <f t="shared" si="2"/>
        <v>2.4620062928359783</v>
      </c>
      <c r="H26" s="297">
        <f t="shared" si="3"/>
        <v>1.7301587301587302</v>
      </c>
    </row>
    <row r="27" spans="1:8" x14ac:dyDescent="0.25">
      <c r="A27" t="s">
        <v>437</v>
      </c>
      <c r="B27" t="s">
        <v>530</v>
      </c>
      <c r="C27" t="s">
        <v>531</v>
      </c>
      <c r="D27" s="310">
        <v>2486</v>
      </c>
      <c r="E27" s="296">
        <v>1620.067</v>
      </c>
      <c r="F27" s="295">
        <v>4518</v>
      </c>
      <c r="G27" s="297">
        <f t="shared" si="2"/>
        <v>1.5345044371621668</v>
      </c>
      <c r="H27" s="297">
        <f t="shared" si="3"/>
        <v>1.8173773129525341</v>
      </c>
    </row>
    <row r="28" spans="1:8" x14ac:dyDescent="0.25">
      <c r="A28" t="s">
        <v>437</v>
      </c>
      <c r="B28" t="s">
        <v>532</v>
      </c>
      <c r="C28" t="s">
        <v>533</v>
      </c>
      <c r="D28" s="310">
        <v>3709</v>
      </c>
      <c r="E28" s="296">
        <v>2384.1170000000002</v>
      </c>
      <c r="F28" s="295">
        <v>6825</v>
      </c>
      <c r="G28" s="297">
        <f t="shared" si="2"/>
        <v>1.5557122406324857</v>
      </c>
      <c r="H28" s="297">
        <f t="shared" si="3"/>
        <v>1.8401186303585872</v>
      </c>
    </row>
  </sheetData>
  <phoneticPr fontId="34" type="noConversion"/>
  <conditionalFormatting sqref="E2:E4 E6:E12">
    <cfRule type="colorScale" priority="10">
      <colorScale>
        <cfvo type="min"/>
        <cfvo type="max"/>
        <color rgb="FFFCFCFF"/>
        <color rgb="FFF8696B"/>
      </colorScale>
    </cfRule>
  </conditionalFormatting>
  <conditionalFormatting sqref="E5">
    <cfRule type="colorScale" priority="8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7">
      <colorScale>
        <cfvo type="min"/>
        <cfvo type="max"/>
        <color rgb="FFFCFCFF"/>
        <color rgb="FFF8696B"/>
      </colorScale>
    </cfRule>
  </conditionalFormatting>
  <conditionalFormatting sqref="E17:E23">
    <cfRule type="colorScale" priority="6">
      <colorScale>
        <cfvo type="min"/>
        <cfvo type="max"/>
        <color rgb="FFFCFCFF"/>
        <color rgb="FFF8696B"/>
      </colorScale>
    </cfRule>
  </conditionalFormatting>
  <conditionalFormatting sqref="E1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4:E25">
    <cfRule type="colorScale" priority="341">
      <colorScale>
        <cfvo type="min"/>
        <cfvo type="max"/>
        <color rgb="FFFCFCFF"/>
        <color rgb="FFF8696B"/>
      </colorScale>
    </cfRule>
  </conditionalFormatting>
  <conditionalFormatting sqref="E26">
    <cfRule type="colorScale" priority="3">
      <colorScale>
        <cfvo type="min"/>
        <cfvo type="max"/>
        <color rgb="FFFCFCFF"/>
        <color rgb="FFF8696B"/>
      </colorScale>
    </cfRule>
  </conditionalFormatting>
  <conditionalFormatting sqref="E26:E2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="80" zoomScaleNormal="80" workbookViewId="0">
      <selection activeCell="A13" sqref="A13"/>
    </sheetView>
  </sheetViews>
  <sheetFormatPr baseColWidth="10" defaultRowHeight="15" x14ac:dyDescent="0.25"/>
  <cols>
    <col min="1" max="1" width="75.85546875" bestFit="1" customWidth="1"/>
    <col min="2" max="2" width="31.5703125" style="316" customWidth="1"/>
    <col min="3" max="3" width="25.28515625" style="316" customWidth="1"/>
  </cols>
  <sheetData>
    <row r="1" spans="1:3" ht="15.75" thickBot="1" x14ac:dyDescent="0.3">
      <c r="A1" s="358" t="s">
        <v>477</v>
      </c>
      <c r="B1" s="358"/>
      <c r="C1" s="358"/>
    </row>
    <row r="2" spans="1:3" ht="15" customHeight="1" thickBot="1" x14ac:dyDescent="0.3">
      <c r="A2" s="317" t="s">
        <v>401</v>
      </c>
      <c r="B2" s="318" t="s">
        <v>399</v>
      </c>
      <c r="C2" s="318" t="s">
        <v>400</v>
      </c>
    </row>
    <row r="3" spans="1:3" x14ac:dyDescent="0.25">
      <c r="A3" s="314" t="s">
        <v>373</v>
      </c>
      <c r="B3" s="315">
        <v>11069.218999999999</v>
      </c>
      <c r="C3" s="315">
        <v>14369</v>
      </c>
    </row>
    <row r="4" spans="1:3" x14ac:dyDescent="0.25">
      <c r="A4" s="314" t="s">
        <v>371</v>
      </c>
      <c r="B4" s="315">
        <v>6998.741</v>
      </c>
      <c r="C4" s="315">
        <v>7215</v>
      </c>
    </row>
    <row r="5" spans="1:3" x14ac:dyDescent="0.25">
      <c r="A5" s="314" t="s">
        <v>374</v>
      </c>
      <c r="B5" s="315">
        <v>4491.924</v>
      </c>
      <c r="C5" s="315">
        <v>1970</v>
      </c>
    </row>
    <row r="6" spans="1:3" x14ac:dyDescent="0.25">
      <c r="A6" s="314" t="s">
        <v>372</v>
      </c>
      <c r="B6" s="315">
        <v>3359.8670000000002</v>
      </c>
      <c r="C6" s="315">
        <v>2611</v>
      </c>
    </row>
    <row r="7" spans="1:3" x14ac:dyDescent="0.25">
      <c r="A7" s="314" t="s">
        <v>375</v>
      </c>
      <c r="B7" s="315">
        <v>3023.2530000000002</v>
      </c>
      <c r="C7" s="315">
        <v>2154</v>
      </c>
    </row>
    <row r="8" spans="1:3" x14ac:dyDescent="0.25">
      <c r="A8" s="314" t="s">
        <v>559</v>
      </c>
      <c r="B8" s="315">
        <v>2564.5360000000001</v>
      </c>
      <c r="C8" s="315">
        <v>6065</v>
      </c>
    </row>
    <row r="9" spans="1:3" x14ac:dyDescent="0.25">
      <c r="A9" s="314" t="s">
        <v>376</v>
      </c>
      <c r="B9" s="315">
        <v>2735.299</v>
      </c>
      <c r="C9" s="315">
        <v>3071</v>
      </c>
    </row>
    <row r="10" spans="1:3" x14ac:dyDescent="0.25">
      <c r="A10" s="314" t="s">
        <v>377</v>
      </c>
      <c r="B10" s="315">
        <v>2282.7579999999998</v>
      </c>
      <c r="C10" s="315">
        <v>1650</v>
      </c>
    </row>
    <row r="11" spans="1:3" x14ac:dyDescent="0.25">
      <c r="A11" s="314" t="s">
        <v>455</v>
      </c>
      <c r="B11" s="315">
        <v>1150.624</v>
      </c>
      <c r="C11" s="315">
        <v>1409</v>
      </c>
    </row>
    <row r="12" spans="1:3" x14ac:dyDescent="0.25">
      <c r="A12" s="314" t="s">
        <v>379</v>
      </c>
      <c r="B12" s="315">
        <v>1535.366</v>
      </c>
      <c r="C12" s="315">
        <v>2785</v>
      </c>
    </row>
    <row r="13" spans="1:3" x14ac:dyDescent="0.25">
      <c r="A13" s="314" t="s">
        <v>380</v>
      </c>
      <c r="B13" s="315">
        <v>1516.896</v>
      </c>
      <c r="C13" s="315">
        <v>1471</v>
      </c>
    </row>
    <row r="14" spans="1:3" x14ac:dyDescent="0.25">
      <c r="A14" s="314" t="s">
        <v>560</v>
      </c>
      <c r="B14" s="315">
        <v>585.12400000000002</v>
      </c>
      <c r="C14" s="315">
        <v>3520</v>
      </c>
    </row>
    <row r="15" spans="1:3" x14ac:dyDescent="0.25">
      <c r="A15" s="314" t="s">
        <v>452</v>
      </c>
      <c r="B15" s="315">
        <v>1200.8710000000001</v>
      </c>
      <c r="C15" s="315">
        <v>1130</v>
      </c>
    </row>
    <row r="16" spans="1:3" x14ac:dyDescent="0.25">
      <c r="A16" s="314" t="s">
        <v>378</v>
      </c>
      <c r="B16" s="315">
        <v>1183.2</v>
      </c>
      <c r="C16" s="315">
        <v>2904</v>
      </c>
    </row>
    <row r="17" spans="1:3" x14ac:dyDescent="0.25">
      <c r="A17" s="314" t="s">
        <v>384</v>
      </c>
      <c r="B17" s="315">
        <v>658.76599999999996</v>
      </c>
      <c r="C17" s="315">
        <v>2248</v>
      </c>
    </row>
    <row r="18" spans="1:3" x14ac:dyDescent="0.25">
      <c r="A18" s="314" t="s">
        <v>561</v>
      </c>
      <c r="B18" s="315">
        <v>726.10500000000002</v>
      </c>
      <c r="C18" s="315">
        <v>1729</v>
      </c>
    </row>
    <row r="19" spans="1:3" x14ac:dyDescent="0.25">
      <c r="A19" s="314" t="s">
        <v>382</v>
      </c>
      <c r="B19" s="315">
        <v>894.41899999999998</v>
      </c>
      <c r="C19" s="315">
        <v>1437</v>
      </c>
    </row>
    <row r="20" spans="1:3" x14ac:dyDescent="0.25">
      <c r="A20" s="314" t="s">
        <v>383</v>
      </c>
      <c r="B20" s="315">
        <v>465.25299999999999</v>
      </c>
      <c r="C20" s="315">
        <v>2105</v>
      </c>
    </row>
    <row r="21" spans="1:3" x14ac:dyDescent="0.25">
      <c r="A21" s="314" t="s">
        <v>381</v>
      </c>
      <c r="B21" s="315">
        <v>783.17100000000005</v>
      </c>
      <c r="C21" s="315">
        <v>1127</v>
      </c>
    </row>
    <row r="22" spans="1:3" x14ac:dyDescent="0.25">
      <c r="A22" s="314" t="s">
        <v>562</v>
      </c>
      <c r="B22" s="315">
        <v>1405.423</v>
      </c>
      <c r="C22" s="315">
        <v>1725</v>
      </c>
    </row>
    <row r="23" spans="1:3" x14ac:dyDescent="0.25">
      <c r="A23" s="314" t="s">
        <v>563</v>
      </c>
      <c r="B23" s="315">
        <v>1310.6859999999999</v>
      </c>
      <c r="C23" s="315">
        <v>1196</v>
      </c>
    </row>
    <row r="24" spans="1:3" x14ac:dyDescent="0.25">
      <c r="A24" s="314" t="s">
        <v>385</v>
      </c>
      <c r="B24" s="315">
        <v>746.13599999999997</v>
      </c>
      <c r="C24" s="315">
        <v>1171</v>
      </c>
    </row>
    <row r="25" spans="1:3" x14ac:dyDescent="0.25">
      <c r="A25" s="314" t="s">
        <v>390</v>
      </c>
      <c r="B25" s="315">
        <v>403.65</v>
      </c>
      <c r="C25" s="315">
        <v>1441</v>
      </c>
    </row>
    <row r="26" spans="1:3" x14ac:dyDescent="0.25">
      <c r="A26" s="314" t="s">
        <v>458</v>
      </c>
      <c r="B26" s="315">
        <v>661.07899999999995</v>
      </c>
      <c r="C26" s="315">
        <v>824</v>
      </c>
    </row>
    <row r="27" spans="1:3" x14ac:dyDescent="0.25">
      <c r="A27" s="314" t="s">
        <v>389</v>
      </c>
      <c r="B27" s="315">
        <v>757.92899999999997</v>
      </c>
      <c r="C27" s="315">
        <v>844</v>
      </c>
    </row>
    <row r="28" spans="1:3" x14ac:dyDescent="0.25">
      <c r="A28" s="314" t="s">
        <v>454</v>
      </c>
      <c r="B28" s="315">
        <v>569.55999999999995</v>
      </c>
      <c r="C28" s="315">
        <v>427</v>
      </c>
    </row>
    <row r="29" spans="1:3" x14ac:dyDescent="0.25">
      <c r="A29" s="314" t="s">
        <v>564</v>
      </c>
      <c r="B29" s="315">
        <v>1202.9949999999999</v>
      </c>
      <c r="C29" s="315">
        <v>1440</v>
      </c>
    </row>
    <row r="30" spans="1:3" x14ac:dyDescent="0.25">
      <c r="A30" s="314" t="s">
        <v>392</v>
      </c>
      <c r="B30" s="315">
        <v>661.28300000000002</v>
      </c>
      <c r="C30" s="315">
        <v>825</v>
      </c>
    </row>
    <row r="31" spans="1:3" x14ac:dyDescent="0.25">
      <c r="A31" s="314" t="s">
        <v>565</v>
      </c>
      <c r="B31" s="315">
        <v>912.13199999999995</v>
      </c>
      <c r="C31" s="315">
        <v>950</v>
      </c>
    </row>
    <row r="32" spans="1:3" x14ac:dyDescent="0.25">
      <c r="A32" s="314" t="s">
        <v>391</v>
      </c>
      <c r="B32" s="315">
        <v>631.31899999999996</v>
      </c>
      <c r="C32" s="315">
        <v>1026</v>
      </c>
    </row>
    <row r="33" spans="1:3" x14ac:dyDescent="0.25">
      <c r="A33" s="314" t="s">
        <v>388</v>
      </c>
      <c r="B33" s="315">
        <v>402.959</v>
      </c>
      <c r="C33" s="315">
        <v>1031</v>
      </c>
    </row>
    <row r="34" spans="1:3" x14ac:dyDescent="0.25">
      <c r="A34" s="314" t="s">
        <v>566</v>
      </c>
      <c r="B34" s="315">
        <v>486.57100000000003</v>
      </c>
      <c r="C34" s="315">
        <v>840</v>
      </c>
    </row>
    <row r="35" spans="1:3" x14ac:dyDescent="0.25">
      <c r="A35" s="314" t="s">
        <v>387</v>
      </c>
      <c r="B35" s="315">
        <v>414.05900000000003</v>
      </c>
      <c r="C35" s="315">
        <v>1074</v>
      </c>
    </row>
    <row r="36" spans="1:3" x14ac:dyDescent="0.25">
      <c r="A36" s="314" t="s">
        <v>567</v>
      </c>
      <c r="B36" s="315">
        <v>630.87199999999996</v>
      </c>
      <c r="C36" s="315">
        <v>785</v>
      </c>
    </row>
    <row r="37" spans="1:3" x14ac:dyDescent="0.25">
      <c r="A37" s="314" t="s">
        <v>393</v>
      </c>
      <c r="B37" s="315">
        <v>272.005</v>
      </c>
      <c r="C37" s="315">
        <v>1109</v>
      </c>
    </row>
    <row r="38" spans="1:3" x14ac:dyDescent="0.25">
      <c r="A38" s="314" t="s">
        <v>459</v>
      </c>
      <c r="B38" s="315">
        <v>233.851</v>
      </c>
      <c r="C38" s="315">
        <v>409</v>
      </c>
    </row>
    <row r="39" spans="1:3" x14ac:dyDescent="0.25">
      <c r="A39" s="314" t="s">
        <v>460</v>
      </c>
      <c r="B39" s="315">
        <v>735.029</v>
      </c>
      <c r="C39" s="315">
        <v>699</v>
      </c>
    </row>
    <row r="40" spans="1:3" x14ac:dyDescent="0.25">
      <c r="A40" s="314" t="s">
        <v>453</v>
      </c>
      <c r="B40" s="315">
        <v>676.60400000000004</v>
      </c>
      <c r="C40" s="315">
        <v>729</v>
      </c>
    </row>
    <row r="41" spans="1:3" x14ac:dyDescent="0.25">
      <c r="A41" s="314" t="s">
        <v>471</v>
      </c>
      <c r="B41" s="315">
        <v>116.83499999999999</v>
      </c>
      <c r="C41" s="315">
        <v>724</v>
      </c>
    </row>
    <row r="42" spans="1:3" x14ac:dyDescent="0.25">
      <c r="A42" s="314" t="s">
        <v>461</v>
      </c>
      <c r="B42" s="315">
        <v>317.66500000000002</v>
      </c>
      <c r="C42" s="315">
        <v>337</v>
      </c>
    </row>
    <row r="43" spans="1:3" x14ac:dyDescent="0.25">
      <c r="A43" s="314" t="s">
        <v>476</v>
      </c>
      <c r="B43" s="315">
        <v>38.259</v>
      </c>
      <c r="C43" s="315">
        <v>616</v>
      </c>
    </row>
    <row r="44" spans="1:3" x14ac:dyDescent="0.25">
      <c r="A44" s="314" t="s">
        <v>568</v>
      </c>
      <c r="B44" s="315">
        <v>664.12300000000005</v>
      </c>
      <c r="C44" s="315">
        <v>691</v>
      </c>
    </row>
    <row r="45" spans="1:3" x14ac:dyDescent="0.25">
      <c r="A45" s="314" t="s">
        <v>39</v>
      </c>
      <c r="B45" s="315">
        <v>832.99</v>
      </c>
      <c r="C45" s="315">
        <v>573</v>
      </c>
    </row>
    <row r="46" spans="1:3" x14ac:dyDescent="0.25">
      <c r="A46" s="314" t="s">
        <v>394</v>
      </c>
      <c r="B46" s="315">
        <v>581.84799999999996</v>
      </c>
      <c r="C46" s="315">
        <v>442</v>
      </c>
    </row>
    <row r="47" spans="1:3" x14ac:dyDescent="0.25">
      <c r="A47" s="314" t="s">
        <v>569</v>
      </c>
      <c r="B47" s="315">
        <v>421.22399999999999</v>
      </c>
      <c r="C47" s="315">
        <v>708</v>
      </c>
    </row>
    <row r="48" spans="1:3" x14ac:dyDescent="0.25">
      <c r="A48" s="314" t="s">
        <v>468</v>
      </c>
      <c r="B48" s="315">
        <v>245.785</v>
      </c>
      <c r="C48" s="315">
        <v>558</v>
      </c>
    </row>
    <row r="49" spans="1:3" x14ac:dyDescent="0.25">
      <c r="A49" s="314" t="s">
        <v>474</v>
      </c>
      <c r="B49" s="315">
        <v>63.284999999999997</v>
      </c>
      <c r="C49" s="315">
        <v>651</v>
      </c>
    </row>
    <row r="50" spans="1:3" x14ac:dyDescent="0.25">
      <c r="A50" s="314" t="s">
        <v>473</v>
      </c>
      <c r="B50" s="315">
        <v>74.644999999999996</v>
      </c>
      <c r="C50" s="315">
        <v>751</v>
      </c>
    </row>
    <row r="51" spans="1:3" x14ac:dyDescent="0.25">
      <c r="A51" s="314" t="s">
        <v>570</v>
      </c>
      <c r="B51" s="315">
        <v>480.71499999999997</v>
      </c>
      <c r="C51" s="315">
        <v>642</v>
      </c>
    </row>
    <row r="52" spans="1:3" x14ac:dyDescent="0.25">
      <c r="A52" s="314" t="s">
        <v>571</v>
      </c>
      <c r="B52" s="315">
        <v>407.92200000000003</v>
      </c>
      <c r="C52" s="315">
        <v>413</v>
      </c>
    </row>
    <row r="53" spans="1:3" x14ac:dyDescent="0.25">
      <c r="A53" s="314" t="s">
        <v>456</v>
      </c>
      <c r="B53" s="315">
        <v>461.75299999999999</v>
      </c>
      <c r="C53" s="315">
        <v>465</v>
      </c>
    </row>
    <row r="54" spans="1:3" x14ac:dyDescent="0.25">
      <c r="A54" s="314" t="s">
        <v>572</v>
      </c>
      <c r="B54" s="315">
        <v>358.50400000000002</v>
      </c>
      <c r="C54" s="315">
        <v>620</v>
      </c>
    </row>
    <row r="55" spans="1:3" x14ac:dyDescent="0.25">
      <c r="A55" s="314" t="s">
        <v>395</v>
      </c>
      <c r="B55" s="315">
        <v>141.71299999999999</v>
      </c>
      <c r="C55" s="315">
        <v>653</v>
      </c>
    </row>
    <row r="56" spans="1:3" x14ac:dyDescent="0.25">
      <c r="A56" s="314" t="s">
        <v>573</v>
      </c>
      <c r="B56" s="315">
        <v>571.88300000000004</v>
      </c>
      <c r="C56" s="315">
        <v>656</v>
      </c>
    </row>
    <row r="57" spans="1:3" x14ac:dyDescent="0.25">
      <c r="A57" s="314" t="s">
        <v>463</v>
      </c>
      <c r="B57" s="315">
        <v>395.45</v>
      </c>
      <c r="C57" s="315">
        <v>631</v>
      </c>
    </row>
    <row r="58" spans="1:3" x14ac:dyDescent="0.25">
      <c r="A58" s="314" t="s">
        <v>574</v>
      </c>
      <c r="B58" s="315">
        <v>391.69499999999999</v>
      </c>
      <c r="C58" s="315">
        <v>515</v>
      </c>
    </row>
    <row r="59" spans="1:3" x14ac:dyDescent="0.25">
      <c r="A59" s="314" t="s">
        <v>575</v>
      </c>
      <c r="B59" s="315">
        <v>113.801</v>
      </c>
      <c r="C59" s="315">
        <v>672</v>
      </c>
    </row>
    <row r="60" spans="1:3" x14ac:dyDescent="0.25">
      <c r="A60" s="314" t="s">
        <v>576</v>
      </c>
      <c r="B60" s="315">
        <v>252.49600000000001</v>
      </c>
      <c r="C60" s="315">
        <v>518</v>
      </c>
    </row>
    <row r="61" spans="1:3" x14ac:dyDescent="0.25">
      <c r="A61" s="314" t="s">
        <v>475</v>
      </c>
      <c r="B61" s="315">
        <v>58.356999999999999</v>
      </c>
      <c r="C61" s="315">
        <v>612</v>
      </c>
    </row>
    <row r="62" spans="1:3" x14ac:dyDescent="0.25">
      <c r="A62" s="314" t="s">
        <v>577</v>
      </c>
      <c r="B62" s="315">
        <v>467.22300000000001</v>
      </c>
      <c r="C62" s="315">
        <v>500</v>
      </c>
    </row>
    <row r="63" spans="1:3" x14ac:dyDescent="0.25">
      <c r="A63" s="314" t="s">
        <v>578</v>
      </c>
      <c r="B63" s="315">
        <v>412.416</v>
      </c>
      <c r="C63" s="315">
        <v>561</v>
      </c>
    </row>
    <row r="64" spans="1:3" x14ac:dyDescent="0.25">
      <c r="A64" s="314" t="s">
        <v>579</v>
      </c>
      <c r="B64" s="315">
        <v>233.21799999999999</v>
      </c>
      <c r="C64" s="315">
        <v>486</v>
      </c>
    </row>
    <row r="65" spans="1:3" x14ac:dyDescent="0.25">
      <c r="A65" s="314" t="s">
        <v>580</v>
      </c>
      <c r="B65" s="315">
        <v>440.16500000000002</v>
      </c>
      <c r="C65" s="315">
        <v>448</v>
      </c>
    </row>
    <row r="66" spans="1:3" x14ac:dyDescent="0.25">
      <c r="A66" s="314" t="s">
        <v>581</v>
      </c>
      <c r="B66" s="315">
        <v>476.04700000000003</v>
      </c>
      <c r="C66" s="315">
        <v>488</v>
      </c>
    </row>
    <row r="67" spans="1:3" x14ac:dyDescent="0.25">
      <c r="A67" s="314" t="s">
        <v>582</v>
      </c>
      <c r="B67" s="315">
        <v>350.65699999999998</v>
      </c>
      <c r="C67" s="315">
        <v>539</v>
      </c>
    </row>
    <row r="68" spans="1:3" x14ac:dyDescent="0.25">
      <c r="A68" s="314" t="s">
        <v>583</v>
      </c>
      <c r="B68" s="315">
        <v>352.43799999999999</v>
      </c>
      <c r="C68" s="315">
        <v>484</v>
      </c>
    </row>
    <row r="69" spans="1:3" x14ac:dyDescent="0.25">
      <c r="A69" s="314" t="s">
        <v>584</v>
      </c>
      <c r="B69" s="315">
        <v>45.341000000000001</v>
      </c>
      <c r="C69" s="315">
        <v>204</v>
      </c>
    </row>
    <row r="70" spans="1:3" x14ac:dyDescent="0.25">
      <c r="A70" s="314" t="s">
        <v>585</v>
      </c>
      <c r="B70" s="315">
        <v>143.93899999999999</v>
      </c>
      <c r="C70" s="315">
        <v>497</v>
      </c>
    </row>
    <row r="71" spans="1:3" x14ac:dyDescent="0.25">
      <c r="A71" s="314" t="s">
        <v>586</v>
      </c>
      <c r="B71" s="315">
        <v>255.238</v>
      </c>
      <c r="C71" s="315">
        <v>373</v>
      </c>
    </row>
    <row r="72" spans="1:3" x14ac:dyDescent="0.25">
      <c r="A72" s="314" t="s">
        <v>470</v>
      </c>
      <c r="B72" s="315">
        <v>127.033</v>
      </c>
      <c r="C72" s="315">
        <v>389</v>
      </c>
    </row>
    <row r="73" spans="1:3" x14ac:dyDescent="0.25">
      <c r="A73" s="314" t="s">
        <v>457</v>
      </c>
      <c r="B73" s="315">
        <v>364.00099999999998</v>
      </c>
      <c r="C73" s="315">
        <v>433</v>
      </c>
    </row>
    <row r="74" spans="1:3" x14ac:dyDescent="0.25">
      <c r="A74" s="314" t="s">
        <v>469</v>
      </c>
      <c r="B74" s="315">
        <v>142.667</v>
      </c>
      <c r="C74" s="315">
        <v>422</v>
      </c>
    </row>
    <row r="75" spans="1:3" x14ac:dyDescent="0.25">
      <c r="A75" s="314" t="s">
        <v>449</v>
      </c>
      <c r="B75" s="315">
        <v>172.108</v>
      </c>
      <c r="C75" s="315">
        <v>351</v>
      </c>
    </row>
    <row r="76" spans="1:3" x14ac:dyDescent="0.25">
      <c r="A76" s="314" t="s">
        <v>587</v>
      </c>
      <c r="B76" s="315">
        <v>18.884</v>
      </c>
      <c r="C76" s="315">
        <v>377</v>
      </c>
    </row>
    <row r="77" spans="1:3" x14ac:dyDescent="0.25">
      <c r="A77" s="314" t="s">
        <v>588</v>
      </c>
      <c r="B77" s="315">
        <v>393.16</v>
      </c>
      <c r="C77" s="315">
        <v>283</v>
      </c>
    </row>
    <row r="78" spans="1:3" x14ac:dyDescent="0.25">
      <c r="A78" s="314" t="s">
        <v>589</v>
      </c>
      <c r="B78" s="315">
        <v>220.41</v>
      </c>
      <c r="C78" s="315">
        <v>432</v>
      </c>
    </row>
    <row r="79" spans="1:3" x14ac:dyDescent="0.25">
      <c r="A79" s="314" t="s">
        <v>590</v>
      </c>
      <c r="B79" s="315">
        <v>386.03699999999998</v>
      </c>
      <c r="C79" s="315">
        <v>379</v>
      </c>
    </row>
    <row r="80" spans="1:3" x14ac:dyDescent="0.25">
      <c r="A80" s="314" t="s">
        <v>397</v>
      </c>
      <c r="B80" s="315">
        <v>161.94</v>
      </c>
      <c r="C80" s="315">
        <v>351</v>
      </c>
    </row>
    <row r="81" spans="1:3" x14ac:dyDescent="0.25">
      <c r="A81" s="314" t="s">
        <v>386</v>
      </c>
      <c r="B81" s="315">
        <v>82.736999999999995</v>
      </c>
      <c r="C81" s="315">
        <v>450</v>
      </c>
    </row>
    <row r="82" spans="1:3" x14ac:dyDescent="0.25">
      <c r="A82" s="314" t="s">
        <v>462</v>
      </c>
      <c r="B82" s="315">
        <v>348.74200000000002</v>
      </c>
      <c r="C82" s="315">
        <v>353</v>
      </c>
    </row>
    <row r="83" spans="1:3" x14ac:dyDescent="0.25">
      <c r="A83" s="314" t="s">
        <v>465</v>
      </c>
      <c r="B83" s="315">
        <v>238.828</v>
      </c>
      <c r="C83" s="315">
        <v>182</v>
      </c>
    </row>
    <row r="84" spans="1:3" x14ac:dyDescent="0.25">
      <c r="A84" s="314" t="s">
        <v>464</v>
      </c>
      <c r="B84" s="315">
        <v>261.94400000000002</v>
      </c>
      <c r="C84" s="315">
        <v>384</v>
      </c>
    </row>
    <row r="85" spans="1:3" x14ac:dyDescent="0.25">
      <c r="A85" s="314" t="s">
        <v>467</v>
      </c>
      <c r="B85" s="315">
        <v>163.876</v>
      </c>
      <c r="C85" s="315">
        <v>453</v>
      </c>
    </row>
    <row r="86" spans="1:3" x14ac:dyDescent="0.25">
      <c r="A86" s="314" t="s">
        <v>591</v>
      </c>
      <c r="B86" s="315">
        <v>408.54700000000003</v>
      </c>
      <c r="C86" s="315">
        <v>436</v>
      </c>
    </row>
    <row r="87" spans="1:3" x14ac:dyDescent="0.25">
      <c r="A87" s="314" t="s">
        <v>557</v>
      </c>
      <c r="B87" s="315">
        <v>307.00700000000001</v>
      </c>
      <c r="C87" s="315">
        <v>393</v>
      </c>
    </row>
    <row r="88" spans="1:3" x14ac:dyDescent="0.25">
      <c r="A88" s="314" t="s">
        <v>592</v>
      </c>
      <c r="B88" s="315">
        <v>336.67200000000003</v>
      </c>
      <c r="C88" s="315">
        <v>379</v>
      </c>
    </row>
    <row r="89" spans="1:3" x14ac:dyDescent="0.25">
      <c r="A89" s="314" t="s">
        <v>593</v>
      </c>
      <c r="B89" s="315">
        <v>268.38900000000001</v>
      </c>
      <c r="C89" s="315">
        <v>325</v>
      </c>
    </row>
    <row r="90" spans="1:3" x14ac:dyDescent="0.25">
      <c r="A90" s="314" t="s">
        <v>434</v>
      </c>
      <c r="B90" s="315">
        <v>399.49200000000002</v>
      </c>
      <c r="C90" s="315">
        <v>398</v>
      </c>
    </row>
    <row r="91" spans="1:3" x14ac:dyDescent="0.25">
      <c r="A91" s="314" t="s">
        <v>396</v>
      </c>
      <c r="B91" s="315">
        <v>99.938999999999993</v>
      </c>
      <c r="C91" s="315">
        <v>390</v>
      </c>
    </row>
    <row r="92" spans="1:3" x14ac:dyDescent="0.25">
      <c r="A92" s="314" t="s">
        <v>43</v>
      </c>
      <c r="B92" s="315">
        <v>352.27600000000001</v>
      </c>
      <c r="C92" s="315">
        <v>353</v>
      </c>
    </row>
    <row r="93" spans="1:3" x14ac:dyDescent="0.25">
      <c r="A93" s="314" t="s">
        <v>594</v>
      </c>
      <c r="B93" s="315">
        <v>281.27199999999999</v>
      </c>
      <c r="C93" s="315">
        <v>412</v>
      </c>
    </row>
    <row r="94" spans="1:3" x14ac:dyDescent="0.25">
      <c r="A94" s="314" t="s">
        <v>595</v>
      </c>
      <c r="B94" s="315">
        <v>109.813</v>
      </c>
      <c r="C94" s="315">
        <v>349</v>
      </c>
    </row>
    <row r="95" spans="1:3" x14ac:dyDescent="0.25">
      <c r="A95" s="314" t="s">
        <v>596</v>
      </c>
      <c r="B95" s="315">
        <v>287.00599999999997</v>
      </c>
      <c r="C95" s="315">
        <v>356</v>
      </c>
    </row>
    <row r="96" spans="1:3" x14ac:dyDescent="0.25">
      <c r="A96" s="314" t="s">
        <v>597</v>
      </c>
      <c r="B96" s="315">
        <v>262.42899999999997</v>
      </c>
      <c r="C96" s="315">
        <v>389</v>
      </c>
    </row>
    <row r="97" spans="1:3" x14ac:dyDescent="0.25">
      <c r="A97" s="314" t="s">
        <v>466</v>
      </c>
      <c r="B97" s="315">
        <v>190.15100000000001</v>
      </c>
      <c r="C97" s="315">
        <v>282</v>
      </c>
    </row>
    <row r="98" spans="1:3" x14ac:dyDescent="0.25">
      <c r="A98" s="314" t="s">
        <v>472</v>
      </c>
      <c r="B98" s="315">
        <v>94.974000000000004</v>
      </c>
      <c r="C98" s="315">
        <v>389</v>
      </c>
    </row>
    <row r="99" spans="1:3" x14ac:dyDescent="0.25">
      <c r="A99" s="314" t="s">
        <v>598</v>
      </c>
      <c r="B99" s="315">
        <v>27.521999999999998</v>
      </c>
      <c r="C99" s="315">
        <v>357</v>
      </c>
    </row>
    <row r="100" spans="1:3" x14ac:dyDescent="0.25">
      <c r="A100" s="314" t="s">
        <v>398</v>
      </c>
      <c r="B100" s="315">
        <v>197.59899999999999</v>
      </c>
      <c r="C100" s="315">
        <v>309</v>
      </c>
    </row>
    <row r="101" spans="1:3" x14ac:dyDescent="0.25">
      <c r="A101" s="314" t="s">
        <v>599</v>
      </c>
      <c r="B101" s="315">
        <v>67.177000000000007</v>
      </c>
      <c r="C101" s="315">
        <v>329</v>
      </c>
    </row>
    <row r="102" spans="1:3" x14ac:dyDescent="0.25">
      <c r="A102" s="314" t="s">
        <v>600</v>
      </c>
      <c r="B102" s="315">
        <v>325.512</v>
      </c>
      <c r="C102" s="315">
        <v>357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 VOD y LIVE </vt:lpstr>
      <vt:lpstr>Users</vt:lpstr>
      <vt:lpstr>Horas</vt:lpstr>
      <vt:lpstr>Resumen</vt:lpstr>
      <vt:lpstr>Historico</vt:lpstr>
      <vt:lpstr>Historico2</vt:lpstr>
      <vt:lpstr>PARTIDOS</vt:lpstr>
      <vt:lpstr>Hoja1</vt:lpstr>
      <vt:lpstr>Replay</vt:lpstr>
      <vt:lpstr>Destacados</vt:lpstr>
      <vt:lpstr>Canales</vt:lpstr>
      <vt:lpstr>Franja horaria-U</vt:lpstr>
      <vt:lpstr>Franja horaria-H</vt:lpstr>
      <vt:lpstr>Franja horaria-PROM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2022-07-21T22:55:40Z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