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3C717BCC-C430-4582-98E5-8EB69E228EE2}" xr6:coauthVersionLast="47" xr6:coauthVersionMax="47" xr10:uidLastSave="{00000000-0000-0000-0000-000000000000}"/>
  <bookViews>
    <workbookView xWindow="-120" yWindow="-120" windowWidth="20730" windowHeight="11160" tabRatio="628" firstSheet="5" activeTab="9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Hoja1" sheetId="15" state="hidden" r:id="rId8"/>
    <sheet name="Destacados" sheetId="11" r:id="rId9"/>
    <sheet name="Replay" sheetId="9" r:id="rId10"/>
    <sheet name="Canales" sheetId="16" r:id="rId11"/>
    <sheet name="Franja horaria-U" sheetId="5" r:id="rId12"/>
    <sheet name="Franja horaria-H" sheetId="6" r:id="rId13"/>
    <sheet name="Franja horaria-PROM" sheetId="7" r:id="rId14"/>
    <sheet name="HoursPerUser" sheetId="8" state="hidden" r:id="rId15"/>
  </sheets>
  <definedNames>
    <definedName name="__xlfn_IFERROR">#N/A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H24" i="4"/>
  <c r="G25" i="4"/>
  <c r="H25" i="4"/>
  <c r="G26" i="4"/>
  <c r="H26" i="4"/>
  <c r="D47" i="5"/>
  <c r="D48" i="5"/>
  <c r="D46" i="5"/>
  <c r="D41" i="5"/>
  <c r="D42" i="5"/>
  <c r="D43" i="5"/>
  <c r="D44" i="5"/>
  <c r="D40" i="5"/>
  <c r="C47" i="5"/>
  <c r="C48" i="5"/>
  <c r="C46" i="5"/>
  <c r="D47" i="6"/>
  <c r="D48" i="6"/>
  <c r="D46" i="6"/>
  <c r="D41" i="6"/>
  <c r="D42" i="6"/>
  <c r="D43" i="6"/>
  <c r="D44" i="6"/>
  <c r="D40" i="6"/>
  <c r="C47" i="6"/>
  <c r="C48" i="6"/>
  <c r="C46" i="6"/>
  <c r="C41" i="6"/>
  <c r="C42" i="6"/>
  <c r="C43" i="6"/>
  <c r="C44" i="6"/>
  <c r="C45" i="6"/>
  <c r="C40" i="6"/>
  <c r="D45" i="5"/>
  <c r="C41" i="5"/>
  <c r="C42" i="5"/>
  <c r="C43" i="5"/>
  <c r="C44" i="5"/>
  <c r="C45" i="5"/>
  <c r="C40" i="5"/>
  <c r="P26" i="6"/>
  <c r="O26" i="6"/>
  <c r="K15" i="6"/>
  <c r="L15" i="6"/>
  <c r="M15" i="6"/>
  <c r="N15" i="6"/>
  <c r="O15" i="6"/>
  <c r="P15" i="6"/>
  <c r="P26" i="5"/>
  <c r="O26" i="5"/>
  <c r="K15" i="5"/>
  <c r="L15" i="5"/>
  <c r="M15" i="5"/>
  <c r="N15" i="5"/>
  <c r="O15" i="5"/>
  <c r="P15" i="5"/>
  <c r="F12" i="16" l="1"/>
  <c r="G12" i="16"/>
  <c r="H12" i="16"/>
  <c r="J11" i="7"/>
  <c r="J15" i="5"/>
  <c r="G12" i="4" l="1"/>
  <c r="G13" i="4"/>
  <c r="G14" i="4"/>
  <c r="G15" i="4"/>
  <c r="G16" i="4"/>
  <c r="G17" i="4"/>
  <c r="G18" i="4"/>
  <c r="G19" i="4"/>
  <c r="G20" i="4"/>
  <c r="G21" i="4"/>
  <c r="G22" i="4"/>
  <c r="G23" i="4"/>
  <c r="G3" i="4"/>
  <c r="G4" i="4"/>
  <c r="G5" i="4"/>
  <c r="G6" i="4"/>
  <c r="G7" i="4"/>
  <c r="G8" i="4"/>
  <c r="G9" i="4"/>
  <c r="G10" i="4"/>
  <c r="G11" i="4"/>
  <c r="H5" i="10"/>
  <c r="B12" i="16"/>
  <c r="C12" i="16"/>
  <c r="D12" i="16"/>
  <c r="E12" i="1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C38" i="6"/>
  <c r="C37" i="6"/>
  <c r="D37" i="6"/>
  <c r="C37" i="5"/>
  <c r="D37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J15" i="6"/>
  <c r="C8" i="10"/>
  <c r="H6" i="10" l="1"/>
  <c r="C9" i="14" s="1"/>
  <c r="D38" i="6"/>
  <c r="E37" i="6"/>
  <c r="E37" i="5"/>
  <c r="Q14" i="7"/>
  <c r="U14" i="7"/>
  <c r="T14" i="7"/>
  <c r="W14" i="7"/>
  <c r="S14" i="7"/>
  <c r="V14" i="7"/>
  <c r="R14" i="7"/>
  <c r="I5" i="10"/>
  <c r="G3" i="10" l="1"/>
  <c r="D7" i="10"/>
  <c r="D6" i="10" l="1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5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E45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38" i="6" l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<sst xmlns="http://schemas.openxmlformats.org/spreadsheetml/2006/main" count="1364" uniqueCount="643">
  <si>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</si>
  <si>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</si>
  <si>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</si>
  <si>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</si>
  <si>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</si>
  <si>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</si>
  <si>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</si>
  <si>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</si>
  <si>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</si>
  <si>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</si>
  <si>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</si>
  <si>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</si>
  <si>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</si>
  <si>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</si>
  <si>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</si>
  <si>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</si>
  <si>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</si>
  <si>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</si>
  <si>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</si>
  <si>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</si>
  <si>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</si>
  <si>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</si>
  <si>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</si>
  <si>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</si>
  <si>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</si>
  <si>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</si>
  <si>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</si>
  <si>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</si>
  <si>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</si>
  <si>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</si>
  <si>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</si>
  <si>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</si>
  <si>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</si>
  <si>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</si>
  <si>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</si>
  <si>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</si>
  <si>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</si>
  <si>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</si>
  <si>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</si>
  <si>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</si>
  <si>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</si>
  <si>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</si>
  <si>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</si>
  <si>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</si>
  <si>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</si>
  <si>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</si>
  <si>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</si>
  <si>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</si>
  <si>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</si>
  <si>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</si>
  <si>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</si>
  <si>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</si>
  <si>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</si>
  <si>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</si>
  <si>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</si>
  <si>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</si>
  <si>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</si>
  <si>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</si>
  <si>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</si>
  <si>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</si>
  <si>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</si>
  <si>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</si>
  <si>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</si>
  <si>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</si>
  <si>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</si>
  <si>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</si>
  <si>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</si>
  <si>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</si>
  <si>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</si>
  <si>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</si>
  <si>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</si>
  <si>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</si>
  <si>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</si>
  <si>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</si>
  <si>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</si>
  <si>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</si>
  <si>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</si>
  <si>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</si>
  <si>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</si>
  <si>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</si>
  <si>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</si>
  <si>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</si>
  <si>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</si>
  <si>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</si>
  <si>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</si>
  <si>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</si>
  <si>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</si>
  <si>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</si>
  <si>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</si>
  <si>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</si>
  <si>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</si>
  <si>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</si>
  <si>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</si>
  <si>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</si>
  <si>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</si>
  <si>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</si>
  <si>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</si>
  <si>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</si>
  <si>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</si>
  <si>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</si>
  <si>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</si>
  <si>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</si>
  <si>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</si>
  <si>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</si>
  <si>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</si>
  <si>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</si>
  <si>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</si>
  <si>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</si>
  <si>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</si>
  <si>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</si>
  <si>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</si>
  <si>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</si>
  <si>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</si>
  <si>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</si>
  <si>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</si>
  <si>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</si>
  <si>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</si>
  <si>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</si>
  <si>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</si>
  <si>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</si>
  <si>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</si>
  <si>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</si>
  <si>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</si>
  <si>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</si>
  <si>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</si>
  <si>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</si>
  <si>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</si>
  <si>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</si>
  <si>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</si>
  <si>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</si>
  <si>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</si>
  <si>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</si>
  <si>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</si>
  <si>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</si>
  <si>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</si>
  <si>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</si>
  <si>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</si>
  <si>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</si>
  <si>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</si>
  <si>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</si>
  <si>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</si>
  <si>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</si>
  <si>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</si>
  <si>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</si>
  <si>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</si>
  <si>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</si>
  <si>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</si>
  <si>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</si>
  <si>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</si>
  <si>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</si>
  <si>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</si>
  <si>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</si>
  <si>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</si>
  <si>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</si>
  <si>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</si>
  <si>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</si>
  <si>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</si>
  <si>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</si>
  <si>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</si>
  <si>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</si>
  <si>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</si>
  <si>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</si>
  <si>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</si>
  <si>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</si>
  <si>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</si>
  <si>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</si>
  <si>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</si>
  <si>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</si>
  <si>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</si>
  <si>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</si>
  <si>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</si>
  <si>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</si>
  <si>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</si>
  <si>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</si>
  <si>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</si>
  <si>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</si>
  <si>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</si>
  <si>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</si>
  <si>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</si>
  <si>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</si>
  <si>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</si>
  <si>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</si>
  <si>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</si>
  <si>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</si>
  <si>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</si>
  <si>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</si>
  <si>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</si>
  <si>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</si>
  <si>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</si>
  <si>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</si>
  <si>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</si>
  <si>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</si>
  <si>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</si>
  <si>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</si>
  <si>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</si>
  <si>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</si>
  <si>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</si>
  <si>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</si>
  <si>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</si>
  <si>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</si>
  <si>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</si>
  <si>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</si>
  <si>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</si>
  <si>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</si>
  <si>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</si>
  <si>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</si>
  <si>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</si>
  <si>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</si>
  <si>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</si>
  <si>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</si>
  <si>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</si>
  <si>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</si>
  <si>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</si>
  <si>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</si>
  <si>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</si>
  <si>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</si>
  <si>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</si>
  <si>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</si>
  <si>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</si>
  <si>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</si>
  <si>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</si>
  <si>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</si>
  <si>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</si>
  <si>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</si>
  <si>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</si>
  <si>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</si>
  <si>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</si>
  <si>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</si>
  <si>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</si>
  <si>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</si>
  <si>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</si>
  <si>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</si>
  <si>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</si>
  <si>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</si>
  <si>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</si>
  <si>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</si>
  <si>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</si>
  <si>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</si>
  <si>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</si>
  <si>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</si>
  <si>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</si>
  <si>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</si>
  <si>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</si>
  <si>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</si>
  <si>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</si>
  <si>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</si>
  <si>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</si>
  <si>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</si>
  <si>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</si>
  <si>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</si>
  <si>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</si>
  <si>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</si>
  <si>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</si>
  <si>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</si>
  <si>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</si>
  <si>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</si>
  <si>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</si>
  <si>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</si>
  <si>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</si>
  <si>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</si>
  <si>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</si>
  <si>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</si>
  <si>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</si>
  <si>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</si>
  <si>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</si>
  <si>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</si>
  <si>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</si>
  <si>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</si>
  <si>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</si>
  <si>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</si>
  <si>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</si>
  <si>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</si>
  <si>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</si>
  <si>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</si>
  <si>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</si>
  <si>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</si>
  <si>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</si>
  <si>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</si>
  <si>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</si>
  <si>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</si>
  <si>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</si>
  <si>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</si>
  <si>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</si>
  <si>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</si>
  <si>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</si>
  <si>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</si>
  <si>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</si>
  <si>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</si>
  <si>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</si>
  <si>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</si>
  <si>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</si>
  <si>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</si>
  <si>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</si>
  <si>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</si>
  <si>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</si>
  <si>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</si>
  <si>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</si>
  <si>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</si>
  <si>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</si>
  <si>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</si>
  <si>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</si>
  <si>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</si>
  <si>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</si>
  <si>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</si>
  <si>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</si>
  <si>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</si>
  <si>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</si>
  <si>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</si>
  <si>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</si>
  <si>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</si>
  <si>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</si>
  <si>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</si>
  <si>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</si>
  <si>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</si>
  <si>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</si>
  <si>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</si>
  <si>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</si>
  <si>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</si>
  <si>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</si>
  <si>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</si>
  <si>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</si>
  <si>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</si>
  <si>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</si>
  <si>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</si>
  <si>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</si>
  <si>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</si>
  <si>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</si>
  <si>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</si>
  <si>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</si>
  <si>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</si>
  <si>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</si>
  <si>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</si>
  <si>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</si>
  <si>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</si>
  <si>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</si>
  <si>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</si>
  <si>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</si>
  <si>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</si>
  <si>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</si>
  <si>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</si>
  <si>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</si>
  <si>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</si>
  <si>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</si>
  <si>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</si>
  <si>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</si>
  <si>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</si>
  <si>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</si>
  <si>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</si>
  <si>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</si>
  <si>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</si>
  <si>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</si>
  <si>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</si>
  <si>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</si>
  <si>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</si>
  <si>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</si>
  <si>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</si>
  <si>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</si>
  <si>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</si>
  <si>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</si>
  <si>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</si>
  <si>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</si>
  <si>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</si>
  <si>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</si>
  <si>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</si>
  <si>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</si>
  <si>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</si>
  <si>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</si>
  <si>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</si>
  <si>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</si>
  <si>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</si>
  <si>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</si>
  <si>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</si>
  <si>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</si>
  <si>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</si>
  <si>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</si>
  <si>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</si>
  <si>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</si>
  <si>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</si>
  <si>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</si>
  <si>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</si>
  <si>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</si>
  <si>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</si>
  <si>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</si>
  <si>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</si>
  <si>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</si>
  <si>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</si>
  <si>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</si>
  <si>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</si>
  <si>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</si>
  <si>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</si>
  <si>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</si>
  <si>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</si>
  <si>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</si>
  <si>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</si>
  <si>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</si>
  <si>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</si>
  <si>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</si>
  <si>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</si>
  <si>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</si>
  <si>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</si>
  <si>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</si>
  <si>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</si>
  <si>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</si>
  <si>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</si>
  <si>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</si>
  <si>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</si>
  <si>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</si>
  <si>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</si>
  <si>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</si>
  <si>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</si>
  <si>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</si>
  <si>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</si>
  <si>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</si>
  <si>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</si>
  <si>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</si>
  <si>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</si>
  <si>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</si>
  <si>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</si>
  <si>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Destacado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</si>
  <si>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</si>
  <si>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</si>
  <si>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</si>
  <si>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</si>
  <si>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</si>
  <si>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</si>
  <si>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</si>
  <si>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</si>
  <si>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</si>
  <si>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</si>
  <si>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</si>
  <si>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</si>
  <si>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</si>
  <si>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</si>
  <si>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</si>
  <si>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</si>
  <si>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Especial</t>
  </si>
  <si>
    <t>AMISTAD MULTICOLOR</t>
  </si>
  <si>
    <t>FX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</si>
  <si>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</si>
  <si>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</si>
  <si>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</si>
  <si>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</si>
  <si>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</si>
  <si>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</si>
  <si>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NCIS: L.A.</t>
  </si>
  <si>
    <t>Ghost Whisperer</t>
  </si>
  <si>
    <t>Enfoques Cruxados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</si>
  <si>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</si>
  <si>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</si>
  <si>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</si>
  <si>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</si>
  <si>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</si>
  <si>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</si>
  <si>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</si>
  <si>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>ESPN3</t>
  </si>
  <si>
    <t xml:space="preserve">Especial </t>
  </si>
  <si>
    <t>TNT</t>
  </si>
  <si>
    <t>Amistoso internacional</t>
  </si>
  <si>
    <t>Cuarto poder</t>
  </si>
  <si>
    <t>Primer Noticiero de la noche</t>
  </si>
  <si>
    <t>Willax Deportes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</si>
  <si>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</si>
  <si>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</si>
  <si>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</si>
  <si>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</si>
  <si>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</si>
  <si>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</si>
  <si>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</si>
  <si>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</si>
  <si>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Amigos en el crimen</t>
  </si>
  <si>
    <t>Panamericana</t>
  </si>
  <si>
    <t>Movistar Deportes</t>
  </si>
  <si>
    <t>Escuadrón suicida</t>
  </si>
  <si>
    <t>Noticias al día</t>
  </si>
  <si>
    <t>Águila roja</t>
  </si>
  <si>
    <t>15/07-21/09</t>
  </si>
  <si>
    <t>18/07 –24/07</t>
  </si>
  <si>
    <t>Rambo IV: de regreso al infierno</t>
  </si>
  <si>
    <t>The meg</t>
  </si>
  <si>
    <t>Destino final 3</t>
  </si>
  <si>
    <t>Piratas del Caribe: en el fin del mundo</t>
  </si>
  <si>
    <t>El protector</t>
  </si>
  <si>
    <t>Dos policías rebeldes 2</t>
  </si>
  <si>
    <t>Una pareja explosiva 2</t>
  </si>
  <si>
    <t>Liga1 : Sporting Cristal vs. Alianza Lima - Clausura, Fecha 5 (31-07-2022)</t>
  </si>
  <si>
    <t>La familia de mi esposo</t>
  </si>
  <si>
    <t>La vacuna del humor</t>
  </si>
  <si>
    <t>La rotativa del aire</t>
  </si>
  <si>
    <t>Hora y Treinta</t>
  </si>
  <si>
    <t>Todo se sabe</t>
  </si>
  <si>
    <t>Las cosas como son</t>
  </si>
  <si>
    <t>Liga1 Betsson</t>
  </si>
  <si>
    <t>Mannucci vs Alianza Lima</t>
  </si>
  <si>
    <t>Universitario vs C.Stein</t>
  </si>
  <si>
    <t>Star Channel</t>
  </si>
  <si>
    <t>REPLAY FFC 51</t>
  </si>
  <si>
    <t>18/07-24/10</t>
  </si>
  <si>
    <t>18/07-24/07</t>
  </si>
  <si>
    <t>25/07 –31/07</t>
  </si>
  <si>
    <t>Liverpool vs RB Salzburg</t>
  </si>
  <si>
    <t>Liverpool vs Manchester City</t>
  </si>
  <si>
    <t>PSG vs Nantes</t>
  </si>
  <si>
    <t>25/07-31/07</t>
  </si>
  <si>
    <t>UTC vs S.Cristal</t>
  </si>
  <si>
    <t>Alianza Lima vs A. Atlético</t>
  </si>
  <si>
    <t>Cesar Vallejo vs Universitario</t>
  </si>
  <si>
    <t>Melgar vs UTC</t>
  </si>
  <si>
    <t>Universitario vs Municipal</t>
  </si>
  <si>
    <t>S.Cristal vs Alianza Lima</t>
  </si>
  <si>
    <t>Udinese vs Chelsea</t>
  </si>
  <si>
    <t>ESPN2</t>
  </si>
  <si>
    <t>Comm Shield</t>
  </si>
  <si>
    <t>Supercopa de Alemania</t>
  </si>
  <si>
    <t>RB Leipzig vs B.Munich</t>
  </si>
  <si>
    <t>Supercopa de Francia</t>
  </si>
  <si>
    <t>Bloque</t>
  </si>
  <si>
    <t>Novelas Turcas</t>
  </si>
  <si>
    <t>Fiestas Patrias</t>
  </si>
  <si>
    <t>Movistar Plus</t>
  </si>
  <si>
    <t>Duérmete si puedes</t>
  </si>
  <si>
    <t>AMC</t>
  </si>
  <si>
    <t>Adam Sandler</t>
  </si>
  <si>
    <t>The walking dead: World beyond</t>
  </si>
  <si>
    <t>Romeo y Julieta</t>
  </si>
  <si>
    <t>Los Rugrats</t>
  </si>
  <si>
    <t>Nickelodeon</t>
  </si>
  <si>
    <t>La fortuna</t>
  </si>
  <si>
    <t>Día de la independencia: Contraataque</t>
  </si>
  <si>
    <t>Spider-man Lejos de Casa</t>
  </si>
  <si>
    <t>25/07-31/08</t>
  </si>
  <si>
    <t>50,152</t>
  </si>
  <si>
    <t>40,993</t>
  </si>
  <si>
    <t>157,097</t>
  </si>
  <si>
    <t>56,267</t>
  </si>
  <si>
    <t>61,073</t>
  </si>
  <si>
    <t>56,787</t>
  </si>
  <si>
    <t>95,454</t>
  </si>
  <si>
    <t>236,042</t>
  </si>
  <si>
    <t>27,073</t>
  </si>
  <si>
    <t>66,737</t>
  </si>
  <si>
    <t>32,991</t>
  </si>
  <si>
    <t>2,267</t>
  </si>
  <si>
    <t>51,803</t>
  </si>
  <si>
    <t>30,363</t>
  </si>
  <si>
    <t>27,537</t>
  </si>
  <si>
    <t>29,951</t>
  </si>
  <si>
    <t>39,424</t>
  </si>
  <si>
    <t>6,503</t>
  </si>
  <si>
    <t>44,210</t>
  </si>
  <si>
    <t>27,231</t>
  </si>
  <si>
    <t>5,024</t>
  </si>
  <si>
    <t>9,637</t>
  </si>
  <si>
    <t>49,968</t>
  </si>
  <si>
    <t>49,385</t>
  </si>
  <si>
    <t>19,727</t>
  </si>
  <si>
    <t>Sport Boysvs.U. César Vallejo</t>
  </si>
  <si>
    <t>2022-08-01 13:00:00</t>
  </si>
  <si>
    <t>U. San Martínvs.Alianza Atlético</t>
  </si>
  <si>
    <t>2022-08-06 11:00:00</t>
  </si>
  <si>
    <t>Ac. Cantolaovs.Sporting Cristal</t>
  </si>
  <si>
    <t>2022-08-06 13:15:00</t>
  </si>
  <si>
    <t>Binacionalvs.Ayacucho FC</t>
  </si>
  <si>
    <t>2022-08-06 15:30:00</t>
  </si>
  <si>
    <t>Sport Huancayovs.ADT</t>
  </si>
  <si>
    <t>2022-08-06 18:00:00</t>
  </si>
  <si>
    <t>U. César Vallejovs.Atlético Grau</t>
  </si>
  <si>
    <t>2022-08-07 11:00:00</t>
  </si>
  <si>
    <t>Municipalvs.Sport Boys</t>
  </si>
  <si>
    <t>2022-08-07 13:15:00</t>
  </si>
  <si>
    <t>Ciencianovs.Univeristario</t>
  </si>
  <si>
    <t>2022-08-07 15:30:00</t>
  </si>
  <si>
    <t>Corinthians (BRA) vs Flamengo (BRA)</t>
  </si>
  <si>
    <t>2022-08-02 19:30:00</t>
  </si>
  <si>
    <t>Atletico Mineiro (BRA) vs Palmeiras (BRA)</t>
  </si>
  <si>
    <t>2022-08-03 19:30:00</t>
  </si>
  <si>
    <t>Vélez Sarsfield (ARG) vs Talleres de Cba (ARG)</t>
  </si>
  <si>
    <t>Real Betis vs Real Zaragoza</t>
  </si>
  <si>
    <t>2022-08-03 12:00:00</t>
  </si>
  <si>
    <t>Ath. Paranaense (BRA) vs Estudiantes (ARG)</t>
  </si>
  <si>
    <t>2022-08-04 19:30:00</t>
  </si>
  <si>
    <t>Eintracht Frankfurt vs Bayern Munich</t>
  </si>
  <si>
    <t>2022-08-05 13:30:00</t>
  </si>
  <si>
    <t>Crystal Palace vs Arsenal</t>
  </si>
  <si>
    <t>2022-08-05 14:00:00</t>
  </si>
  <si>
    <t>Fulham vs Liverpool</t>
  </si>
  <si>
    <t>2022-08-06 06:30:00</t>
  </si>
  <si>
    <t>Everton vs Chelsea</t>
  </si>
  <si>
    <t>2022-08-06 11:30:00</t>
  </si>
  <si>
    <t>Inter Milan vs Villarreal</t>
  </si>
  <si>
    <t>2022-08-06 13:30:00</t>
  </si>
  <si>
    <t>Clermont  vs PSG</t>
  </si>
  <si>
    <t>2022-08-06 14:00:00</t>
  </si>
  <si>
    <t>Boca Juniors vs Platense</t>
  </si>
  <si>
    <t>2022-08-06 19:00:00</t>
  </si>
  <si>
    <t>Santos vs Hill</t>
  </si>
  <si>
    <t>Vitesse vs Feyenoord</t>
  </si>
  <si>
    <t>2022-08-07 07:30:00</t>
  </si>
  <si>
    <t>West Ham vs Manchester City</t>
  </si>
  <si>
    <t>2022-08-07 10:30:00</t>
  </si>
  <si>
    <t>Barcelona vs Pumas</t>
  </si>
  <si>
    <t>2022-08-07 13:00:00</t>
  </si>
  <si>
    <t>Independiente vs River Plate</t>
  </si>
  <si>
    <t>Copa Sudamericana : FBC Melgar (PER) vs. SC Internacional (BRA) - 4tos de final, Ida (04-08-2022)</t>
  </si>
  <si>
    <t>Spider-Man: lejos de casa</t>
  </si>
  <si>
    <t>El lobo de Wall Street</t>
  </si>
  <si>
    <t>La asesina</t>
  </si>
  <si>
    <t>Piratas del Caribe: navegando aguas misteriosas</t>
  </si>
  <si>
    <t>Una esposa de mentira</t>
  </si>
  <si>
    <t>Miss Simpatía</t>
  </si>
  <si>
    <t>Son como niños</t>
  </si>
  <si>
    <t>John Wick: sin control</t>
  </si>
  <si>
    <t>Asalto al camión del dinero</t>
  </si>
  <si>
    <t>22 Bullets</t>
  </si>
  <si>
    <t>El Hobbit: La desolación de Smaug</t>
  </si>
  <si>
    <t>León, peleador sin ley</t>
  </si>
  <si>
    <t>Blade II</t>
  </si>
  <si>
    <t>WWE : Smackdown</t>
  </si>
  <si>
    <t>Diamante de sangre</t>
  </si>
  <si>
    <t>Liga1 : AD Cantolao vs. Sporting Cristal - Clausura, Fecha 6 (06-08-2022)</t>
  </si>
  <si>
    <t>Destino final 2</t>
  </si>
  <si>
    <t>El francotirador: La última masacre</t>
  </si>
  <si>
    <t>Annabelle 2: La creación</t>
  </si>
  <si>
    <t>Constantine</t>
  </si>
  <si>
    <t>Invasión del mundo: batalla Los Ángeles</t>
  </si>
  <si>
    <t>El contador</t>
  </si>
  <si>
    <t>Lolita</t>
  </si>
  <si>
    <t>El hombre araña 3</t>
  </si>
  <si>
    <t>Padre no hay más que uno</t>
  </si>
  <si>
    <t>Crepúsculo</t>
  </si>
  <si>
    <t>Contracorriente, el dominical de Willax</t>
  </si>
  <si>
    <t>Liga Femenina de Fútbol : César Vallejo vs. Alianza Lima</t>
  </si>
  <si>
    <t>Zona Mixta : Presentación Juan Reynoso</t>
  </si>
  <si>
    <t>De película</t>
  </si>
  <si>
    <t>Gol Noticias</t>
  </si>
  <si>
    <t>La Rotativa del aire - Edición tarde</t>
  </si>
  <si>
    <t>El Camerino</t>
  </si>
  <si>
    <t>Políticas</t>
  </si>
  <si>
    <t>Marvel's Agents of S.H.I.E.L.D.</t>
  </si>
  <si>
    <t>Zona Mixta</t>
  </si>
  <si>
    <t>N Nacional</t>
  </si>
  <si>
    <t>Antesala Liga1 : AD Cantolao vs. Sporting Cristal - Clausura, Fecha 6 (06-08-2022)</t>
  </si>
  <si>
    <t>Antesala Liga1 : Cienciano vs. Universitario - Clausura, Fecha 6 (07-08-2022)</t>
  </si>
  <si>
    <t>01/08 –07/08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</si>
</sst>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000000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52">
    <xf numFmtId="0" fontId="0" fillId="0" borderId="0"/>
    <xf numFmtId="164" fontId="18" fillId="0" borderId="0" applyBorder="0" applyProtection="0"/>
    <xf numFmtId="165" fontId="18" fillId="0" borderId="0" applyBorder="0" applyProtection="0"/>
    <xf numFmtId="0" fontId="18" fillId="0" borderId="0"/>
    <xf numFmtId="0" fontId="7" fillId="0" borderId="0"/>
    <xf numFmtId="0" fontId="6" fillId="0" borderId="0"/>
    <xf numFmtId="0" fontId="19" fillId="0" borderId="0" applyNumberFormat="0" applyFill="0" applyBorder="0" applyAlignment="0" applyProtection="0"/>
    <xf numFmtId="0" fontId="20" fillId="0" borderId="36" applyNumberFormat="0" applyFill="0" applyAlignment="0" applyProtection="0"/>
    <xf numFmtId="0" fontId="21" fillId="0" borderId="37" applyNumberFormat="0" applyFill="0" applyAlignment="0" applyProtection="0"/>
    <xf numFmtId="0" fontId="22" fillId="0" borderId="38" applyNumberFormat="0" applyFill="0" applyAlignment="0" applyProtection="0"/>
    <xf numFmtId="0" fontId="22" fillId="0" borderId="0" applyNumberFormat="0" applyFill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39" applyNumberFormat="0" applyAlignment="0" applyProtection="0"/>
    <xf numFmtId="0" fontId="27" fillId="18" borderId="40" applyNumberFormat="0" applyAlignment="0" applyProtection="0"/>
    <xf numFmtId="0" fontId="28" fillId="18" borderId="39" applyNumberFormat="0" applyAlignment="0" applyProtection="0"/>
    <xf numFmtId="0" fontId="29" fillId="0" borderId="41" applyNumberFormat="0" applyFill="0" applyAlignment="0" applyProtection="0"/>
    <xf numFmtId="0" fontId="30" fillId="19" borderId="42" applyNumberFormat="0" applyAlignment="0" applyProtection="0"/>
    <xf numFmtId="0" fontId="31" fillId="0" borderId="0" applyNumberFormat="0" applyFill="0" applyBorder="0" applyAlignment="0" applyProtection="0"/>
    <xf numFmtId="0" fontId="32" fillId="0" borderId="44" applyNumberFormat="0" applyFill="0" applyAlignment="0" applyProtection="0"/>
    <xf numFmtId="0" fontId="33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3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3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3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33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33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0" borderId="0"/>
    <xf numFmtId="0" fontId="5" fillId="20" borderId="43" applyNumberFormat="0" applyFont="0" applyAlignment="0" applyProtection="0"/>
    <xf numFmtId="0" fontId="34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38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8" fillId="5" borderId="18" xfId="1" applyFont="1" applyFill="1" applyBorder="1" applyAlignment="1" applyProtection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164" fontId="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8" fillId="2" borderId="0" xfId="0" applyFont="1" applyFill="1" applyBorder="1"/>
    <xf numFmtId="164" fontId="8" fillId="2" borderId="0" xfId="1" applyFont="1" applyFill="1" applyBorder="1" applyAlignment="1" applyProtection="1"/>
    <xf numFmtId="3" fontId="13" fillId="0" borderId="0" xfId="0" applyNumberFormat="1" applyFont="1"/>
    <xf numFmtId="0" fontId="14" fillId="2" borderId="0" xfId="0" applyFont="1" applyFill="1" applyAlignment="1">
      <alignment horizontal="center" vertical="center"/>
    </xf>
    <xf numFmtId="165" fontId="13" fillId="0" borderId="0" xfId="2" applyFont="1" applyBorder="1" applyAlignment="1" applyProtection="1">
      <alignment horizontal="center" vertical="center"/>
    </xf>
    <xf numFmtId="0" fontId="1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3" fillId="2" borderId="0" xfId="0" applyNumberFormat="1" applyFont="1" applyFill="1"/>
    <xf numFmtId="0" fontId="8" fillId="2" borderId="0" xfId="0" applyFont="1" applyFill="1"/>
    <xf numFmtId="167" fontId="8" fillId="7" borderId="13" xfId="0" applyNumberFormat="1" applyFont="1" applyFill="1" applyBorder="1" applyAlignment="1">
      <alignment horizontal="center" vertical="center"/>
    </xf>
    <xf numFmtId="168" fontId="8" fillId="2" borderId="11" xfId="0" applyNumberFormat="1" applyFont="1" applyFill="1" applyBorder="1" applyAlignment="1">
      <alignment horizontal="center" vertical="center"/>
    </xf>
    <xf numFmtId="168" fontId="8" fillId="7" borderId="11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vertical="center"/>
    </xf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/>
    <xf numFmtId="0" fontId="15" fillId="2" borderId="3" xfId="0" applyFont="1" applyFill="1" applyBorder="1"/>
    <xf numFmtId="0" fontId="15" fillId="2" borderId="0" xfId="0" applyFont="1" applyFill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9" fillId="8" borderId="11" xfId="0" applyFont="1" applyFill="1" applyBorder="1" applyAlignment="1">
      <alignment vertical="center"/>
    </xf>
    <xf numFmtId="0" fontId="0" fillId="2" borderId="4" xfId="0" applyFill="1" applyBorder="1"/>
    <xf numFmtId="0" fontId="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5" fillId="0" borderId="14" xfId="0" applyFont="1" applyBorder="1"/>
    <xf numFmtId="0" fontId="1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5" fillId="0" borderId="19" xfId="0" applyNumberFormat="1" applyFont="1" applyBorder="1"/>
    <xf numFmtId="0" fontId="15" fillId="0" borderId="20" xfId="0" applyFont="1" applyBorder="1"/>
    <xf numFmtId="3" fontId="15" fillId="0" borderId="14" xfId="0" applyNumberFormat="1" applyFont="1" applyBorder="1"/>
    <xf numFmtId="3" fontId="15" fillId="2" borderId="19" xfId="0" applyNumberFormat="1" applyFont="1" applyFill="1" applyBorder="1"/>
    <xf numFmtId="3" fontId="15" fillId="2" borderId="14" xfId="0" applyNumberFormat="1" applyFont="1" applyFill="1" applyBorder="1"/>
    <xf numFmtId="0" fontId="15" fillId="2" borderId="14" xfId="0" applyFont="1" applyFill="1" applyBorder="1"/>
    <xf numFmtId="3" fontId="1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0" fillId="2" borderId="18" xfId="0" applyFont="1" applyFill="1" applyBorder="1"/>
    <xf numFmtId="0" fontId="1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5" fillId="2" borderId="19" xfId="0" applyFont="1" applyFill="1" applyBorder="1"/>
    <xf numFmtId="3" fontId="1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5" fillId="8" borderId="18" xfId="0" applyFont="1" applyFill="1" applyBorder="1"/>
    <xf numFmtId="0" fontId="15" fillId="10" borderId="18" xfId="0" applyFont="1" applyFill="1" applyBorder="1"/>
    <xf numFmtId="0" fontId="15" fillId="0" borderId="18" xfId="0" applyFont="1" applyBorder="1"/>
    <xf numFmtId="0" fontId="15" fillId="11" borderId="18" xfId="0" applyFont="1" applyFill="1" applyBorder="1"/>
    <xf numFmtId="0" fontId="15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1" fillId="2" borderId="13" xfId="0" applyFont="1" applyFill="1" applyBorder="1"/>
    <xf numFmtId="0" fontId="1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11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1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8" fillId="2" borderId="0" xfId="0" applyNumberFormat="1" applyFont="1" applyFill="1" applyBorder="1" applyAlignment="1">
      <alignment horizontal="center" vertical="center"/>
    </xf>
    <xf numFmtId="167" fontId="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5" fillId="2" borderId="0" xfId="0" applyFont="1" applyFill="1" applyBorder="1"/>
    <xf numFmtId="0" fontId="15" fillId="2" borderId="16" xfId="0" applyFont="1" applyFill="1" applyBorder="1"/>
    <xf numFmtId="2" fontId="0" fillId="2" borderId="21" xfId="0" applyNumberFormat="1" applyFill="1" applyBorder="1" applyAlignment="1">
      <alignment horizontal="right"/>
    </xf>
    <xf numFmtId="0" fontId="35" fillId="0" borderId="46" xfId="0" applyFont="1" applyBorder="1" applyAlignment="1">
      <alignment horizontal="center" vertical="center" wrapText="1"/>
    </xf>
    <xf numFmtId="0" fontId="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1" fillId="2" borderId="45" xfId="0" applyFont="1" applyFill="1" applyBorder="1"/>
    <xf numFmtId="0" fontId="1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0" fontId="8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8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0" borderId="13" xfId="0" applyFont="1" applyBorder="1" applyAlignment="1">
      <alignment horizontal="center"/>
    </xf>
    <xf numFmtId="0" fontId="36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8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30" fillId="46" borderId="21" xfId="0" applyFont="1" applyFill="1" applyBorder="1"/>
    <xf numFmtId="0" fontId="30" fillId="46" borderId="0" xfId="0" applyFont="1" applyFill="1"/>
    <xf numFmtId="0" fontId="32" fillId="47" borderId="50" xfId="0" applyFont="1" applyFill="1" applyBorder="1"/>
    <xf numFmtId="0" fontId="32" fillId="47" borderId="51" xfId="0" applyFont="1" applyFill="1" applyBorder="1"/>
    <xf numFmtId="0" fontId="32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5" fillId="3" borderId="0" xfId="0" applyNumberFormat="1" applyFont="1" applyFill="1" applyAlignment="1">
      <alignment horizontal="center" vertical="center"/>
    </xf>
    <xf numFmtId="4" fontId="15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38" fillId="0" borderId="21" xfId="0" applyFont="1" applyBorder="1" applyAlignment="1">
      <alignment wrapText="1"/>
    </xf>
    <xf numFmtId="0" fontId="0" fillId="48" borderId="11" xfId="0" applyFill="1" applyBorder="1" applyAlignment="1">
      <alignment horizontal="center" vertical="center" wrapText="1"/>
    </xf>
    <xf numFmtId="0" fontId="38" fillId="48" borderId="12" xfId="0" applyFont="1" applyFill="1" applyBorder="1" applyAlignment="1">
      <alignment horizontal="center" vertical="center" wrapText="1"/>
    </xf>
    <xf numFmtId="0" fontId="38" fillId="48" borderId="21" xfId="0" applyFont="1" applyFill="1" applyBorder="1" applyAlignment="1">
      <alignment vertical="center" wrapText="1"/>
    </xf>
    <xf numFmtId="2" fontId="38" fillId="48" borderId="21" xfId="0" applyNumberFormat="1" applyFont="1" applyFill="1" applyBorder="1" applyAlignment="1">
      <alignment vertical="center" wrapText="1"/>
    </xf>
    <xf numFmtId="4" fontId="0" fillId="49" borderId="21" xfId="0" applyNumberFormat="1" applyFill="1" applyBorder="1"/>
    <xf numFmtId="0" fontId="0" fillId="49" borderId="0" xfId="0" applyFill="1"/>
    <xf numFmtId="2" fontId="0" fillId="50" borderId="21" xfId="0" applyNumberFormat="1" applyFill="1" applyBorder="1" applyAlignment="1">
      <alignment horizontal="right"/>
    </xf>
    <xf numFmtId="0" fontId="39" fillId="51" borderId="46" xfId="0" applyFont="1" applyFill="1" applyBorder="1"/>
    <xf numFmtId="0" fontId="39" fillId="0" borderId="46" xfId="0" applyFont="1" applyBorder="1"/>
    <xf numFmtId="0" fontId="0" fillId="49" borderId="21" xfId="0" applyFill="1" applyBorder="1"/>
    <xf numFmtId="170" fontId="0" fillId="49" borderId="21" xfId="0" applyNumberFormat="1" applyFill="1" applyBorder="1"/>
    <xf numFmtId="0" fontId="38" fillId="0" borderId="0" xfId="0" applyFont="1" applyAlignment="1">
      <alignment wrapText="1"/>
    </xf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2" fontId="0" fillId="11" borderId="21" xfId="0" applyNumberFormat="1" applyFont="1" applyFill="1" applyBorder="1" applyAlignment="1">
      <alignment horizontal="center"/>
    </xf>
    <xf numFmtId="2" fontId="0" fillId="0" borderId="0" xfId="0" applyNumberFormat="1"/>
    <xf numFmtId="21" fontId="0" fillId="0" borderId="21" xfId="0" applyNumberFormat="1" applyBorder="1"/>
    <xf numFmtId="21" fontId="0" fillId="49" borderId="21" xfId="0" applyNumberFormat="1" applyFill="1" applyBorder="1"/>
    <xf numFmtId="3" fontId="0" fillId="49" borderId="21" xfId="0" applyNumberFormat="1" applyFill="1" applyBorder="1"/>
    <xf numFmtId="2" fontId="1" fillId="0" borderId="0" xfId="51" applyNumberFormat="1"/>
    <xf numFmtId="0" fontId="1" fillId="0" borderId="0" xfId="51"/>
    <xf numFmtId="0" fontId="1" fillId="0" borderId="0" xfId="51"/>
    <xf numFmtId="0" fontId="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38" fillId="48" borderId="11" xfId="0" applyFont="1" applyFill="1" applyBorder="1" applyAlignment="1">
      <alignment horizontal="center" vertical="center" wrapText="1"/>
    </xf>
    <xf numFmtId="0" fontId="38" fillId="48" borderId="53" xfId="0" applyFont="1" applyFill="1" applyBorder="1" applyAlignment="1">
      <alignment horizontal="center" vertical="center" wrapText="1"/>
    </xf>
    <xf numFmtId="0" fontId="38" fillId="48" borderId="15" xfId="0" applyFont="1" applyFill="1" applyBorder="1" applyAlignment="1">
      <alignment horizontal="center" vertical="center" wrapText="1"/>
    </xf>
    <xf numFmtId="0" fontId="38" fillId="48" borderId="52" xfId="0" applyFont="1" applyFill="1" applyBorder="1" applyAlignment="1">
      <alignment horizontal="center" vertical="center" wrapText="1"/>
    </xf>
    <xf numFmtId="0" fontId="38" fillId="48" borderId="2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2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1A0E6C84-939D-4680-8C9A-6A753BA7F708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0.14698385345153139</c:v>
                </c:pt>
                <c:pt idx="1">
                  <c:v>0.48290070479943931</c:v>
                </c:pt>
                <c:pt idx="2">
                  <c:v>6.5328258807195838E-2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1.9498319707659528E-2</c:v>
                </c:pt>
                <c:pt idx="1">
                  <c:v>0.93656143450351259</c:v>
                </c:pt>
                <c:pt idx="2">
                  <c:v>4.3940245788827811E-2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Historico!$A$2:$A$15</c:f>
              <c:strCache>
                <c:ptCount val="14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</c:strCache>
            </c:strRef>
          </c:cat>
          <c:val>
            <c:numRef>
              <c:f>Historico!$B$2:$B$15</c:f>
              <c:numCache>
                <c:formatCode>#,##0</c:formatCode>
                <c:ptCount val="14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Historico!$A$2:$A$15</c:f>
              <c:strCache>
                <c:ptCount val="14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</c:strCache>
            </c:strRef>
          </c:cat>
          <c:val>
            <c:numRef>
              <c:f>Historico!$C$2:$C$15</c:f>
              <c:numCache>
                <c:formatCode>#,##0</c:formatCode>
                <c:ptCount val="14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Historico!$A$2:$A$15</c:f>
              <c:strCache>
                <c:ptCount val="14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</c:strCache>
            </c:strRef>
          </c:cat>
          <c:val>
            <c:numRef>
              <c:f>Historico!$D$2:$D$15</c:f>
              <c:numCache>
                <c:formatCode>#,##0</c:formatCode>
                <c:ptCount val="14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  <c:pt idx="12" formatCode="#,##0.00">
                  <c:v>264332.23</c:v>
                </c:pt>
                <c:pt idx="13" formatCode="#,##0.00">
                  <c:v>283597.23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ser>
          <c:idx val="4"/>
          <c:order val="4"/>
          <c:tx>
            <c:strRef>
              <c:f>Historico2!$A$6</c:f>
              <c:strCache>
                <c:ptCount val="1"/>
                <c:pt idx="0">
                  <c:v>08/07-14/08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Historico2!$B$6:$D$6</c:f>
              <c:numCache>
                <c:formatCode>General</c:formatCode>
                <c:ptCount val="3"/>
                <c:pt idx="0">
                  <c:v>495980.07666666608</c:v>
                </c:pt>
                <c:pt idx="1">
                  <c:v>1710027.4833333315</c:v>
                </c:pt>
                <c:pt idx="2">
                  <c:v>288256.72366666654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4C29-A0C0-3807041ED20F}"/>
            </c:ext>
          </c:extLst>
        </c:ser>
        <c:ser>
          <c:idx val="5"/>
          <c:order val="5"/>
          <c:tx>
            <c:strRef>
              <c:f>Historico2!$A$7</c:f>
              <c:strCache>
                <c:ptCount val="1"/>
                <c:pt idx="0">
                  <c:v>15/07-21/09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Historico2!$B$7:$D$7</c:f>
              <c:numCache>
                <c:formatCode>General</c:formatCode>
                <c:ptCount val="3"/>
                <c:pt idx="0">
                  <c:v>645742.58333333244</c:v>
                </c:pt>
                <c:pt idx="1">
                  <c:v>1605951.2166666649</c:v>
                </c:pt>
                <c:pt idx="2">
                  <c:v>418884.89437000017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4C29-A0C0-3807041ED20F}"/>
            </c:ext>
          </c:extLst>
        </c:ser>
        <c:ser>
          <c:idx val="6"/>
          <c:order val="6"/>
          <c:tx>
            <c:strRef>
              <c:f>Historico2!$A$8</c:f>
              <c:strCache>
                <c:ptCount val="1"/>
                <c:pt idx="0">
                  <c:v>18/07-24/07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Historico2!$B$8:$D$8</c:f>
              <c:numCache>
                <c:formatCode>General</c:formatCode>
                <c:ptCount val="3"/>
                <c:pt idx="0">
                  <c:v>610706.95333333267</c:v>
                </c:pt>
                <c:pt idx="1">
                  <c:v>1347746.1333333317</c:v>
                </c:pt>
                <c:pt idx="2">
                  <c:v>335206.93333333335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4203-ABBF-E8B5DA9CE87E}"/>
            </c:ext>
          </c:extLst>
        </c:ser>
        <c:ser>
          <c:idx val="7"/>
          <c:order val="7"/>
          <c:tx>
            <c:strRef>
              <c:f>Historico2!$A$9</c:f>
              <c:strCache>
                <c:ptCount val="1"/>
                <c:pt idx="0">
                  <c:v>25/07-31/08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Historico2!$B$9:$D$9</c:f>
              <c:numCache>
                <c:formatCode>#,##0.00</c:formatCode>
                <c:ptCount val="3"/>
                <c:pt idx="0" formatCode="General">
                  <c:v>948656.81666666537</c:v>
                </c:pt>
                <c:pt idx="1">
                  <c:v>3116716.7999999952</c:v>
                </c:pt>
                <c:pt idx="2" formatCode="General">
                  <c:v>744277.69999999984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4200-BE0A-3BC203C0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59" t="s">
        <v>342</v>
      </c>
      <c r="D2" s="359"/>
      <c r="E2" s="359"/>
      <c r="F2" s="360" t="s">
        <v>346</v>
      </c>
      <c r="G2" s="360"/>
      <c r="H2" s="360"/>
      <c r="I2" s="361" t="s">
        <v>0</v>
      </c>
      <c r="J2" s="361"/>
      <c r="K2" s="361"/>
    </row>
    <row r="3" spans="1:11" x14ac:dyDescent="0.25">
      <c r="A3" s="2"/>
      <c r="C3" s="359" t="s">
        <v>1</v>
      </c>
      <c r="D3" s="359"/>
      <c r="E3" s="359"/>
      <c r="F3" s="365" t="s">
        <v>2</v>
      </c>
      <c r="G3" s="365"/>
      <c r="H3" s="36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4">
        <f>SUM(Horas!C6:I6)</f>
        <v>0</v>
      </c>
      <c r="D6" s="282"/>
      <c r="E6" s="283" t="str">
        <f t="shared" ref="E6:E8" si="0">+IFERROR(C6/D6,"-")</f>
        <v>-</v>
      </c>
      <c r="F6" s="285">
        <f>SUM(Horas!J6:P6)</f>
        <v>0</v>
      </c>
      <c r="G6" s="279"/>
      <c r="H6" s="28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4">
        <f>SUM(Horas!C7:I7)</f>
        <v>0</v>
      </c>
      <c r="D7" s="282"/>
      <c r="E7" s="283" t="str">
        <f t="shared" si="0"/>
        <v>-</v>
      </c>
      <c r="F7" s="285">
        <f>SUM(Horas!J7:P7)</f>
        <v>0</v>
      </c>
      <c r="G7" s="279"/>
      <c r="H7" s="28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4">
        <f>SUM(Horas!C8:I8)</f>
        <v>0</v>
      </c>
      <c r="D8" s="282"/>
      <c r="E8" s="283" t="str">
        <f t="shared" si="0"/>
        <v>-</v>
      </c>
      <c r="F8" s="285">
        <f>SUM(Horas!J8:P8)</f>
        <v>0</v>
      </c>
      <c r="G8" s="279"/>
      <c r="H8" s="28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4">
        <f>SUM(Horas!C9:I9)</f>
        <v>0</v>
      </c>
      <c r="D9" s="281"/>
      <c r="E9" s="283" t="str">
        <f t="shared" ref="E9:E12" si="5">+IFERROR(C9/D9,"-")</f>
        <v>-</v>
      </c>
      <c r="F9" s="285">
        <f>SUM(Horas!J9:P9)</f>
        <v>0</v>
      </c>
      <c r="G9" s="280"/>
      <c r="H9" s="28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4">
        <f>SUM(Horas!C10:I10)</f>
        <v>0</v>
      </c>
      <c r="D10" s="281"/>
      <c r="E10" s="283" t="str">
        <f t="shared" si="5"/>
        <v>-</v>
      </c>
      <c r="F10" s="285">
        <f>SUM(Horas!J10:P10)</f>
        <v>0</v>
      </c>
      <c r="G10" s="280"/>
      <c r="H10" s="28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4">
        <f>SUM(Horas!C11:I11)</f>
        <v>0</v>
      </c>
      <c r="D11" s="281"/>
      <c r="E11" s="283" t="str">
        <f t="shared" si="5"/>
        <v>-</v>
      </c>
      <c r="F11" s="285">
        <f>SUM(Horas!J11:P11)</f>
        <v>0</v>
      </c>
      <c r="G11" s="280"/>
      <c r="H11" s="28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4">
        <f>SUM(Horas!C12:I12)</f>
        <v>0</v>
      </c>
      <c r="D12" s="281"/>
      <c r="E12" s="283" t="str">
        <f t="shared" si="5"/>
        <v>-</v>
      </c>
      <c r="F12" s="285">
        <f>SUM(Horas!J12:P12)</f>
        <v>0</v>
      </c>
      <c r="G12" s="280"/>
      <c r="H12" s="28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4"/>
      <c r="D13" s="281"/>
      <c r="E13" s="283"/>
      <c r="F13" s="285">
        <f>SUM(Horas!J13:P13)</f>
        <v>0</v>
      </c>
      <c r="G13" s="280"/>
      <c r="H13" s="28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4">
        <f>SUM(Horas!C15:I15)</f>
        <v>0</v>
      </c>
      <c r="D16" s="281"/>
      <c r="E16" s="283" t="str">
        <f t="shared" ref="E16:E25" si="9">+IFERROR(C16/D16,"-")</f>
        <v>-</v>
      </c>
      <c r="F16" s="285">
        <f>SUM(Horas!J15:P15)</f>
        <v>0</v>
      </c>
      <c r="G16" s="287"/>
      <c r="H16" s="28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4">
        <f>SUM(Horas!C16:I16)</f>
        <v>0</v>
      </c>
      <c r="D17" s="281"/>
      <c r="E17" s="283" t="str">
        <f t="shared" si="9"/>
        <v>-</v>
      </c>
      <c r="F17" s="285">
        <f>SUM(Horas!J16:P16)</f>
        <v>0</v>
      </c>
      <c r="G17" s="287"/>
      <c r="H17" s="28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4">
        <f>SUM(Horas!C17:I17)</f>
        <v>0</v>
      </c>
      <c r="D18" s="281"/>
      <c r="E18" s="283" t="str">
        <f t="shared" si="9"/>
        <v>-</v>
      </c>
      <c r="F18" s="285">
        <f>SUM(Horas!J17:P17)</f>
        <v>0</v>
      </c>
      <c r="G18" s="287"/>
      <c r="H18" s="28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4">
        <f>SUM(Horas!C18:I18)</f>
        <v>0</v>
      </c>
      <c r="D19" s="281"/>
      <c r="E19" s="283" t="str">
        <f t="shared" si="9"/>
        <v>-</v>
      </c>
      <c r="F19" s="285">
        <f>SUM(Horas!J18:P18)</f>
        <v>0</v>
      </c>
      <c r="G19" s="287"/>
      <c r="H19" s="28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4">
        <f>SUM(Horas!C19:I19)</f>
        <v>0</v>
      </c>
      <c r="D20" s="281"/>
      <c r="E20" s="283" t="str">
        <f>+IFERROR(C20/D20,"-")</f>
        <v>-</v>
      </c>
      <c r="F20" s="285">
        <f>SUM(Horas!J19:P19)</f>
        <v>0</v>
      </c>
      <c r="G20" s="287"/>
      <c r="H20" s="28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4">
        <f>SUM(Horas!C20:I20)</f>
        <v>0</v>
      </c>
      <c r="D21" s="281"/>
      <c r="E21" s="283" t="str">
        <f t="shared" si="9"/>
        <v>-</v>
      </c>
      <c r="F21" s="285">
        <f>SUM(Horas!J20:P20)</f>
        <v>0</v>
      </c>
      <c r="G21" s="287"/>
      <c r="H21" s="28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4">
        <f>SUM(Horas!C21:I21)</f>
        <v>0</v>
      </c>
      <c r="D22" s="281"/>
      <c r="E22" s="283" t="str">
        <f t="shared" si="9"/>
        <v>-</v>
      </c>
      <c r="F22" s="285">
        <f>SUM(Horas!J21:P21)</f>
        <v>0</v>
      </c>
      <c r="G22" s="287"/>
      <c r="H22" s="28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4">
        <f>SUM(Horas!C22:I22)</f>
        <v>0</v>
      </c>
      <c r="D23" s="281"/>
      <c r="E23" s="283" t="str">
        <f t="shared" si="9"/>
        <v>-</v>
      </c>
      <c r="F23" s="285">
        <f>SUM(Horas!J22:P22)</f>
        <v>0</v>
      </c>
      <c r="G23" s="287"/>
      <c r="H23" s="28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4">
        <f>SUM(Horas!C23:I23)</f>
        <v>0</v>
      </c>
      <c r="D24" s="281"/>
      <c r="E24" s="283" t="str">
        <f t="shared" si="9"/>
        <v>-</v>
      </c>
      <c r="F24" s="285">
        <f>SUM(Horas!J23:P23)</f>
        <v>0</v>
      </c>
      <c r="G24" s="280"/>
      <c r="H24" s="28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4">
        <f>SUM(Horas!C24:I24)</f>
        <v>0</v>
      </c>
      <c r="D25" s="281"/>
      <c r="E25" s="283" t="str">
        <f t="shared" si="9"/>
        <v>-</v>
      </c>
      <c r="F25" s="285">
        <f>SUM(Horas!J24:P24)</f>
        <v>0</v>
      </c>
      <c r="G25" s="287"/>
      <c r="H25" s="28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4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7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59" t="s">
        <v>342</v>
      </c>
      <c r="D241" s="359"/>
      <c r="E241" s="359"/>
      <c r="F241" s="360" t="s">
        <v>346</v>
      </c>
      <c r="G241" s="360"/>
      <c r="H241" s="360"/>
      <c r="I241" s="361" t="s">
        <v>0</v>
      </c>
      <c r="J241" s="361"/>
      <c r="K241" s="36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62" t="s">
        <v>1</v>
      </c>
      <c r="D242" s="362"/>
      <c r="E242" s="362"/>
      <c r="F242" s="363" t="s">
        <v>2</v>
      </c>
      <c r="G242" s="363"/>
      <c r="H242" s="363"/>
      <c r="I242" s="364"/>
      <c r="J242" s="364"/>
      <c r="K242" s="364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1" t="s">
        <v>3</v>
      </c>
      <c r="D243" s="272" t="s">
        <v>4</v>
      </c>
      <c r="E243" s="273" t="s">
        <v>5</v>
      </c>
      <c r="F243" s="274" t="s">
        <v>3</v>
      </c>
      <c r="G243" s="275" t="s">
        <v>4</v>
      </c>
      <c r="H243" s="27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abSelected="1" zoomScale="80" zoomScaleNormal="80" workbookViewId="0">
      <selection sqref="A1:XFD1048576"/>
    </sheetView>
  </sheetViews>
  <sheetFormatPr baseColWidth="10" defaultRowHeight="15" x14ac:dyDescent="0.25"/>
  <cols>
    <col min="1" max="1" width="75.85546875" bestFit="1" customWidth="1"/>
    <col min="2" max="2" width="31.5703125" style="310" customWidth="1"/>
    <col min="3" max="3" width="25.28515625" style="310" customWidth="1"/>
  </cols>
  <sheetData>
    <row r="1" spans="1:3" ht="15.75" thickBot="1" x14ac:dyDescent="0.3">
      <c r="A1" s="367" t="s">
        <v>642</v>
      </c>
      <c r="B1" s="367"/>
      <c r="C1" s="367"/>
    </row>
    <row r="2" spans="1:3" ht="15" customHeight="1" thickBot="1" x14ac:dyDescent="0.3">
      <c r="A2" s="311" t="s">
        <v>398</v>
      </c>
      <c r="B2" s="312" t="s">
        <v>396</v>
      </c>
      <c r="C2" s="312" t="s">
        <v>397</v>
      </c>
    </row>
    <row r="3" spans="1:3" x14ac:dyDescent="0.25">
      <c r="A3" s="308" t="s">
        <v>373</v>
      </c>
      <c r="B3" s="309">
        <v>8351.9</v>
      </c>
      <c r="C3" s="309">
        <v>9861</v>
      </c>
    </row>
    <row r="4" spans="1:3" x14ac:dyDescent="0.25">
      <c r="A4" s="308" t="s">
        <v>371</v>
      </c>
      <c r="B4" s="309">
        <v>5828.1689999999999</v>
      </c>
      <c r="C4" s="309">
        <v>6982</v>
      </c>
    </row>
    <row r="5" spans="1:3" x14ac:dyDescent="0.25">
      <c r="A5" s="308" t="s">
        <v>372</v>
      </c>
      <c r="B5" s="309">
        <v>5803.1360000000004</v>
      </c>
      <c r="C5" s="309">
        <v>4257</v>
      </c>
    </row>
    <row r="6" spans="1:3" x14ac:dyDescent="0.25">
      <c r="A6" s="308" t="s">
        <v>374</v>
      </c>
      <c r="B6" s="309">
        <v>4148.5039999999999</v>
      </c>
      <c r="C6" s="309">
        <v>2096</v>
      </c>
    </row>
    <row r="7" spans="1:3" x14ac:dyDescent="0.25">
      <c r="A7" s="308" t="s">
        <v>377</v>
      </c>
      <c r="B7" s="309">
        <v>2523.3180000000002</v>
      </c>
      <c r="C7" s="309">
        <v>2121</v>
      </c>
    </row>
    <row r="8" spans="1:3" x14ac:dyDescent="0.25">
      <c r="A8" s="308" t="s">
        <v>376</v>
      </c>
      <c r="B8" s="309">
        <v>2437.85</v>
      </c>
      <c r="C8" s="309">
        <v>3911</v>
      </c>
    </row>
    <row r="9" spans="1:3" x14ac:dyDescent="0.25">
      <c r="A9" s="308" t="s">
        <v>379</v>
      </c>
      <c r="B9" s="309">
        <v>2188.6640000000002</v>
      </c>
      <c r="C9" s="309">
        <v>4501</v>
      </c>
    </row>
    <row r="10" spans="1:3" x14ac:dyDescent="0.25">
      <c r="A10" s="308" t="s">
        <v>375</v>
      </c>
      <c r="B10" s="309">
        <v>2060.29</v>
      </c>
      <c r="C10" s="309">
        <v>1811</v>
      </c>
    </row>
    <row r="11" spans="1:3" x14ac:dyDescent="0.25">
      <c r="A11" s="308" t="s">
        <v>378</v>
      </c>
      <c r="B11" s="309">
        <v>2050.1</v>
      </c>
      <c r="C11" s="309">
        <v>5300</v>
      </c>
    </row>
    <row r="12" spans="1:3" x14ac:dyDescent="0.25">
      <c r="A12" s="308" t="s">
        <v>442</v>
      </c>
      <c r="B12" s="309">
        <v>1811.4380000000001</v>
      </c>
      <c r="C12" s="309">
        <v>1735</v>
      </c>
    </row>
    <row r="13" spans="1:3" x14ac:dyDescent="0.25">
      <c r="A13" s="308" t="s">
        <v>602</v>
      </c>
      <c r="B13" s="309">
        <v>1773.7940000000001</v>
      </c>
      <c r="C13" s="309">
        <v>5220</v>
      </c>
    </row>
    <row r="14" spans="1:3" x14ac:dyDescent="0.25">
      <c r="A14" s="308" t="s">
        <v>381</v>
      </c>
      <c r="B14" s="309">
        <v>1738.2950000000001</v>
      </c>
      <c r="C14" s="309">
        <v>2758</v>
      </c>
    </row>
    <row r="15" spans="1:3" x14ac:dyDescent="0.25">
      <c r="A15" s="308" t="s">
        <v>480</v>
      </c>
      <c r="B15" s="309">
        <v>1724.684</v>
      </c>
      <c r="C15" s="309">
        <v>1554</v>
      </c>
    </row>
    <row r="16" spans="1:3" x14ac:dyDescent="0.25">
      <c r="A16" s="308" t="s">
        <v>390</v>
      </c>
      <c r="B16" s="309">
        <v>1255.3969999999999</v>
      </c>
      <c r="C16" s="309">
        <v>2782</v>
      </c>
    </row>
    <row r="17" spans="1:3" x14ac:dyDescent="0.25">
      <c r="A17" s="308" t="s">
        <v>384</v>
      </c>
      <c r="B17" s="309">
        <v>1057.749</v>
      </c>
      <c r="C17" s="309">
        <v>1997</v>
      </c>
    </row>
    <row r="18" spans="1:3" x14ac:dyDescent="0.25">
      <c r="A18" s="308" t="s">
        <v>477</v>
      </c>
      <c r="B18" s="309">
        <v>1049.1110000000001</v>
      </c>
      <c r="C18" s="309">
        <v>1284</v>
      </c>
    </row>
    <row r="19" spans="1:3" x14ac:dyDescent="0.25">
      <c r="A19" s="308" t="s">
        <v>603</v>
      </c>
      <c r="B19" s="309">
        <v>952.23500000000001</v>
      </c>
      <c r="C19" s="309">
        <v>1110</v>
      </c>
    </row>
    <row r="20" spans="1:3" x14ac:dyDescent="0.25">
      <c r="A20" s="308" t="s">
        <v>391</v>
      </c>
      <c r="B20" s="309">
        <v>947.38</v>
      </c>
      <c r="C20" s="309">
        <v>1551</v>
      </c>
    </row>
    <row r="21" spans="1:3" x14ac:dyDescent="0.25">
      <c r="A21" s="308" t="s">
        <v>380</v>
      </c>
      <c r="B21" s="309">
        <v>942.995</v>
      </c>
      <c r="C21" s="309">
        <v>1567</v>
      </c>
    </row>
    <row r="22" spans="1:3" x14ac:dyDescent="0.25">
      <c r="A22" s="308" t="s">
        <v>604</v>
      </c>
      <c r="B22" s="309">
        <v>936.678</v>
      </c>
      <c r="C22" s="309">
        <v>1050</v>
      </c>
    </row>
    <row r="23" spans="1:3" x14ac:dyDescent="0.25">
      <c r="A23" s="308" t="s">
        <v>484</v>
      </c>
      <c r="B23" s="309">
        <v>925.93</v>
      </c>
      <c r="C23" s="309">
        <v>1033</v>
      </c>
    </row>
    <row r="24" spans="1:3" x14ac:dyDescent="0.25">
      <c r="A24" s="308" t="s">
        <v>472</v>
      </c>
      <c r="B24" s="309">
        <v>899.69500000000005</v>
      </c>
      <c r="C24" s="309">
        <v>902</v>
      </c>
    </row>
    <row r="25" spans="1:3" x14ac:dyDescent="0.25">
      <c r="A25" s="308" t="s">
        <v>389</v>
      </c>
      <c r="B25" s="309">
        <v>887.05100000000004</v>
      </c>
      <c r="C25" s="309">
        <v>3938</v>
      </c>
    </row>
    <row r="26" spans="1:3" x14ac:dyDescent="0.25">
      <c r="A26" s="308" t="s">
        <v>440</v>
      </c>
      <c r="B26" s="309">
        <v>869.31399999999996</v>
      </c>
      <c r="C26" s="309">
        <v>1249</v>
      </c>
    </row>
    <row r="27" spans="1:3" x14ac:dyDescent="0.25">
      <c r="A27" s="308" t="s">
        <v>605</v>
      </c>
      <c r="B27" s="309">
        <v>817.25199999999995</v>
      </c>
      <c r="C27" s="309">
        <v>1142</v>
      </c>
    </row>
    <row r="28" spans="1:3" x14ac:dyDescent="0.25">
      <c r="A28" s="308" t="s">
        <v>382</v>
      </c>
      <c r="B28" s="309">
        <v>814.05100000000004</v>
      </c>
      <c r="C28" s="309">
        <v>5089</v>
      </c>
    </row>
    <row r="29" spans="1:3" x14ac:dyDescent="0.25">
      <c r="A29" s="308" t="s">
        <v>606</v>
      </c>
      <c r="B29" s="309">
        <v>789.69600000000003</v>
      </c>
      <c r="C29" s="309">
        <v>891</v>
      </c>
    </row>
    <row r="30" spans="1:3" x14ac:dyDescent="0.25">
      <c r="A30" s="308" t="s">
        <v>607</v>
      </c>
      <c r="B30" s="309">
        <v>780.30399999999997</v>
      </c>
      <c r="C30" s="309">
        <v>759</v>
      </c>
    </row>
    <row r="31" spans="1:3" x14ac:dyDescent="0.25">
      <c r="A31" s="308" t="s">
        <v>478</v>
      </c>
      <c r="B31" s="309">
        <v>747.99699999999996</v>
      </c>
      <c r="C31" s="309">
        <v>867</v>
      </c>
    </row>
    <row r="32" spans="1:3" x14ac:dyDescent="0.25">
      <c r="A32" s="308" t="s">
        <v>608</v>
      </c>
      <c r="B32" s="309">
        <v>734.30700000000002</v>
      </c>
      <c r="C32" s="309">
        <v>665</v>
      </c>
    </row>
    <row r="33" spans="1:3" x14ac:dyDescent="0.25">
      <c r="A33" s="308" t="s">
        <v>479</v>
      </c>
      <c r="B33" s="309">
        <v>721.95600000000002</v>
      </c>
      <c r="C33" s="309">
        <v>865</v>
      </c>
    </row>
    <row r="34" spans="1:3" x14ac:dyDescent="0.25">
      <c r="A34" s="308" t="s">
        <v>383</v>
      </c>
      <c r="B34" s="309">
        <v>719.92200000000003</v>
      </c>
      <c r="C34" s="309">
        <v>3299</v>
      </c>
    </row>
    <row r="35" spans="1:3" x14ac:dyDescent="0.25">
      <c r="A35" s="308" t="s">
        <v>443</v>
      </c>
      <c r="B35" s="309">
        <v>685.36300000000006</v>
      </c>
      <c r="C35" s="309">
        <v>867</v>
      </c>
    </row>
    <row r="36" spans="1:3" x14ac:dyDescent="0.25">
      <c r="A36" s="308" t="s">
        <v>609</v>
      </c>
      <c r="B36" s="309">
        <v>652.09400000000005</v>
      </c>
      <c r="C36" s="309">
        <v>741</v>
      </c>
    </row>
    <row r="37" spans="1:3" x14ac:dyDescent="0.25">
      <c r="A37" s="308" t="s">
        <v>388</v>
      </c>
      <c r="B37" s="309">
        <v>634.83600000000001</v>
      </c>
      <c r="C37" s="309">
        <v>803</v>
      </c>
    </row>
    <row r="38" spans="1:3" x14ac:dyDescent="0.25">
      <c r="A38" s="308" t="s">
        <v>610</v>
      </c>
      <c r="B38" s="309">
        <v>633.10500000000002</v>
      </c>
      <c r="C38" s="309">
        <v>886</v>
      </c>
    </row>
    <row r="39" spans="1:3" x14ac:dyDescent="0.25">
      <c r="A39" s="308" t="s">
        <v>611</v>
      </c>
      <c r="B39" s="309">
        <v>629.42999999999995</v>
      </c>
      <c r="C39" s="309">
        <v>879</v>
      </c>
    </row>
    <row r="40" spans="1:3" x14ac:dyDescent="0.25">
      <c r="A40" s="308" t="s">
        <v>393</v>
      </c>
      <c r="B40" s="309">
        <v>614.32600000000002</v>
      </c>
      <c r="C40" s="309">
        <v>479</v>
      </c>
    </row>
    <row r="41" spans="1:3" x14ac:dyDescent="0.25">
      <c r="A41" s="308" t="s">
        <v>212</v>
      </c>
      <c r="B41" s="309">
        <v>607.048</v>
      </c>
      <c r="C41" s="309">
        <v>767</v>
      </c>
    </row>
    <row r="42" spans="1:3" x14ac:dyDescent="0.25">
      <c r="A42" s="308" t="s">
        <v>386</v>
      </c>
      <c r="B42" s="309">
        <v>600.40499999999997</v>
      </c>
      <c r="C42" s="309">
        <v>2296</v>
      </c>
    </row>
    <row r="43" spans="1:3" x14ac:dyDescent="0.25">
      <c r="A43" s="308" t="s">
        <v>612</v>
      </c>
      <c r="B43" s="309">
        <v>576.23</v>
      </c>
      <c r="C43" s="309">
        <v>560</v>
      </c>
    </row>
    <row r="44" spans="1:3" x14ac:dyDescent="0.25">
      <c r="A44" s="308" t="s">
        <v>387</v>
      </c>
      <c r="B44" s="309">
        <v>573.79499999999996</v>
      </c>
      <c r="C44" s="309">
        <v>1840</v>
      </c>
    </row>
    <row r="45" spans="1:3" x14ac:dyDescent="0.25">
      <c r="A45" s="308">
        <v>2012</v>
      </c>
      <c r="B45" s="309">
        <v>571.84500000000003</v>
      </c>
      <c r="C45" s="309">
        <v>567</v>
      </c>
    </row>
    <row r="46" spans="1:3" x14ac:dyDescent="0.25">
      <c r="A46" s="308" t="s">
        <v>613</v>
      </c>
      <c r="B46" s="309">
        <v>562.28399999999999</v>
      </c>
      <c r="C46" s="309">
        <v>666</v>
      </c>
    </row>
    <row r="47" spans="1:3" x14ac:dyDescent="0.25">
      <c r="A47" s="308" t="s">
        <v>441</v>
      </c>
      <c r="B47" s="309">
        <v>527.38300000000004</v>
      </c>
      <c r="C47" s="309">
        <v>512</v>
      </c>
    </row>
    <row r="48" spans="1:3" x14ac:dyDescent="0.25">
      <c r="A48" s="308" t="s">
        <v>614</v>
      </c>
      <c r="B48" s="309">
        <v>498.483</v>
      </c>
      <c r="C48" s="309">
        <v>583</v>
      </c>
    </row>
    <row r="49" spans="1:3" x14ac:dyDescent="0.25">
      <c r="A49" s="308" t="s">
        <v>615</v>
      </c>
      <c r="B49" s="309">
        <v>495.04700000000003</v>
      </c>
      <c r="C49" s="309">
        <v>571</v>
      </c>
    </row>
    <row r="50" spans="1:3" x14ac:dyDescent="0.25">
      <c r="A50" s="308" t="s">
        <v>392</v>
      </c>
      <c r="B50" s="309">
        <v>467.21600000000001</v>
      </c>
      <c r="C50" s="309">
        <v>1789</v>
      </c>
    </row>
    <row r="51" spans="1:3" x14ac:dyDescent="0.25">
      <c r="A51" s="308" t="s">
        <v>616</v>
      </c>
      <c r="B51" s="309">
        <v>457.41500000000002</v>
      </c>
      <c r="C51" s="309">
        <v>514</v>
      </c>
    </row>
    <row r="52" spans="1:3" x14ac:dyDescent="0.25">
      <c r="A52" s="308" t="s">
        <v>617</v>
      </c>
      <c r="B52" s="309">
        <v>447.339</v>
      </c>
      <c r="C52" s="309">
        <v>457</v>
      </c>
    </row>
    <row r="53" spans="1:3" x14ac:dyDescent="0.25">
      <c r="A53" s="308" t="s">
        <v>618</v>
      </c>
      <c r="B53" s="309">
        <v>439.57299999999998</v>
      </c>
      <c r="C53" s="309">
        <v>858</v>
      </c>
    </row>
    <row r="54" spans="1:3" x14ac:dyDescent="0.25">
      <c r="A54" s="308" t="s">
        <v>619</v>
      </c>
      <c r="B54" s="309">
        <v>437.69099999999997</v>
      </c>
      <c r="C54" s="309">
        <v>760</v>
      </c>
    </row>
    <row r="55" spans="1:3" x14ac:dyDescent="0.25">
      <c r="A55" s="308" t="s">
        <v>481</v>
      </c>
      <c r="B55" s="309">
        <v>432.62200000000001</v>
      </c>
      <c r="C55" s="309">
        <v>495</v>
      </c>
    </row>
    <row r="56" spans="1:3" x14ac:dyDescent="0.25">
      <c r="A56" s="308" t="s">
        <v>485</v>
      </c>
      <c r="B56" s="309">
        <v>431.589</v>
      </c>
      <c r="C56" s="309">
        <v>509</v>
      </c>
    </row>
    <row r="57" spans="1:3" x14ac:dyDescent="0.25">
      <c r="A57" s="308" t="s">
        <v>620</v>
      </c>
      <c r="B57" s="309">
        <v>417.38200000000001</v>
      </c>
      <c r="C57" s="309">
        <v>525</v>
      </c>
    </row>
    <row r="58" spans="1:3" x14ac:dyDescent="0.25">
      <c r="A58" s="308" t="s">
        <v>621</v>
      </c>
      <c r="B58" s="309">
        <v>410.553</v>
      </c>
      <c r="C58" s="309">
        <v>511</v>
      </c>
    </row>
    <row r="59" spans="1:3" x14ac:dyDescent="0.25">
      <c r="A59" s="308" t="s">
        <v>622</v>
      </c>
      <c r="B59" s="309">
        <v>399.21800000000002</v>
      </c>
      <c r="C59" s="309">
        <v>329</v>
      </c>
    </row>
    <row r="60" spans="1:3" x14ac:dyDescent="0.25">
      <c r="A60" s="308" t="s">
        <v>483</v>
      </c>
      <c r="B60" s="309">
        <v>387.322</v>
      </c>
      <c r="C60" s="309">
        <v>466</v>
      </c>
    </row>
    <row r="61" spans="1:3" x14ac:dyDescent="0.25">
      <c r="A61" s="308" t="s">
        <v>623</v>
      </c>
      <c r="B61" s="309">
        <v>386.45400000000001</v>
      </c>
      <c r="C61" s="309">
        <v>496</v>
      </c>
    </row>
    <row r="62" spans="1:3" x14ac:dyDescent="0.25">
      <c r="A62" s="308" t="s">
        <v>624</v>
      </c>
      <c r="B62" s="309">
        <v>367.572</v>
      </c>
      <c r="C62" s="309">
        <v>522</v>
      </c>
    </row>
    <row r="63" spans="1:3" x14ac:dyDescent="0.25">
      <c r="A63" s="308" t="s">
        <v>625</v>
      </c>
      <c r="B63" s="309">
        <v>363.35899999999998</v>
      </c>
      <c r="C63" s="309">
        <v>503</v>
      </c>
    </row>
    <row r="64" spans="1:3" x14ac:dyDescent="0.25">
      <c r="A64" s="308" t="s">
        <v>626</v>
      </c>
      <c r="B64" s="309">
        <v>361.24400000000003</v>
      </c>
      <c r="C64" s="309">
        <v>492</v>
      </c>
    </row>
    <row r="65" spans="1:3" x14ac:dyDescent="0.25">
      <c r="A65" s="308" t="s">
        <v>482</v>
      </c>
      <c r="B65" s="309">
        <v>360.29599999999999</v>
      </c>
      <c r="C65" s="309">
        <v>461</v>
      </c>
    </row>
    <row r="66" spans="1:3" x14ac:dyDescent="0.25">
      <c r="A66" s="308" t="s">
        <v>446</v>
      </c>
      <c r="B66" s="309">
        <v>358.60199999999998</v>
      </c>
      <c r="C66" s="309">
        <v>1038</v>
      </c>
    </row>
    <row r="67" spans="1:3" x14ac:dyDescent="0.25">
      <c r="A67" s="308" t="s">
        <v>627</v>
      </c>
      <c r="B67" s="309">
        <v>342.80200000000002</v>
      </c>
      <c r="C67" s="309">
        <v>337</v>
      </c>
    </row>
    <row r="68" spans="1:3" x14ac:dyDescent="0.25">
      <c r="A68" s="308" t="s">
        <v>628</v>
      </c>
      <c r="B68" s="309">
        <v>324.452</v>
      </c>
      <c r="C68" s="309">
        <v>458</v>
      </c>
    </row>
    <row r="69" spans="1:3" x14ac:dyDescent="0.25">
      <c r="A69" s="308" t="s">
        <v>445</v>
      </c>
      <c r="B69" s="309">
        <v>324.16399999999999</v>
      </c>
      <c r="C69" s="309">
        <v>447</v>
      </c>
    </row>
    <row r="70" spans="1:3" x14ac:dyDescent="0.25">
      <c r="A70" s="308" t="s">
        <v>444</v>
      </c>
      <c r="B70" s="309">
        <v>301.68200000000002</v>
      </c>
      <c r="C70" s="309">
        <v>557</v>
      </c>
    </row>
    <row r="71" spans="1:3" x14ac:dyDescent="0.25">
      <c r="A71" s="308" t="s">
        <v>474</v>
      </c>
      <c r="B71" s="309">
        <v>293.48399999999998</v>
      </c>
      <c r="C71" s="309">
        <v>732</v>
      </c>
    </row>
    <row r="72" spans="1:3" x14ac:dyDescent="0.25">
      <c r="A72" s="308" t="s">
        <v>629</v>
      </c>
      <c r="B72" s="309">
        <v>274.53399999999999</v>
      </c>
      <c r="C72" s="309">
        <v>526</v>
      </c>
    </row>
    <row r="73" spans="1:3" x14ac:dyDescent="0.25">
      <c r="A73" s="308" t="s">
        <v>630</v>
      </c>
      <c r="B73" s="309">
        <v>266.62900000000002</v>
      </c>
      <c r="C73" s="309">
        <v>385</v>
      </c>
    </row>
    <row r="74" spans="1:3" x14ac:dyDescent="0.25">
      <c r="A74" s="308" t="s">
        <v>473</v>
      </c>
      <c r="B74" s="309">
        <v>258.58699999999999</v>
      </c>
      <c r="C74" s="309">
        <v>995</v>
      </c>
    </row>
    <row r="75" spans="1:3" x14ac:dyDescent="0.25">
      <c r="A75" s="308" t="s">
        <v>459</v>
      </c>
      <c r="B75" s="309">
        <v>248.024</v>
      </c>
      <c r="C75" s="309">
        <v>1571</v>
      </c>
    </row>
    <row r="76" spans="1:3" x14ac:dyDescent="0.25">
      <c r="A76" s="308" t="s">
        <v>394</v>
      </c>
      <c r="B76" s="309">
        <v>246.28700000000001</v>
      </c>
      <c r="C76" s="309">
        <v>991</v>
      </c>
    </row>
    <row r="77" spans="1:3" x14ac:dyDescent="0.25">
      <c r="A77" s="308" t="s">
        <v>631</v>
      </c>
      <c r="B77" s="309">
        <v>224.97200000000001</v>
      </c>
      <c r="C77" s="309">
        <v>384</v>
      </c>
    </row>
    <row r="78" spans="1:3" x14ac:dyDescent="0.25">
      <c r="A78" s="308" t="s">
        <v>447</v>
      </c>
      <c r="B78" s="309">
        <v>213.96299999999999</v>
      </c>
      <c r="C78" s="309">
        <v>428</v>
      </c>
    </row>
    <row r="79" spans="1:3" x14ac:dyDescent="0.25">
      <c r="A79" s="308" t="s">
        <v>449</v>
      </c>
      <c r="B79" s="309">
        <v>200.44</v>
      </c>
      <c r="C79" s="309">
        <v>1019</v>
      </c>
    </row>
    <row r="80" spans="1:3" x14ac:dyDescent="0.25">
      <c r="A80" s="308" t="s">
        <v>490</v>
      </c>
      <c r="B80" s="309">
        <v>163.05699999999999</v>
      </c>
      <c r="C80" s="309">
        <v>942</v>
      </c>
    </row>
    <row r="81" spans="1:3" x14ac:dyDescent="0.25">
      <c r="A81" s="308" t="s">
        <v>632</v>
      </c>
      <c r="B81" s="309">
        <v>157.73400000000001</v>
      </c>
      <c r="C81" s="309">
        <v>520</v>
      </c>
    </row>
    <row r="82" spans="1:3" x14ac:dyDescent="0.25">
      <c r="A82" s="308" t="s">
        <v>385</v>
      </c>
      <c r="B82" s="309">
        <v>156.87799999999999</v>
      </c>
      <c r="C82" s="309">
        <v>1162</v>
      </c>
    </row>
    <row r="83" spans="1:3" x14ac:dyDescent="0.25">
      <c r="A83" s="308" t="s">
        <v>395</v>
      </c>
      <c r="B83" s="309">
        <v>151.703</v>
      </c>
      <c r="C83" s="309">
        <v>365</v>
      </c>
    </row>
    <row r="84" spans="1:3" x14ac:dyDescent="0.25">
      <c r="A84" s="308" t="s">
        <v>633</v>
      </c>
      <c r="B84" s="309">
        <v>151.018</v>
      </c>
      <c r="C84" s="309">
        <v>639</v>
      </c>
    </row>
    <row r="85" spans="1:3" x14ac:dyDescent="0.25">
      <c r="A85" s="308" t="s">
        <v>486</v>
      </c>
      <c r="B85" s="309">
        <v>147.29</v>
      </c>
      <c r="C85" s="309">
        <v>441</v>
      </c>
    </row>
    <row r="86" spans="1:3" x14ac:dyDescent="0.25">
      <c r="A86" s="308" t="s">
        <v>634</v>
      </c>
      <c r="B86" s="309">
        <v>135.73599999999999</v>
      </c>
      <c r="C86" s="309">
        <v>631</v>
      </c>
    </row>
    <row r="87" spans="1:3" x14ac:dyDescent="0.25">
      <c r="A87" s="308" t="s">
        <v>460</v>
      </c>
      <c r="B87" s="309">
        <v>131.273</v>
      </c>
      <c r="C87" s="309">
        <v>643</v>
      </c>
    </row>
    <row r="88" spans="1:3" x14ac:dyDescent="0.25">
      <c r="A88" s="308" t="s">
        <v>488</v>
      </c>
      <c r="B88" s="309">
        <v>113.504</v>
      </c>
      <c r="C88" s="309">
        <v>825</v>
      </c>
    </row>
    <row r="89" spans="1:3" x14ac:dyDescent="0.25">
      <c r="A89" s="308" t="s">
        <v>635</v>
      </c>
      <c r="B89" s="309">
        <v>111.3</v>
      </c>
      <c r="C89" s="309">
        <v>351</v>
      </c>
    </row>
    <row r="90" spans="1:3" x14ac:dyDescent="0.25">
      <c r="A90" s="308" t="s">
        <v>452</v>
      </c>
      <c r="B90" s="309">
        <v>110.20099999999999</v>
      </c>
      <c r="C90" s="309">
        <v>1646</v>
      </c>
    </row>
    <row r="91" spans="1:3" x14ac:dyDescent="0.25">
      <c r="A91" s="308" t="s">
        <v>636</v>
      </c>
      <c r="B91" s="309">
        <v>104.002</v>
      </c>
      <c r="C91" s="309">
        <v>473</v>
      </c>
    </row>
    <row r="92" spans="1:3" x14ac:dyDescent="0.25">
      <c r="A92" s="308" t="s">
        <v>637</v>
      </c>
      <c r="B92" s="309">
        <v>102.97</v>
      </c>
      <c r="C92" s="309">
        <v>515</v>
      </c>
    </row>
    <row r="93" spans="1:3" x14ac:dyDescent="0.25">
      <c r="A93" s="308" t="s">
        <v>450</v>
      </c>
      <c r="B93" s="309">
        <v>101.35899999999999</v>
      </c>
      <c r="C93" s="309">
        <v>1392</v>
      </c>
    </row>
    <row r="94" spans="1:3" x14ac:dyDescent="0.25">
      <c r="A94" s="308" t="s">
        <v>489</v>
      </c>
      <c r="B94" s="309">
        <v>95.846999999999994</v>
      </c>
      <c r="C94" s="309">
        <v>508</v>
      </c>
    </row>
    <row r="95" spans="1:3" x14ac:dyDescent="0.25">
      <c r="A95" s="308" t="s">
        <v>448</v>
      </c>
      <c r="B95" s="309">
        <v>92.57</v>
      </c>
      <c r="C95" s="309">
        <v>894</v>
      </c>
    </row>
    <row r="96" spans="1:3" x14ac:dyDescent="0.25">
      <c r="A96" s="308" t="s">
        <v>638</v>
      </c>
      <c r="B96" s="309">
        <v>92.001999999999995</v>
      </c>
      <c r="C96" s="309">
        <v>590</v>
      </c>
    </row>
    <row r="97" spans="1:3" x14ac:dyDescent="0.25">
      <c r="A97" s="308" t="s">
        <v>487</v>
      </c>
      <c r="B97" s="309">
        <v>87.578999999999994</v>
      </c>
      <c r="C97" s="309">
        <v>475</v>
      </c>
    </row>
    <row r="98" spans="1:3" x14ac:dyDescent="0.25">
      <c r="A98" s="308" t="s">
        <v>451</v>
      </c>
      <c r="B98" s="309">
        <v>71.478999999999999</v>
      </c>
      <c r="C98" s="309">
        <v>931</v>
      </c>
    </row>
    <row r="99" spans="1:3" x14ac:dyDescent="0.25">
      <c r="A99" s="308" t="s">
        <v>453</v>
      </c>
      <c r="B99" s="309">
        <v>62.04</v>
      </c>
      <c r="C99" s="309">
        <v>1269</v>
      </c>
    </row>
    <row r="100" spans="1:3" x14ac:dyDescent="0.25">
      <c r="A100" s="308" t="s">
        <v>639</v>
      </c>
      <c r="B100" s="309">
        <v>56.369</v>
      </c>
      <c r="C100" s="309">
        <v>542</v>
      </c>
    </row>
    <row r="101" spans="1:3" x14ac:dyDescent="0.25">
      <c r="A101" s="308" t="s">
        <v>640</v>
      </c>
      <c r="B101" s="309">
        <v>48.441000000000003</v>
      </c>
      <c r="C101" s="309">
        <v>474</v>
      </c>
    </row>
    <row r="102" spans="1:3" x14ac:dyDescent="0.25">
      <c r="A102" s="308" t="s">
        <v>641</v>
      </c>
      <c r="B102" s="309">
        <v>21.45</v>
      </c>
      <c r="C102" s="309">
        <v>359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H12"/>
  <sheetViews>
    <sheetView workbookViewId="0">
      <selection activeCell="B3" sqref="B3:H11"/>
    </sheetView>
  </sheetViews>
  <sheetFormatPr baseColWidth="10" defaultRowHeight="15" x14ac:dyDescent="0.25"/>
  <cols>
    <col min="1" max="1" width="26.42578125" customWidth="1"/>
  </cols>
  <sheetData>
    <row r="1" spans="1:8" x14ac:dyDescent="0.25">
      <c r="A1" s="336"/>
      <c r="B1" s="368" t="s">
        <v>233</v>
      </c>
      <c r="C1" s="368" t="s">
        <v>234</v>
      </c>
      <c r="D1" s="368" t="s">
        <v>228</v>
      </c>
      <c r="E1" s="368" t="s">
        <v>229</v>
      </c>
      <c r="F1" s="368" t="s">
        <v>230</v>
      </c>
      <c r="G1" s="370" t="s">
        <v>231</v>
      </c>
      <c r="H1" s="372" t="s">
        <v>232</v>
      </c>
    </row>
    <row r="2" spans="1:8" x14ac:dyDescent="0.25">
      <c r="A2" s="337"/>
      <c r="B2" s="369"/>
      <c r="C2" s="369"/>
      <c r="D2" s="369"/>
      <c r="E2" s="369"/>
      <c r="F2" s="369"/>
      <c r="G2" s="371"/>
      <c r="H2" s="372"/>
    </row>
    <row r="3" spans="1:8" x14ac:dyDescent="0.25">
      <c r="A3" s="338" t="s">
        <v>468</v>
      </c>
      <c r="B3" s="339">
        <v>8302.2166666666599</v>
      </c>
      <c r="C3" s="339">
        <v>9950.3333333333303</v>
      </c>
      <c r="D3" s="339">
        <v>19107.05</v>
      </c>
      <c r="E3" s="339">
        <v>8845.1</v>
      </c>
      <c r="F3" s="339">
        <v>6012.2166666666599</v>
      </c>
      <c r="G3" s="339">
        <v>9017.7833333333292</v>
      </c>
      <c r="H3" s="339">
        <v>5687.6666666666597</v>
      </c>
    </row>
    <row r="4" spans="1:8" x14ac:dyDescent="0.25">
      <c r="A4" s="338" t="s">
        <v>345</v>
      </c>
      <c r="B4" s="339">
        <v>27314.183333333302</v>
      </c>
      <c r="C4" s="339">
        <v>7651.75</v>
      </c>
      <c r="D4" s="339">
        <v>15998.8833333333</v>
      </c>
      <c r="E4" s="339">
        <v>7170.2166666666599</v>
      </c>
      <c r="F4" s="339">
        <v>6386.8166666666602</v>
      </c>
      <c r="G4" s="339">
        <v>133786.45000000001</v>
      </c>
      <c r="H4" s="339">
        <v>203060.05</v>
      </c>
    </row>
    <row r="5" spans="1:8" x14ac:dyDescent="0.25">
      <c r="A5" s="338" t="s">
        <v>432</v>
      </c>
      <c r="B5" s="339">
        <v>2918.5833333333298</v>
      </c>
      <c r="C5" s="339">
        <v>40900.783333333296</v>
      </c>
      <c r="D5" s="339">
        <v>24580.0666666666</v>
      </c>
      <c r="E5" s="339">
        <v>136340.08333333299</v>
      </c>
      <c r="F5" s="339">
        <v>11989.666666666601</v>
      </c>
      <c r="G5" s="339">
        <v>65079.9</v>
      </c>
      <c r="H5" s="339">
        <v>52640.6</v>
      </c>
    </row>
    <row r="6" spans="1:8" x14ac:dyDescent="0.25">
      <c r="A6" s="338" t="s">
        <v>461</v>
      </c>
      <c r="B6" s="339">
        <v>1424.95</v>
      </c>
      <c r="C6" s="339">
        <v>2857.4666666666599</v>
      </c>
      <c r="D6" s="339">
        <v>15753.0666666666</v>
      </c>
      <c r="E6" s="339">
        <v>1889.4833333333299</v>
      </c>
      <c r="F6" s="339">
        <v>11218.2</v>
      </c>
      <c r="G6" s="339">
        <v>7304.9166666666597</v>
      </c>
      <c r="H6" s="339">
        <v>5598.2166666666599</v>
      </c>
    </row>
    <row r="7" spans="1:8" x14ac:dyDescent="0.25">
      <c r="A7" s="338" t="s">
        <v>462</v>
      </c>
      <c r="B7" s="339">
        <v>680.13333333333298</v>
      </c>
      <c r="C7" s="339">
        <v>1282917.3166666599</v>
      </c>
      <c r="D7" s="339">
        <v>765.86666666666599</v>
      </c>
      <c r="E7" s="339">
        <v>290.35000000000002</v>
      </c>
      <c r="F7" s="339">
        <v>491.48333333333301</v>
      </c>
      <c r="G7" s="339">
        <v>1071.6666666666599</v>
      </c>
      <c r="H7" s="339">
        <v>1903.15</v>
      </c>
    </row>
    <row r="8" spans="1:8" x14ac:dyDescent="0.25">
      <c r="A8" s="338" t="s">
        <v>463</v>
      </c>
      <c r="B8" s="339">
        <v>1433.9166666666599</v>
      </c>
      <c r="C8" s="339">
        <v>1700.61666666666</v>
      </c>
      <c r="D8" s="339">
        <v>1782.25</v>
      </c>
      <c r="E8" s="339">
        <v>1695.2</v>
      </c>
      <c r="F8" s="339">
        <v>1274.2666666666601</v>
      </c>
      <c r="G8" s="339">
        <v>973.21666666666601</v>
      </c>
      <c r="H8" s="339">
        <v>1590.55</v>
      </c>
    </row>
    <row r="9" spans="1:8" x14ac:dyDescent="0.25">
      <c r="A9" s="338" t="s">
        <v>466</v>
      </c>
      <c r="B9" s="339">
        <v>960.33333333333303</v>
      </c>
      <c r="C9" s="339">
        <v>781.4</v>
      </c>
      <c r="D9" s="339">
        <v>727.76666666666597</v>
      </c>
      <c r="E9" s="339">
        <v>861.06666666666604</v>
      </c>
      <c r="F9" s="339">
        <v>1896.18333333333</v>
      </c>
      <c r="G9" s="339">
        <v>864.28333333333296</v>
      </c>
      <c r="H9" s="339">
        <v>1483.56666666666</v>
      </c>
    </row>
    <row r="10" spans="1:8" x14ac:dyDescent="0.25">
      <c r="A10" s="338" t="s">
        <v>464</v>
      </c>
      <c r="B10" s="339">
        <v>4354.1499999999996</v>
      </c>
      <c r="C10" s="339">
        <v>1371.85</v>
      </c>
      <c r="D10" s="339">
        <v>1045.3333333333301</v>
      </c>
      <c r="E10" s="339">
        <v>1661.36666666666</v>
      </c>
      <c r="F10" s="339">
        <v>2734.4333333333302</v>
      </c>
      <c r="G10" s="339">
        <v>1130.5833333333301</v>
      </c>
      <c r="H10" s="339">
        <v>1406.2333333333299</v>
      </c>
    </row>
    <row r="11" spans="1:8" x14ac:dyDescent="0.25">
      <c r="A11" s="338" t="s">
        <v>465</v>
      </c>
      <c r="B11" s="339">
        <v>590.36666666666599</v>
      </c>
      <c r="C11" s="339">
        <v>672.48333333333301</v>
      </c>
      <c r="D11" s="339">
        <v>634.04999999999995</v>
      </c>
      <c r="E11" s="339">
        <v>771.8</v>
      </c>
      <c r="F11" s="339">
        <v>751.3</v>
      </c>
      <c r="G11" s="339">
        <v>631.11666666666599</v>
      </c>
      <c r="H11" s="339">
        <v>862.9</v>
      </c>
    </row>
    <row r="12" spans="1:8" ht="15" customHeight="1" x14ac:dyDescent="0.25">
      <c r="A12" s="338" t="s">
        <v>16</v>
      </c>
      <c r="B12" s="338">
        <f t="shared" ref="B12:H12" si="0">SUM(B3:B11)</f>
        <v>47978.833333333285</v>
      </c>
      <c r="C12" s="338">
        <f t="shared" si="0"/>
        <v>1348803.9999999932</v>
      </c>
      <c r="D12" s="338">
        <f t="shared" si="0"/>
        <v>80394.333333333168</v>
      </c>
      <c r="E12" s="338">
        <f t="shared" si="0"/>
        <v>159524.66666666634</v>
      </c>
      <c r="F12" s="338">
        <f t="shared" si="0"/>
        <v>42754.566666666571</v>
      </c>
      <c r="G12" s="338">
        <f t="shared" si="0"/>
        <v>219859.91666666666</v>
      </c>
      <c r="H12" s="338">
        <f t="shared" si="0"/>
        <v>274232.93333333335</v>
      </c>
    </row>
  </sheetData>
  <mergeCells count="7">
    <mergeCell ref="F1:F2"/>
    <mergeCell ref="G1:G2"/>
    <mergeCell ref="H1:H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zoomScale="60" zoomScaleNormal="60" workbookViewId="0">
      <pane ySplit="1" topLeftCell="A2" activePane="bottomLeft" state="frozen"/>
      <selection activeCell="L33" sqref="L33:L37"/>
      <selection pane="bottomLeft" activeCell="O17" sqref="O17:P25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73"/>
      <c r="B1" s="373"/>
      <c r="C1" s="374" t="s">
        <v>476</v>
      </c>
      <c r="D1" s="374"/>
      <c r="E1" s="374"/>
      <c r="F1" s="374"/>
      <c r="G1" s="374"/>
      <c r="H1" s="374"/>
      <c r="I1" s="374"/>
      <c r="J1" s="374" t="s">
        <v>498</v>
      </c>
      <c r="K1" s="374"/>
      <c r="L1" s="374"/>
      <c r="M1" s="374"/>
      <c r="N1" s="374"/>
      <c r="O1" s="374"/>
      <c r="P1" s="374"/>
    </row>
    <row r="2" spans="1:16" ht="15.75" thickBot="1" x14ac:dyDescent="0.3">
      <c r="A2" s="373"/>
      <c r="B2" s="373"/>
      <c r="C2" s="367" t="s">
        <v>2</v>
      </c>
      <c r="D2" s="367"/>
      <c r="E2" s="367"/>
      <c r="F2" s="367"/>
      <c r="G2" s="367"/>
      <c r="H2" s="367"/>
      <c r="I2" s="367"/>
      <c r="J2" s="367" t="s">
        <v>2</v>
      </c>
      <c r="K2" s="367"/>
      <c r="L2" s="367"/>
      <c r="M2" s="367"/>
      <c r="N2" s="367"/>
      <c r="O2" s="367"/>
      <c r="P2" s="367"/>
    </row>
    <row r="3" spans="1:16" ht="15.75" thickBot="1" x14ac:dyDescent="0.3">
      <c r="A3" s="373"/>
      <c r="B3" s="373"/>
      <c r="C3" s="128">
        <v>44760</v>
      </c>
      <c r="D3" s="128">
        <v>44761</v>
      </c>
      <c r="E3" s="128">
        <v>44762</v>
      </c>
      <c r="F3" s="128">
        <v>44763</v>
      </c>
      <c r="G3" s="128">
        <v>44764</v>
      </c>
      <c r="H3" s="128">
        <v>44765</v>
      </c>
      <c r="I3" s="128">
        <v>44766</v>
      </c>
      <c r="J3" s="128">
        <v>44767</v>
      </c>
      <c r="K3" s="128">
        <v>44768</v>
      </c>
      <c r="L3" s="128">
        <v>44769</v>
      </c>
      <c r="M3" s="128">
        <v>44770</v>
      </c>
      <c r="N3" s="128">
        <v>44771</v>
      </c>
      <c r="O3" s="128">
        <v>44772</v>
      </c>
      <c r="P3" s="128">
        <v>44773</v>
      </c>
    </row>
    <row r="4" spans="1:16" ht="15.75" thickBot="1" x14ac:dyDescent="0.3">
      <c r="A4" s="373"/>
      <c r="B4" s="373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299" t="s">
        <v>349</v>
      </c>
      <c r="C6" s="191">
        <v>28513</v>
      </c>
      <c r="D6" s="192">
        <v>32851</v>
      </c>
      <c r="E6" s="192">
        <v>30640</v>
      </c>
      <c r="F6" s="192">
        <v>26654</v>
      </c>
      <c r="G6" s="192">
        <v>24781</v>
      </c>
      <c r="H6" s="192"/>
      <c r="I6" s="192"/>
      <c r="J6" s="194">
        <v>29357</v>
      </c>
      <c r="K6" s="195">
        <v>26306</v>
      </c>
      <c r="L6" s="195">
        <v>27806</v>
      </c>
      <c r="M6" s="195">
        <v>95666</v>
      </c>
      <c r="N6" s="195">
        <v>43734</v>
      </c>
      <c r="O6" s="195">
        <v>29779</v>
      </c>
      <c r="P6" s="196">
        <v>25931</v>
      </c>
    </row>
    <row r="7" spans="1:16" x14ac:dyDescent="0.25">
      <c r="B7" s="190" t="s">
        <v>350</v>
      </c>
      <c r="C7" s="191">
        <v>54988</v>
      </c>
      <c r="D7" s="192">
        <v>61401</v>
      </c>
      <c r="E7" s="192">
        <v>61613</v>
      </c>
      <c r="F7" s="192">
        <v>44125</v>
      </c>
      <c r="G7" s="192">
        <v>37018</v>
      </c>
      <c r="H7" s="192"/>
      <c r="I7" s="192"/>
      <c r="J7" s="194">
        <v>101556</v>
      </c>
      <c r="K7" s="195">
        <v>53882</v>
      </c>
      <c r="L7" s="195">
        <v>103716</v>
      </c>
      <c r="M7" s="195">
        <v>106550</v>
      </c>
      <c r="N7" s="195">
        <v>90289</v>
      </c>
      <c r="O7" s="195">
        <v>54012</v>
      </c>
      <c r="P7" s="196">
        <v>43129</v>
      </c>
    </row>
    <row r="8" spans="1:16" ht="18" customHeight="1" x14ac:dyDescent="0.25">
      <c r="B8" s="190" t="s">
        <v>351</v>
      </c>
      <c r="C8" s="191">
        <v>24265</v>
      </c>
      <c r="D8" s="192">
        <v>19079</v>
      </c>
      <c r="E8" s="192">
        <v>15404</v>
      </c>
      <c r="F8" s="192">
        <v>6990</v>
      </c>
      <c r="G8" s="192">
        <v>10656</v>
      </c>
      <c r="H8" s="192"/>
      <c r="I8" s="192"/>
      <c r="J8" s="194">
        <v>23208</v>
      </c>
      <c r="K8" s="195">
        <v>23370</v>
      </c>
      <c r="L8" s="195">
        <v>23550</v>
      </c>
      <c r="M8" s="195">
        <v>23809</v>
      </c>
      <c r="N8" s="195">
        <v>33089</v>
      </c>
      <c r="O8" s="195">
        <v>7521</v>
      </c>
      <c r="P8" s="196">
        <v>7583</v>
      </c>
    </row>
    <row r="9" spans="1:16" x14ac:dyDescent="0.25">
      <c r="B9" s="190" t="s">
        <v>352</v>
      </c>
      <c r="C9" s="191">
        <v>64235</v>
      </c>
      <c r="D9" s="192">
        <v>50877</v>
      </c>
      <c r="E9" s="192">
        <v>48834</v>
      </c>
      <c r="F9" s="192">
        <v>36824</v>
      </c>
      <c r="G9" s="192">
        <v>39553</v>
      </c>
      <c r="H9" s="192"/>
      <c r="I9" s="192"/>
      <c r="J9" s="194">
        <v>62559</v>
      </c>
      <c r="K9" s="195">
        <v>66641</v>
      </c>
      <c r="L9" s="195">
        <v>68024</v>
      </c>
      <c r="M9" s="195">
        <v>72214</v>
      </c>
      <c r="N9" s="195">
        <v>68111</v>
      </c>
      <c r="O9" s="195">
        <v>39979</v>
      </c>
      <c r="P9" s="197">
        <v>46129</v>
      </c>
    </row>
    <row r="10" spans="1:16" x14ac:dyDescent="0.25">
      <c r="B10" s="190" t="s">
        <v>353</v>
      </c>
      <c r="C10" s="191">
        <v>39642</v>
      </c>
      <c r="D10" s="192">
        <v>31324</v>
      </c>
      <c r="E10" s="192">
        <v>32087</v>
      </c>
      <c r="F10" s="192">
        <v>28814</v>
      </c>
      <c r="G10" s="192">
        <v>36860</v>
      </c>
      <c r="H10" s="192"/>
      <c r="I10" s="192"/>
      <c r="J10" s="194">
        <v>37655</v>
      </c>
      <c r="K10" s="195">
        <v>37060</v>
      </c>
      <c r="L10" s="195">
        <v>36977</v>
      </c>
      <c r="M10" s="195">
        <v>36944</v>
      </c>
      <c r="N10" s="195">
        <v>37075</v>
      </c>
      <c r="O10" s="195">
        <v>30326</v>
      </c>
      <c r="P10" s="197">
        <v>41495</v>
      </c>
    </row>
    <row r="11" spans="1:16" x14ac:dyDescent="0.25">
      <c r="B11" s="190" t="s">
        <v>354</v>
      </c>
      <c r="C11" s="191">
        <v>39144</v>
      </c>
      <c r="D11" s="192">
        <v>32897</v>
      </c>
      <c r="E11" s="192">
        <v>33910</v>
      </c>
      <c r="F11" s="192">
        <v>18498</v>
      </c>
      <c r="G11" s="192">
        <v>35052</v>
      </c>
      <c r="H11" s="192"/>
      <c r="I11" s="192"/>
      <c r="J11" s="194">
        <v>43904</v>
      </c>
      <c r="K11" s="195">
        <v>41708</v>
      </c>
      <c r="L11" s="195">
        <v>42038</v>
      </c>
      <c r="M11" s="195">
        <v>104648</v>
      </c>
      <c r="N11" s="195">
        <v>40312</v>
      </c>
      <c r="O11" s="195">
        <v>31301</v>
      </c>
      <c r="P11" s="196">
        <v>38727</v>
      </c>
    </row>
    <row r="12" spans="1:16" x14ac:dyDescent="0.25">
      <c r="B12" s="190" t="s">
        <v>355</v>
      </c>
      <c r="C12" s="191">
        <v>40816</v>
      </c>
      <c r="D12" s="192">
        <v>24001</v>
      </c>
      <c r="E12" s="192">
        <v>22720</v>
      </c>
      <c r="F12" s="192">
        <v>23324</v>
      </c>
      <c r="G12" s="192">
        <v>23694</v>
      </c>
      <c r="H12" s="192"/>
      <c r="I12" s="192"/>
      <c r="J12" s="194">
        <v>46811</v>
      </c>
      <c r="K12" s="195">
        <v>39284</v>
      </c>
      <c r="L12" s="195">
        <v>39129</v>
      </c>
      <c r="M12" s="195">
        <v>37905</v>
      </c>
      <c r="N12" s="195">
        <v>109411</v>
      </c>
      <c r="O12" s="195">
        <v>21298</v>
      </c>
      <c r="P12" s="196">
        <v>27562</v>
      </c>
    </row>
    <row r="13" spans="1:16" x14ac:dyDescent="0.25">
      <c r="B13" s="190" t="s">
        <v>356</v>
      </c>
      <c r="C13" s="191">
        <v>9281</v>
      </c>
      <c r="D13" s="192">
        <v>5954</v>
      </c>
      <c r="E13" s="192">
        <v>6026</v>
      </c>
      <c r="F13" s="192">
        <v>5286</v>
      </c>
      <c r="G13" s="192">
        <v>5558</v>
      </c>
      <c r="H13" s="192"/>
      <c r="I13" s="192"/>
      <c r="J13" s="194">
        <v>9456</v>
      </c>
      <c r="K13" s="195">
        <v>9757</v>
      </c>
      <c r="L13" s="195">
        <v>10973</v>
      </c>
      <c r="M13" s="195">
        <v>8843</v>
      </c>
      <c r="N13" s="195">
        <v>7697</v>
      </c>
      <c r="O13" s="195">
        <v>4826</v>
      </c>
      <c r="P13" s="196">
        <v>5440</v>
      </c>
    </row>
    <row r="14" spans="1:16" ht="15.75" thickBot="1" x14ac:dyDescent="0.3">
      <c r="B14" s="190" t="s">
        <v>438</v>
      </c>
      <c r="C14" s="191">
        <v>60457</v>
      </c>
      <c r="D14" s="192">
        <v>47623</v>
      </c>
      <c r="E14" s="192">
        <v>44150</v>
      </c>
      <c r="F14" s="192">
        <v>18226</v>
      </c>
      <c r="G14" s="192">
        <v>26402</v>
      </c>
      <c r="H14" s="192"/>
      <c r="I14" s="192"/>
      <c r="J14" s="194">
        <v>58935</v>
      </c>
      <c r="K14" s="195">
        <v>114016</v>
      </c>
      <c r="L14" s="195">
        <v>63797</v>
      </c>
      <c r="M14" s="195">
        <v>63018</v>
      </c>
      <c r="N14" s="195">
        <v>61189</v>
      </c>
      <c r="O14" s="195">
        <v>31175</v>
      </c>
      <c r="P14" s="196">
        <v>31639</v>
      </c>
    </row>
    <row r="15" spans="1:16" ht="15.75" thickBot="1" x14ac:dyDescent="0.3">
      <c r="B15" s="199" t="s">
        <v>16</v>
      </c>
      <c r="C15" s="198">
        <v>361341</v>
      </c>
      <c r="D15" s="198">
        <v>306007</v>
      </c>
      <c r="E15" s="198">
        <v>295384</v>
      </c>
      <c r="F15" s="198">
        <v>208741</v>
      </c>
      <c r="G15" s="198">
        <v>239574</v>
      </c>
      <c r="H15" s="198">
        <v>0</v>
      </c>
      <c r="I15" s="198">
        <v>0</v>
      </c>
      <c r="J15" s="198">
        <f>SUM(J6:J14)</f>
        <v>413441</v>
      </c>
      <c r="K15" s="198">
        <f t="shared" ref="K15:P15" si="0">SUM(K6:K14)</f>
        <v>412024</v>
      </c>
      <c r="L15" s="198">
        <f t="shared" si="0"/>
        <v>416010</v>
      </c>
      <c r="M15" s="198">
        <f t="shared" si="0"/>
        <v>549597</v>
      </c>
      <c r="N15" s="198">
        <f t="shared" si="0"/>
        <v>490907</v>
      </c>
      <c r="O15" s="198">
        <f t="shared" si="0"/>
        <v>250217</v>
      </c>
      <c r="P15" s="198">
        <f t="shared" si="0"/>
        <v>267635</v>
      </c>
    </row>
    <row r="16" spans="1:16" ht="15.75" thickBot="1" x14ac:dyDescent="0.3">
      <c r="B16" s="200" t="s">
        <v>365</v>
      </c>
    </row>
    <row r="17" spans="2:16" x14ac:dyDescent="0.25">
      <c r="B17" s="201" t="s">
        <v>367</v>
      </c>
      <c r="C17" s="184"/>
      <c r="D17" s="188"/>
      <c r="E17" s="188"/>
      <c r="F17" s="185"/>
      <c r="G17" s="185"/>
      <c r="H17" s="185">
        <v>24763</v>
      </c>
      <c r="I17" s="186"/>
      <c r="J17" s="187"/>
      <c r="K17" s="188"/>
      <c r="L17" s="188"/>
      <c r="M17" s="188"/>
      <c r="N17" s="188"/>
      <c r="O17" s="188">
        <v>32231</v>
      </c>
      <c r="P17" s="189"/>
    </row>
    <row r="18" spans="2:16" x14ac:dyDescent="0.25">
      <c r="B18" s="190" t="s">
        <v>368</v>
      </c>
      <c r="C18" s="191"/>
      <c r="D18" s="195"/>
      <c r="E18" s="195"/>
      <c r="F18" s="192"/>
      <c r="G18" s="192"/>
      <c r="H18" s="192">
        <v>9922</v>
      </c>
      <c r="I18" s="193"/>
      <c r="J18" s="194"/>
      <c r="K18" s="195"/>
      <c r="L18" s="195"/>
      <c r="M18" s="195"/>
      <c r="N18" s="195"/>
      <c r="O18" s="195">
        <v>10959</v>
      </c>
      <c r="P18" s="196"/>
    </row>
    <row r="19" spans="2:16" x14ac:dyDescent="0.25">
      <c r="B19" s="190" t="s">
        <v>369</v>
      </c>
      <c r="C19" s="191"/>
      <c r="D19" s="195"/>
      <c r="E19" s="195"/>
      <c r="F19" s="192"/>
      <c r="G19" s="192"/>
      <c r="H19" s="192">
        <v>42927</v>
      </c>
      <c r="I19" s="193"/>
      <c r="J19" s="194"/>
      <c r="K19" s="195"/>
      <c r="L19" s="195"/>
      <c r="M19" s="195"/>
      <c r="N19" s="195"/>
      <c r="O19" s="195">
        <v>59296</v>
      </c>
      <c r="P19" s="196"/>
    </row>
    <row r="20" spans="2:16" x14ac:dyDescent="0.25">
      <c r="B20" s="190" t="s">
        <v>370</v>
      </c>
      <c r="C20" s="191"/>
      <c r="D20" s="195"/>
      <c r="E20" s="195"/>
      <c r="F20" s="192"/>
      <c r="G20" s="192"/>
      <c r="H20" s="192">
        <v>46588</v>
      </c>
      <c r="I20" s="193"/>
      <c r="J20" s="194"/>
      <c r="K20" s="195"/>
      <c r="L20" s="195"/>
      <c r="M20" s="195"/>
      <c r="N20" s="195"/>
      <c r="O20" s="195">
        <v>45849</v>
      </c>
      <c r="P20" s="196"/>
    </row>
    <row r="21" spans="2:16" x14ac:dyDescent="0.25">
      <c r="B21" s="190" t="s">
        <v>357</v>
      </c>
      <c r="C21" s="191"/>
      <c r="D21" s="195"/>
      <c r="E21" s="195"/>
      <c r="F21" s="192"/>
      <c r="G21" s="192"/>
      <c r="H21" s="192">
        <v>26328</v>
      </c>
      <c r="I21" s="193"/>
      <c r="J21" s="194"/>
      <c r="K21" s="195"/>
      <c r="L21" s="195"/>
      <c r="M21" s="195"/>
      <c r="N21" s="195"/>
      <c r="O21" s="195">
        <v>25844</v>
      </c>
      <c r="P21" s="196"/>
    </row>
    <row r="22" spans="2:16" x14ac:dyDescent="0.25">
      <c r="B22" s="270" t="s">
        <v>366</v>
      </c>
      <c r="C22" s="191"/>
      <c r="D22" s="195"/>
      <c r="E22" s="195"/>
      <c r="F22" s="192"/>
      <c r="G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/>
      <c r="F23" s="192"/>
      <c r="G23" s="192"/>
      <c r="H23" s="192"/>
      <c r="I23" s="193">
        <v>46283</v>
      </c>
      <c r="J23" s="194"/>
      <c r="K23" s="195"/>
      <c r="L23" s="195"/>
      <c r="M23" s="195"/>
      <c r="N23" s="195"/>
      <c r="O23" s="195"/>
      <c r="P23" s="196">
        <v>52245</v>
      </c>
    </row>
    <row r="24" spans="2:16" x14ac:dyDescent="0.25">
      <c r="B24" s="190" t="s">
        <v>359</v>
      </c>
      <c r="D24" s="195"/>
      <c r="E24" s="195"/>
      <c r="I24">
        <v>54649</v>
      </c>
      <c r="J24" s="194"/>
      <c r="K24" s="195"/>
      <c r="L24" s="195"/>
      <c r="M24" s="195"/>
      <c r="N24" s="195"/>
      <c r="O24" s="195"/>
      <c r="P24" s="196">
        <v>63923</v>
      </c>
    </row>
    <row r="25" spans="2:16" ht="15.75" thickBot="1" x14ac:dyDescent="0.3">
      <c r="B25" s="190" t="s">
        <v>360</v>
      </c>
      <c r="D25" s="195"/>
      <c r="E25" s="195"/>
      <c r="I25">
        <v>7168</v>
      </c>
      <c r="J25" s="194"/>
      <c r="K25" s="195"/>
      <c r="L25" s="195"/>
      <c r="M25" s="195"/>
      <c r="N25" s="195"/>
      <c r="O25" s="195"/>
      <c r="P25" s="196">
        <v>7945</v>
      </c>
    </row>
    <row r="26" spans="2:16" ht="15.75" thickBot="1" x14ac:dyDescent="0.3">
      <c r="B26" s="199" t="s">
        <v>225</v>
      </c>
      <c r="C26" s="202"/>
      <c r="D26" s="202"/>
      <c r="E26" s="202"/>
      <c r="F26" s="202"/>
      <c r="G26" s="202"/>
      <c r="H26" s="202">
        <v>150528</v>
      </c>
      <c r="I26" s="319">
        <v>108100</v>
      </c>
      <c r="J26" s="198"/>
      <c r="K26" s="198"/>
      <c r="L26" s="198"/>
      <c r="M26" s="198"/>
      <c r="N26" s="198"/>
      <c r="O26" s="198">
        <f>SUM(O17:O25)</f>
        <v>174179</v>
      </c>
      <c r="P26" s="198">
        <f>SUM(P17:P25)</f>
        <v>124113</v>
      </c>
    </row>
    <row r="28" spans="2:16" ht="15.75" thickBot="1" x14ac:dyDescent="0.3">
      <c r="B28" s="131" t="s">
        <v>364</v>
      </c>
      <c r="C28" s="203" t="s">
        <v>476</v>
      </c>
      <c r="D28" s="204" t="s">
        <v>498</v>
      </c>
      <c r="E28" s="205" t="s">
        <v>226</v>
      </c>
    </row>
    <row r="29" spans="2:16" x14ac:dyDescent="0.25">
      <c r="B29" s="206" t="s">
        <v>349</v>
      </c>
      <c r="C29" s="207">
        <f t="shared" ref="C29:C36" si="1">SUM(C6:I6)</f>
        <v>143439</v>
      </c>
      <c r="D29" s="208">
        <f t="shared" ref="D29:D35" si="2">SUM(J6:P6)</f>
        <v>278579</v>
      </c>
      <c r="E29" s="209">
        <f t="shared" ref="E29:E38" si="3">+IFERROR((D29-C29)/C29,"-")</f>
        <v>0.94214265297443511</v>
      </c>
    </row>
    <row r="30" spans="2:16" x14ac:dyDescent="0.25">
      <c r="B30" s="210" t="s">
        <v>350</v>
      </c>
      <c r="C30" s="211">
        <f t="shared" si="1"/>
        <v>259145</v>
      </c>
      <c r="D30" s="212">
        <f t="shared" si="2"/>
        <v>553134</v>
      </c>
      <c r="E30" s="213">
        <f t="shared" si="3"/>
        <v>1.1344575430743407</v>
      </c>
    </row>
    <row r="31" spans="2:16" x14ac:dyDescent="0.25">
      <c r="B31" s="210" t="s">
        <v>351</v>
      </c>
      <c r="C31" s="211">
        <f t="shared" si="1"/>
        <v>76394</v>
      </c>
      <c r="D31" s="212">
        <f t="shared" si="2"/>
        <v>142130</v>
      </c>
      <c r="E31" s="213">
        <f t="shared" si="3"/>
        <v>0.86048642563552113</v>
      </c>
    </row>
    <row r="32" spans="2:16" x14ac:dyDescent="0.25">
      <c r="B32" s="210" t="s">
        <v>352</v>
      </c>
      <c r="C32" s="211">
        <f t="shared" si="1"/>
        <v>240323</v>
      </c>
      <c r="D32" s="212">
        <f t="shared" si="2"/>
        <v>423657</v>
      </c>
      <c r="E32" s="213">
        <f t="shared" si="3"/>
        <v>0.76286497755104588</v>
      </c>
    </row>
    <row r="33" spans="2:5" x14ac:dyDescent="0.25">
      <c r="B33" s="210" t="s">
        <v>353</v>
      </c>
      <c r="C33" s="211">
        <f t="shared" si="1"/>
        <v>168727</v>
      </c>
      <c r="D33" s="212">
        <f t="shared" si="2"/>
        <v>257532</v>
      </c>
      <c r="E33" s="213">
        <f t="shared" si="3"/>
        <v>0.52632358780752342</v>
      </c>
    </row>
    <row r="34" spans="2:5" x14ac:dyDescent="0.25">
      <c r="B34" s="210" t="s">
        <v>354</v>
      </c>
      <c r="C34" s="211">
        <f t="shared" si="1"/>
        <v>159501</v>
      </c>
      <c r="D34" s="212">
        <f t="shared" si="2"/>
        <v>342638</v>
      </c>
      <c r="E34" s="213">
        <f t="shared" si="3"/>
        <v>1.1481871587011994</v>
      </c>
    </row>
    <row r="35" spans="2:5" x14ac:dyDescent="0.25">
      <c r="B35" s="210" t="s">
        <v>355</v>
      </c>
      <c r="C35" s="211">
        <f t="shared" si="1"/>
        <v>134555</v>
      </c>
      <c r="D35" s="212">
        <f t="shared" si="2"/>
        <v>321400</v>
      </c>
      <c r="E35" s="213">
        <f t="shared" si="3"/>
        <v>1.3886143212812605</v>
      </c>
    </row>
    <row r="36" spans="2:5" x14ac:dyDescent="0.25">
      <c r="B36" s="206" t="s">
        <v>356</v>
      </c>
      <c r="C36" s="211">
        <f t="shared" si="1"/>
        <v>32105</v>
      </c>
      <c r="D36" s="212">
        <f t="shared" ref="D36" si="4">SUM(J13:P13)</f>
        <v>56992</v>
      </c>
      <c r="E36" s="214">
        <f t="shared" si="3"/>
        <v>0.77517520635415049</v>
      </c>
    </row>
    <row r="37" spans="2:5" ht="15.75" thickBot="1" x14ac:dyDescent="0.3">
      <c r="B37" s="206" t="s">
        <v>438</v>
      </c>
      <c r="C37" s="211">
        <f t="shared" ref="C37" si="5">SUM(C14:I14)</f>
        <v>196858</v>
      </c>
      <c r="D37" s="212">
        <f t="shared" ref="D37" si="6">SUM(J14:P14)</f>
        <v>423769</v>
      </c>
      <c r="E37" s="214">
        <f t="shared" ref="E37" si="7">+IFERROR((D37-C37)/C37,"-")</f>
        <v>1.1526633410885003</v>
      </c>
    </row>
    <row r="38" spans="2:5" ht="15.75" thickBot="1" x14ac:dyDescent="0.3">
      <c r="B38" s="215" t="s">
        <v>16</v>
      </c>
      <c r="C38" s="216">
        <f t="shared" ref="C38" si="8">SUM(C15:I15)</f>
        <v>1411047</v>
      </c>
      <c r="D38" s="217">
        <f>SUM(J15:P15)</f>
        <v>2799831</v>
      </c>
      <c r="E38" s="218">
        <f t="shared" si="3"/>
        <v>0.98422235403923475</v>
      </c>
    </row>
    <row r="39" spans="2:5" ht="15.75" thickBot="1" x14ac:dyDescent="0.3">
      <c r="B39" s="131" t="s">
        <v>365</v>
      </c>
      <c r="E39" s="220" t="str">
        <f t="shared" ref="E39:E49" si="9">+IFERROR((D39-C39)/C39,"-")</f>
        <v>-</v>
      </c>
    </row>
    <row r="40" spans="2:5" x14ac:dyDescent="0.25">
      <c r="B40" s="210" t="s">
        <v>367</v>
      </c>
      <c r="C40" s="211">
        <f>H17</f>
        <v>24763</v>
      </c>
      <c r="D40" s="212">
        <f>O17</f>
        <v>32231</v>
      </c>
      <c r="E40" s="220">
        <f t="shared" si="9"/>
        <v>0.30157896862254169</v>
      </c>
    </row>
    <row r="41" spans="2:5" x14ac:dyDescent="0.25">
      <c r="B41" s="210" t="s">
        <v>368</v>
      </c>
      <c r="C41" s="211">
        <f t="shared" ref="C41:C45" si="10">H18</f>
        <v>9922</v>
      </c>
      <c r="D41" s="212">
        <f t="shared" ref="D41:D44" si="11">O18</f>
        <v>10959</v>
      </c>
      <c r="E41" s="220">
        <f t="shared" si="9"/>
        <v>0.10451521870590606</v>
      </c>
    </row>
    <row r="42" spans="2:5" x14ac:dyDescent="0.25">
      <c r="B42" s="210" t="s">
        <v>369</v>
      </c>
      <c r="C42" s="211">
        <f t="shared" si="10"/>
        <v>42927</v>
      </c>
      <c r="D42" s="212">
        <f t="shared" si="11"/>
        <v>59296</v>
      </c>
      <c r="E42" s="220">
        <f t="shared" si="9"/>
        <v>0.38132177883383417</v>
      </c>
    </row>
    <row r="43" spans="2:5" x14ac:dyDescent="0.25">
      <c r="B43" s="210" t="s">
        <v>370</v>
      </c>
      <c r="C43" s="211">
        <f t="shared" si="10"/>
        <v>46588</v>
      </c>
      <c r="D43" s="212">
        <f t="shared" si="11"/>
        <v>45849</v>
      </c>
      <c r="E43" s="220">
        <f t="shared" si="9"/>
        <v>-1.5862453850777024E-2</v>
      </c>
    </row>
    <row r="44" spans="2:5" x14ac:dyDescent="0.25">
      <c r="B44" s="210" t="s">
        <v>357</v>
      </c>
      <c r="C44" s="211">
        <f t="shared" si="10"/>
        <v>26328</v>
      </c>
      <c r="D44" s="212">
        <f t="shared" si="11"/>
        <v>25844</v>
      </c>
      <c r="E44" s="220">
        <f t="shared" si="9"/>
        <v>-1.8383470069887574E-2</v>
      </c>
    </row>
    <row r="45" spans="2:5" x14ac:dyDescent="0.25">
      <c r="B45" s="131" t="s">
        <v>366</v>
      </c>
      <c r="C45" s="211">
        <f t="shared" si="10"/>
        <v>0</v>
      </c>
      <c r="D45" s="212">
        <f t="shared" ref="D45" si="12">I22</f>
        <v>0</v>
      </c>
      <c r="E45" s="220" t="str">
        <f t="shared" si="9"/>
        <v>-</v>
      </c>
    </row>
    <row r="46" spans="2:5" x14ac:dyDescent="0.25">
      <c r="B46" s="210" t="s">
        <v>358</v>
      </c>
      <c r="C46" s="211">
        <f>I23</f>
        <v>46283</v>
      </c>
      <c r="D46" s="212">
        <f>P23</f>
        <v>52245</v>
      </c>
      <c r="E46" s="220">
        <f t="shared" si="9"/>
        <v>0.12881619601149449</v>
      </c>
    </row>
    <row r="47" spans="2:5" x14ac:dyDescent="0.25">
      <c r="B47" s="210" t="s">
        <v>359</v>
      </c>
      <c r="C47" s="211">
        <f t="shared" ref="C47:C48" si="13">I24</f>
        <v>54649</v>
      </c>
      <c r="D47" s="212">
        <f t="shared" ref="D47:D48" si="14">P24</f>
        <v>63923</v>
      </c>
      <c r="E47" s="220">
        <f t="shared" si="9"/>
        <v>0.16970118391919339</v>
      </c>
    </row>
    <row r="48" spans="2:5" ht="15.75" thickBot="1" x14ac:dyDescent="0.3">
      <c r="B48" s="210" t="s">
        <v>360</v>
      </c>
      <c r="C48" s="211">
        <f t="shared" si="13"/>
        <v>7168</v>
      </c>
      <c r="D48" s="212">
        <f t="shared" si="14"/>
        <v>7945</v>
      </c>
      <c r="E48" s="220">
        <f t="shared" si="9"/>
        <v>0.1083984375</v>
      </c>
    </row>
    <row r="49" spans="2:5" ht="15.75" thickBot="1" x14ac:dyDescent="0.3">
      <c r="B49" s="199" t="s">
        <v>225</v>
      </c>
      <c r="C49" s="221">
        <f>SUM(C40:C48)</f>
        <v>258628</v>
      </c>
      <c r="D49" s="222">
        <f>SUM(D40:D48)</f>
        <v>298292</v>
      </c>
      <c r="E49" s="218">
        <f t="shared" si="9"/>
        <v>0.15336313160214671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zoomScale="60" zoomScaleNormal="60" workbookViewId="0">
      <selection activeCell="O17" sqref="O17:P25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73"/>
      <c r="B1" s="373"/>
      <c r="C1" s="374" t="s">
        <v>476</v>
      </c>
      <c r="D1" s="374"/>
      <c r="E1" s="374"/>
      <c r="F1" s="374"/>
      <c r="G1" s="374"/>
      <c r="H1" s="374"/>
      <c r="I1" s="374"/>
      <c r="J1" s="374" t="s">
        <v>498</v>
      </c>
      <c r="K1" s="374"/>
      <c r="L1" s="374"/>
      <c r="M1" s="374"/>
      <c r="N1" s="374"/>
      <c r="O1" s="374"/>
      <c r="P1" s="374"/>
    </row>
    <row r="2" spans="1:20" ht="15.75" thickBot="1" x14ac:dyDescent="0.3">
      <c r="A2" s="373"/>
      <c r="B2" s="373"/>
      <c r="C2" s="367" t="s">
        <v>2</v>
      </c>
      <c r="D2" s="367"/>
      <c r="E2" s="367"/>
      <c r="F2" s="367"/>
      <c r="G2" s="367"/>
      <c r="H2" s="367"/>
      <c r="I2" s="367"/>
      <c r="J2" s="367" t="s">
        <v>2</v>
      </c>
      <c r="K2" s="367"/>
      <c r="L2" s="367"/>
      <c r="M2" s="367"/>
      <c r="N2" s="367"/>
      <c r="O2" s="367"/>
      <c r="P2" s="367"/>
    </row>
    <row r="3" spans="1:20" ht="15.75" thickBot="1" x14ac:dyDescent="0.3">
      <c r="A3" s="373"/>
      <c r="B3" s="373"/>
      <c r="C3" s="128">
        <v>44760</v>
      </c>
      <c r="D3" s="128">
        <v>44761</v>
      </c>
      <c r="E3" s="128">
        <v>44762</v>
      </c>
      <c r="F3" s="128">
        <v>44763</v>
      </c>
      <c r="G3" s="128">
        <v>44764</v>
      </c>
      <c r="H3" s="128">
        <v>44765</v>
      </c>
      <c r="I3" s="128">
        <v>44766</v>
      </c>
      <c r="J3" s="128">
        <v>44767</v>
      </c>
      <c r="K3" s="128">
        <v>44768</v>
      </c>
      <c r="L3" s="128">
        <v>44769</v>
      </c>
      <c r="M3" s="128">
        <v>44770</v>
      </c>
      <c r="N3" s="128">
        <v>44771</v>
      </c>
      <c r="O3" s="128">
        <v>44772</v>
      </c>
      <c r="P3" s="128">
        <v>44773</v>
      </c>
    </row>
    <row r="4" spans="1:20" ht="15.75" thickBot="1" x14ac:dyDescent="0.3">
      <c r="A4" s="373"/>
      <c r="B4" s="373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20" x14ac:dyDescent="0.25">
      <c r="B5" s="15" t="s">
        <v>222</v>
      </c>
      <c r="C5" s="223"/>
      <c r="D5" s="224"/>
      <c r="E5" s="224"/>
      <c r="F5" s="224"/>
      <c r="G5" s="224"/>
      <c r="H5" s="224"/>
      <c r="I5" s="224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5">
        <v>20218.833333333299</v>
      </c>
      <c r="D6" s="226">
        <v>23651.7833333333</v>
      </c>
      <c r="E6" s="226">
        <v>21517.716666666602</v>
      </c>
      <c r="F6" s="226">
        <v>21760.766666666601</v>
      </c>
      <c r="G6" s="226">
        <v>23336.15</v>
      </c>
      <c r="H6" s="226"/>
      <c r="I6" s="226"/>
      <c r="J6" s="228">
        <v>20934.766666666601</v>
      </c>
      <c r="K6" s="332">
        <v>19157.5666666666</v>
      </c>
      <c r="L6" s="332">
        <v>20626.133333333299</v>
      </c>
      <c r="M6" s="229">
        <v>189840.7</v>
      </c>
      <c r="N6" s="229">
        <v>24675.433333333302</v>
      </c>
      <c r="O6" s="229">
        <v>21764.216666666602</v>
      </c>
      <c r="P6" s="230">
        <v>22835.466666666602</v>
      </c>
      <c r="R6" s="306"/>
      <c r="S6" s="307"/>
    </row>
    <row r="7" spans="1:20" x14ac:dyDescent="0.25">
      <c r="B7" s="190" t="s">
        <v>350</v>
      </c>
      <c r="C7" s="226">
        <v>53679.7</v>
      </c>
      <c r="D7" s="226">
        <v>49571.65</v>
      </c>
      <c r="E7" s="226">
        <v>51074.433333333298</v>
      </c>
      <c r="F7" s="226">
        <v>35966.1</v>
      </c>
      <c r="G7" s="226">
        <v>31320.1</v>
      </c>
      <c r="H7" s="226"/>
      <c r="I7" s="226"/>
      <c r="J7" s="228">
        <v>222533.2</v>
      </c>
      <c r="K7" s="332">
        <v>50888.25</v>
      </c>
      <c r="L7" s="332">
        <v>215653.15</v>
      </c>
      <c r="M7" s="229">
        <v>219161.1</v>
      </c>
      <c r="N7" s="229">
        <v>77070.516666666605</v>
      </c>
      <c r="O7" s="229">
        <v>45602.666666666599</v>
      </c>
      <c r="P7" s="230">
        <v>34955.5666666666</v>
      </c>
    </row>
    <row r="8" spans="1:20" x14ac:dyDescent="0.25">
      <c r="B8" s="190" t="s">
        <v>351</v>
      </c>
      <c r="C8" s="226">
        <v>23015.55</v>
      </c>
      <c r="D8" s="226">
        <v>9035.7166666666599</v>
      </c>
      <c r="E8" s="226">
        <v>7155.4833333333299</v>
      </c>
      <c r="F8" s="226">
        <v>1291.7</v>
      </c>
      <c r="G8" s="226">
        <v>1930.06666666666</v>
      </c>
      <c r="H8" s="226"/>
      <c r="I8" s="226"/>
      <c r="J8" s="228">
        <v>22363.916666666599</v>
      </c>
      <c r="K8" s="332">
        <v>22265.866666666599</v>
      </c>
      <c r="L8" s="332">
        <v>22293.516666666601</v>
      </c>
      <c r="M8" s="229">
        <v>20943.733333333301</v>
      </c>
      <c r="N8" s="229">
        <v>31282.7</v>
      </c>
      <c r="O8" s="229">
        <v>1300.7</v>
      </c>
      <c r="P8" s="230">
        <v>1511.7166666666601</v>
      </c>
    </row>
    <row r="9" spans="1:20" ht="17.25" customHeight="1" x14ac:dyDescent="0.25">
      <c r="B9" s="190" t="s">
        <v>352</v>
      </c>
      <c r="C9" s="226">
        <v>67065.600000000006</v>
      </c>
      <c r="D9" s="226">
        <v>36370.616666666603</v>
      </c>
      <c r="E9" s="226">
        <v>32982.033333333296</v>
      </c>
      <c r="F9" s="226">
        <v>20373.833333333299</v>
      </c>
      <c r="G9" s="226">
        <v>21897.4</v>
      </c>
      <c r="H9" s="226"/>
      <c r="I9" s="226"/>
      <c r="J9" s="228">
        <v>68406.7</v>
      </c>
      <c r="K9" s="332">
        <v>72428.333333333299</v>
      </c>
      <c r="L9" s="332">
        <v>74274.533333333296</v>
      </c>
      <c r="M9" s="229">
        <v>79277.416666666599</v>
      </c>
      <c r="N9" s="229">
        <v>70898.233333333294</v>
      </c>
      <c r="O9" s="229">
        <v>32200.7833333333</v>
      </c>
      <c r="P9" s="230">
        <v>23495.516666666601</v>
      </c>
    </row>
    <row r="10" spans="1:20" x14ac:dyDescent="0.25">
      <c r="B10" s="190" t="s">
        <v>353</v>
      </c>
      <c r="C10" s="226">
        <v>29964.266666666601</v>
      </c>
      <c r="D10" s="226">
        <v>22362.716666666602</v>
      </c>
      <c r="E10" s="226">
        <v>23634.7833333333</v>
      </c>
      <c r="F10" s="226">
        <v>21621.116666666599</v>
      </c>
      <c r="G10" s="226">
        <v>15416.7833333333</v>
      </c>
      <c r="H10" s="226"/>
      <c r="I10" s="226"/>
      <c r="J10" s="228">
        <v>25018.466666666602</v>
      </c>
      <c r="K10" s="332">
        <v>25071.05</v>
      </c>
      <c r="L10" s="332">
        <v>25151.916666666599</v>
      </c>
      <c r="M10" s="229">
        <v>25740.3166666666</v>
      </c>
      <c r="N10" s="229">
        <v>23792.7833333333</v>
      </c>
      <c r="O10" s="229">
        <v>22862.916666666599</v>
      </c>
      <c r="P10" s="230">
        <v>16967.116666666599</v>
      </c>
    </row>
    <row r="11" spans="1:20" x14ac:dyDescent="0.25">
      <c r="B11" s="190" t="s">
        <v>354</v>
      </c>
      <c r="C11" s="226">
        <v>20515.083333333299</v>
      </c>
      <c r="D11" s="226">
        <v>18684.3166666666</v>
      </c>
      <c r="E11" s="226">
        <v>22750.133333333299</v>
      </c>
      <c r="F11" s="226">
        <v>5916.95</v>
      </c>
      <c r="G11" s="226">
        <v>19850.933333333302</v>
      </c>
      <c r="H11" s="226"/>
      <c r="I11" s="226"/>
      <c r="J11" s="228">
        <v>23636.95</v>
      </c>
      <c r="K11" s="332">
        <v>23190.5666666666</v>
      </c>
      <c r="L11" s="332">
        <v>23283.200000000001</v>
      </c>
      <c r="M11" s="229">
        <v>119439.233333333</v>
      </c>
      <c r="N11" s="229">
        <v>21734.266666666601</v>
      </c>
      <c r="O11" s="229">
        <v>22780.116666666599</v>
      </c>
      <c r="P11" s="230">
        <v>19959.45</v>
      </c>
    </row>
    <row r="12" spans="1:20" x14ac:dyDescent="0.25">
      <c r="B12" s="190" t="s">
        <v>355</v>
      </c>
      <c r="C12" s="226">
        <v>29322.216666666602</v>
      </c>
      <c r="D12" s="226">
        <v>12831.05</v>
      </c>
      <c r="E12" s="226">
        <v>11798.6333333333</v>
      </c>
      <c r="F12" s="226">
        <v>12537.8</v>
      </c>
      <c r="G12" s="226">
        <v>17242.716666666602</v>
      </c>
      <c r="H12" s="226"/>
      <c r="I12" s="226"/>
      <c r="J12" s="228">
        <v>39114.800000000003</v>
      </c>
      <c r="K12" s="332">
        <v>31135.083333333299</v>
      </c>
      <c r="L12" s="332">
        <v>28484.983333333301</v>
      </c>
      <c r="M12" s="229">
        <v>29039.166666666599</v>
      </c>
      <c r="N12" s="229">
        <v>128374.96666666601</v>
      </c>
      <c r="O12" s="229">
        <v>11344.333333333299</v>
      </c>
      <c r="P12" s="230">
        <v>19491.966666666602</v>
      </c>
    </row>
    <row r="13" spans="1:20" x14ac:dyDescent="0.25">
      <c r="B13" s="190" t="s">
        <v>356</v>
      </c>
      <c r="C13" s="226">
        <v>4000.86666666666</v>
      </c>
      <c r="D13" s="226">
        <v>1838.38333333333</v>
      </c>
      <c r="E13" s="226">
        <v>1316.56666666666</v>
      </c>
      <c r="F13" s="226">
        <v>251.96666666666599</v>
      </c>
      <c r="G13" s="226">
        <v>626.83333333333303</v>
      </c>
      <c r="H13" s="226"/>
      <c r="I13" s="226"/>
      <c r="J13" s="231">
        <v>4828.3999999999996</v>
      </c>
      <c r="K13" s="333">
        <v>5278.8166666666602</v>
      </c>
      <c r="L13" s="333">
        <v>5674.15</v>
      </c>
      <c r="M13" s="232">
        <v>121071.183333333</v>
      </c>
      <c r="N13" s="232">
        <v>2466.75</v>
      </c>
      <c r="O13" s="232">
        <v>494.35</v>
      </c>
      <c r="P13" s="233">
        <v>584.43333333333305</v>
      </c>
    </row>
    <row r="14" spans="1:20" ht="15.75" thickBot="1" x14ac:dyDescent="0.3">
      <c r="B14" s="190" t="s">
        <v>438</v>
      </c>
      <c r="C14" s="226">
        <v>48556.533333333296</v>
      </c>
      <c r="D14" s="226">
        <v>35132.266666666597</v>
      </c>
      <c r="E14" s="226">
        <v>25485.55</v>
      </c>
      <c r="F14" s="226">
        <v>7807.15</v>
      </c>
      <c r="G14" s="226">
        <v>10642.866666666599</v>
      </c>
      <c r="H14" s="226"/>
      <c r="I14" s="226"/>
      <c r="J14" s="231">
        <v>46702.016666666597</v>
      </c>
      <c r="K14" s="333">
        <v>126968.166666666</v>
      </c>
      <c r="L14" s="333">
        <v>51436.616666666603</v>
      </c>
      <c r="M14" s="232">
        <v>50618.983333333301</v>
      </c>
      <c r="N14" s="232">
        <v>47996</v>
      </c>
      <c r="O14" s="232">
        <v>26857.8</v>
      </c>
      <c r="P14" s="233">
        <v>10877.733333333301</v>
      </c>
    </row>
    <row r="15" spans="1:20" ht="15.75" thickBot="1" x14ac:dyDescent="0.3">
      <c r="B15" s="199" t="s">
        <v>16</v>
      </c>
      <c r="C15" s="234">
        <v>296338.64999999979</v>
      </c>
      <c r="D15" s="234">
        <v>209478.49999999968</v>
      </c>
      <c r="E15" s="234">
        <v>197715.33333333308</v>
      </c>
      <c r="F15" s="234">
        <v>127527.38333333314</v>
      </c>
      <c r="G15" s="234">
        <v>142263.8499999998</v>
      </c>
      <c r="H15" s="234">
        <v>0</v>
      </c>
      <c r="I15" s="235">
        <v>0</v>
      </c>
      <c r="J15" s="236">
        <f>SUM(J6:J14)</f>
        <v>473539.21666666644</v>
      </c>
      <c r="K15" s="236">
        <f t="shared" ref="K15:P15" si="0">SUM(K6:K14)</f>
        <v>376383.69999999902</v>
      </c>
      <c r="L15" s="236">
        <f t="shared" si="0"/>
        <v>466878.19999999966</v>
      </c>
      <c r="M15" s="236">
        <f t="shared" si="0"/>
        <v>855131.83333333256</v>
      </c>
      <c r="N15" s="236">
        <f t="shared" si="0"/>
        <v>428291.64999999909</v>
      </c>
      <c r="O15" s="236">
        <f t="shared" si="0"/>
        <v>185207.88333333298</v>
      </c>
      <c r="P15" s="236">
        <f t="shared" si="0"/>
        <v>150678.96666666627</v>
      </c>
      <c r="Q15" s="306"/>
      <c r="S15" s="306"/>
      <c r="T15" s="307"/>
    </row>
    <row r="16" spans="1:20" ht="15.75" thickBot="1" x14ac:dyDescent="0.3">
      <c r="B16" s="200" t="s">
        <v>223</v>
      </c>
      <c r="C16" s="203"/>
      <c r="D16" s="204"/>
      <c r="R16" s="307"/>
    </row>
    <row r="17" spans="2:16" x14ac:dyDescent="0.25">
      <c r="B17" s="201" t="s">
        <v>367</v>
      </c>
      <c r="C17" s="237"/>
      <c r="D17" s="238"/>
      <c r="E17" s="238"/>
      <c r="F17" s="238"/>
      <c r="G17" s="238"/>
      <c r="H17" s="238">
        <v>13288.766666666599</v>
      </c>
      <c r="I17" s="239"/>
      <c r="J17" s="240"/>
      <c r="K17" s="241"/>
      <c r="L17" s="241"/>
      <c r="M17" s="241"/>
      <c r="N17" s="241"/>
      <c r="O17" s="241">
        <v>20170.233333333301</v>
      </c>
      <c r="P17" s="242"/>
    </row>
    <row r="18" spans="2:16" x14ac:dyDescent="0.25">
      <c r="B18" s="190" t="s">
        <v>368</v>
      </c>
      <c r="C18" s="225"/>
      <c r="D18" s="226"/>
      <c r="E18" s="226"/>
      <c r="F18" s="226"/>
      <c r="G18" s="226"/>
      <c r="H18" s="226">
        <v>3232.4166666666601</v>
      </c>
      <c r="I18" s="227"/>
      <c r="J18" s="194"/>
      <c r="K18" s="229"/>
      <c r="L18" s="229"/>
      <c r="M18" s="195"/>
      <c r="N18" s="195"/>
      <c r="O18" s="195">
        <v>3724.3166666666598</v>
      </c>
      <c r="P18" s="196"/>
    </row>
    <row r="19" spans="2:16" x14ac:dyDescent="0.25">
      <c r="B19" s="190" t="s">
        <v>369</v>
      </c>
      <c r="C19" s="225"/>
      <c r="D19" s="226"/>
      <c r="E19" s="226"/>
      <c r="F19" s="226"/>
      <c r="G19" s="226"/>
      <c r="H19" s="226">
        <v>21247.516666666601</v>
      </c>
      <c r="I19" s="227"/>
      <c r="J19" s="194"/>
      <c r="K19" s="229"/>
      <c r="L19" s="229"/>
      <c r="M19" s="195"/>
      <c r="N19" s="195"/>
      <c r="O19" s="195">
        <v>53262.866666666603</v>
      </c>
      <c r="P19" s="196"/>
    </row>
    <row r="20" spans="2:16" x14ac:dyDescent="0.25">
      <c r="B20" s="190" t="s">
        <v>370</v>
      </c>
      <c r="C20" s="225"/>
      <c r="D20" s="226"/>
      <c r="E20" s="226"/>
      <c r="F20" s="226"/>
      <c r="G20" s="226"/>
      <c r="H20" s="226">
        <v>42344.616666666603</v>
      </c>
      <c r="I20" s="227"/>
      <c r="J20" s="194"/>
      <c r="K20" s="229"/>
      <c r="L20" s="229"/>
      <c r="M20" s="195"/>
      <c r="N20" s="195"/>
      <c r="O20" s="195">
        <v>39649.766666666597</v>
      </c>
      <c r="P20" s="196"/>
    </row>
    <row r="21" spans="2:16" x14ac:dyDescent="0.25">
      <c r="B21" s="190" t="s">
        <v>357</v>
      </c>
      <c r="C21" s="225"/>
      <c r="D21" s="226"/>
      <c r="E21" s="226"/>
      <c r="F21" s="226"/>
      <c r="G21" s="226"/>
      <c r="H21" s="226">
        <v>10281.9</v>
      </c>
      <c r="I21" s="227"/>
      <c r="J21" s="194"/>
      <c r="K21" s="229"/>
      <c r="L21" s="229"/>
      <c r="M21" s="195"/>
      <c r="N21" s="195"/>
      <c r="O21" s="195">
        <v>8338.1333333333296</v>
      </c>
      <c r="P21" s="196"/>
    </row>
    <row r="22" spans="2:16" x14ac:dyDescent="0.25">
      <c r="B22" s="270" t="s">
        <v>224</v>
      </c>
      <c r="C22" s="225"/>
      <c r="D22" s="226"/>
      <c r="E22" s="226"/>
      <c r="F22" s="226"/>
      <c r="G22" s="226"/>
      <c r="H22" s="226"/>
      <c r="I22" s="227"/>
      <c r="J22" s="194"/>
      <c r="K22" s="229"/>
      <c r="L22" s="229"/>
      <c r="M22" s="195"/>
      <c r="N22" s="195"/>
      <c r="O22" s="195"/>
      <c r="P22" s="196"/>
    </row>
    <row r="23" spans="2:16" x14ac:dyDescent="0.25">
      <c r="B23" s="190" t="s">
        <v>358</v>
      </c>
      <c r="C23" s="225"/>
      <c r="D23" s="226"/>
      <c r="E23" s="226"/>
      <c r="F23" s="226"/>
      <c r="G23" s="226"/>
      <c r="H23" s="226"/>
      <c r="I23" s="227">
        <v>22582.233333333301</v>
      </c>
      <c r="J23" s="194"/>
      <c r="K23" s="229"/>
      <c r="L23" s="229"/>
      <c r="M23" s="195"/>
      <c r="N23" s="195"/>
      <c r="O23" s="195"/>
      <c r="P23" s="196">
        <v>24576.8166666666</v>
      </c>
    </row>
    <row r="24" spans="2:16" x14ac:dyDescent="0.25">
      <c r="B24" s="190" t="s">
        <v>359</v>
      </c>
      <c r="C24" s="225"/>
      <c r="D24" s="226"/>
      <c r="E24" s="226"/>
      <c r="F24" s="226"/>
      <c r="G24" s="226"/>
      <c r="H24" s="226"/>
      <c r="I24" s="227">
        <v>28707.183333333302</v>
      </c>
      <c r="J24" s="194"/>
      <c r="K24" s="229"/>
      <c r="L24" s="229"/>
      <c r="M24" s="195"/>
      <c r="N24" s="195"/>
      <c r="O24" s="195"/>
      <c r="P24" s="196">
        <v>29516.583333333299</v>
      </c>
    </row>
    <row r="25" spans="2:16" ht="15.75" thickBot="1" x14ac:dyDescent="0.3">
      <c r="B25" s="190" t="s">
        <v>360</v>
      </c>
      <c r="E25" s="226"/>
      <c r="I25">
        <v>1350.0166666666601</v>
      </c>
      <c r="J25" s="194"/>
      <c r="K25" s="229"/>
      <c r="L25" s="229"/>
      <c r="M25" s="195"/>
      <c r="N25" s="195"/>
      <c r="O25" s="195"/>
      <c r="P25" s="196">
        <v>1366.63333333333</v>
      </c>
    </row>
    <row r="26" spans="2:16" ht="15.75" thickBot="1" x14ac:dyDescent="0.3">
      <c r="B26" s="199" t="s">
        <v>225</v>
      </c>
      <c r="C26" s="234"/>
      <c r="D26" s="234"/>
      <c r="E26" s="234"/>
      <c r="F26" s="234"/>
      <c r="G26" s="234"/>
      <c r="H26" s="234">
        <v>90395.216666666456</v>
      </c>
      <c r="I26" s="235">
        <v>52639.433333333262</v>
      </c>
      <c r="J26" s="198"/>
      <c r="K26" s="198"/>
      <c r="L26" s="198"/>
      <c r="M26" s="198"/>
      <c r="N26" s="198"/>
      <c r="O26" s="198">
        <f>SUM(O17:O25)</f>
        <v>125145.31666666651</v>
      </c>
      <c r="P26" s="198">
        <f>SUM(P17:P25)</f>
        <v>55460.033333333231</v>
      </c>
    </row>
    <row r="27" spans="2:16" ht="15.75" thickBot="1" x14ac:dyDescent="0.3">
      <c r="B27" s="298"/>
      <c r="C27" s="296"/>
      <c r="D27" s="296"/>
      <c r="E27" s="296"/>
      <c r="F27" s="297"/>
      <c r="G27" s="297"/>
      <c r="H27" s="297"/>
      <c r="I27" s="297"/>
      <c r="J27" s="300"/>
      <c r="K27" s="300"/>
      <c r="L27" s="300"/>
      <c r="M27" s="300"/>
      <c r="N27" s="300"/>
      <c r="O27" s="300"/>
      <c r="P27" s="300"/>
    </row>
    <row r="28" spans="2:16" ht="15.75" thickBot="1" x14ac:dyDescent="0.3">
      <c r="B28" s="131" t="s">
        <v>222</v>
      </c>
      <c r="C28" s="203" t="s">
        <v>476</v>
      </c>
      <c r="D28" s="204" t="s">
        <v>498</v>
      </c>
      <c r="E28" s="205" t="s">
        <v>226</v>
      </c>
    </row>
    <row r="29" spans="2:16" x14ac:dyDescent="0.25">
      <c r="B29" s="206" t="s">
        <v>349</v>
      </c>
      <c r="C29" s="207">
        <f t="shared" ref="C29:C36" si="1">SUM(C6:I6)</f>
        <v>110485.2499999998</v>
      </c>
      <c r="D29" s="208">
        <f t="shared" ref="D29:D36" si="2">SUM(J6:P6)</f>
        <v>319834.28333333303</v>
      </c>
      <c r="E29" s="209">
        <f t="shared" ref="E29:E38" si="3">+IFERROR((D29-C29)/C29,"-")</f>
        <v>1.8948143153347041</v>
      </c>
    </row>
    <row r="30" spans="2:16" x14ac:dyDescent="0.25">
      <c r="B30" s="210" t="s">
        <v>350</v>
      </c>
      <c r="C30" s="207">
        <f t="shared" si="1"/>
        <v>221611.98333333331</v>
      </c>
      <c r="D30" s="208">
        <f t="shared" si="2"/>
        <v>865864.44999999984</v>
      </c>
      <c r="E30" s="213">
        <f t="shared" si="3"/>
        <v>2.9071192675426167</v>
      </c>
    </row>
    <row r="31" spans="2:16" x14ac:dyDescent="0.25">
      <c r="B31" s="210" t="s">
        <v>351</v>
      </c>
      <c r="C31" s="207">
        <f t="shared" si="1"/>
        <v>42428.516666666641</v>
      </c>
      <c r="D31" s="208">
        <f t="shared" si="2"/>
        <v>121962.14999999975</v>
      </c>
      <c r="E31" s="213">
        <f t="shared" si="3"/>
        <v>1.8745324979936799</v>
      </c>
    </row>
    <row r="32" spans="2:16" x14ac:dyDescent="0.25">
      <c r="B32" s="210" t="s">
        <v>352</v>
      </c>
      <c r="C32" s="207">
        <f t="shared" si="1"/>
        <v>178689.48333333319</v>
      </c>
      <c r="D32" s="208">
        <f t="shared" si="2"/>
        <v>420981.51666666637</v>
      </c>
      <c r="E32" s="213">
        <f t="shared" si="3"/>
        <v>1.3559389663764023</v>
      </c>
    </row>
    <row r="33" spans="2:5" x14ac:dyDescent="0.25">
      <c r="B33" s="210" t="s">
        <v>353</v>
      </c>
      <c r="C33" s="207">
        <f t="shared" si="1"/>
        <v>112999.6666666664</v>
      </c>
      <c r="D33" s="208">
        <f t="shared" si="2"/>
        <v>164604.5666666663</v>
      </c>
      <c r="E33" s="213">
        <f t="shared" si="3"/>
        <v>0.45668187811763483</v>
      </c>
    </row>
    <row r="34" spans="2:5" x14ac:dyDescent="0.25">
      <c r="B34" s="210" t="s">
        <v>354</v>
      </c>
      <c r="C34" s="207">
        <f t="shared" si="1"/>
        <v>87717.416666666497</v>
      </c>
      <c r="D34" s="208">
        <f t="shared" si="2"/>
        <v>254023.78333333283</v>
      </c>
      <c r="E34" s="213">
        <f t="shared" si="3"/>
        <v>1.8959332477681647</v>
      </c>
    </row>
    <row r="35" spans="2:5" x14ac:dyDescent="0.25">
      <c r="B35" s="210" t="s">
        <v>355</v>
      </c>
      <c r="C35" s="207">
        <f t="shared" si="1"/>
        <v>83732.416666666511</v>
      </c>
      <c r="D35" s="208">
        <f t="shared" si="2"/>
        <v>286985.29999999912</v>
      </c>
      <c r="E35" s="213">
        <f t="shared" si="3"/>
        <v>2.4274097347801336</v>
      </c>
    </row>
    <row r="36" spans="2:5" x14ac:dyDescent="0.25">
      <c r="B36" s="206" t="s">
        <v>356</v>
      </c>
      <c r="C36" s="207">
        <f t="shared" si="1"/>
        <v>8034.6166666666495</v>
      </c>
      <c r="D36" s="208">
        <f t="shared" si="2"/>
        <v>140398.08333333299</v>
      </c>
      <c r="E36" s="214">
        <f t="shared" si="3"/>
        <v>16.47414832070395</v>
      </c>
    </row>
    <row r="37" spans="2:5" ht="15.75" thickBot="1" x14ac:dyDescent="0.3">
      <c r="B37" s="206" t="s">
        <v>438</v>
      </c>
      <c r="C37" s="207">
        <f t="shared" ref="C37" si="4">SUM(C14:I14)</f>
        <v>127624.36666666649</v>
      </c>
      <c r="D37" s="208">
        <f t="shared" ref="D37" si="5">SUM(J14:P14)</f>
        <v>361457.31666666578</v>
      </c>
      <c r="E37" s="214">
        <f t="shared" ref="E37" si="6">+IFERROR((D37-C37)/C37,"-")</f>
        <v>1.8321967513518156</v>
      </c>
    </row>
    <row r="38" spans="2:5" ht="15.75" thickBot="1" x14ac:dyDescent="0.3">
      <c r="B38" s="215" t="s">
        <v>16</v>
      </c>
      <c r="C38" s="216">
        <f>SUM(C15:I15)</f>
        <v>973323.71666666539</v>
      </c>
      <c r="D38" s="217">
        <f>SUM(J15:P15)</f>
        <v>2936111.4499999955</v>
      </c>
      <c r="E38" s="218">
        <f t="shared" si="3"/>
        <v>2.0165826638389897</v>
      </c>
    </row>
    <row r="39" spans="2:5" ht="15.75" thickBot="1" x14ac:dyDescent="0.3">
      <c r="B39" s="131" t="s">
        <v>362</v>
      </c>
      <c r="E39" s="301" t="str">
        <f t="shared" ref="E39:E49" si="7">+IFERROR((D39-C39)/C39,"-")</f>
        <v>-</v>
      </c>
    </row>
    <row r="40" spans="2:5" ht="15.75" thickBot="1" x14ac:dyDescent="0.3">
      <c r="B40" s="243" t="s">
        <v>367</v>
      </c>
      <c r="C40" s="302">
        <f>H17</f>
        <v>13288.766666666599</v>
      </c>
      <c r="D40" s="303">
        <f>O17</f>
        <v>20170.233333333301</v>
      </c>
      <c r="E40" s="304">
        <f t="shared" si="7"/>
        <v>0.51784088315194066</v>
      </c>
    </row>
    <row r="41" spans="2:5" ht="15.75" thickBot="1" x14ac:dyDescent="0.3">
      <c r="B41" s="210" t="s">
        <v>368</v>
      </c>
      <c r="C41" s="302">
        <f t="shared" ref="C41:C45" si="8">H18</f>
        <v>3232.4166666666601</v>
      </c>
      <c r="D41" s="303">
        <f t="shared" ref="D41:D44" si="9">O18</f>
        <v>3724.3166666666598</v>
      </c>
      <c r="E41" s="213">
        <f t="shared" si="7"/>
        <v>0.15217716362886405</v>
      </c>
    </row>
    <row r="42" spans="2:5" ht="15.75" thickBot="1" x14ac:dyDescent="0.3">
      <c r="B42" s="210" t="s">
        <v>369</v>
      </c>
      <c r="C42" s="302">
        <f t="shared" si="8"/>
        <v>21247.516666666601</v>
      </c>
      <c r="D42" s="303">
        <f t="shared" si="9"/>
        <v>53262.866666666603</v>
      </c>
      <c r="E42" s="213">
        <f t="shared" si="7"/>
        <v>1.5067807924220211</v>
      </c>
    </row>
    <row r="43" spans="2:5" ht="15.75" thickBot="1" x14ac:dyDescent="0.3">
      <c r="B43" s="210" t="s">
        <v>370</v>
      </c>
      <c r="C43" s="302">
        <f t="shared" si="8"/>
        <v>42344.616666666603</v>
      </c>
      <c r="D43" s="303">
        <f t="shared" si="9"/>
        <v>39649.766666666597</v>
      </c>
      <c r="E43" s="213">
        <f t="shared" si="7"/>
        <v>-6.364091145785182E-2</v>
      </c>
    </row>
    <row r="44" spans="2:5" ht="15.75" thickBot="1" x14ac:dyDescent="0.3">
      <c r="B44" s="210" t="s">
        <v>357</v>
      </c>
      <c r="C44" s="302">
        <f t="shared" si="8"/>
        <v>10281.9</v>
      </c>
      <c r="D44" s="303">
        <f t="shared" si="9"/>
        <v>8338.1333333333296</v>
      </c>
      <c r="E44" s="213">
        <f t="shared" si="7"/>
        <v>-0.18904741989969462</v>
      </c>
    </row>
    <row r="45" spans="2:5" ht="15.75" thickBot="1" x14ac:dyDescent="0.3">
      <c r="B45" s="131" t="s">
        <v>361</v>
      </c>
      <c r="C45" s="302">
        <f t="shared" si="8"/>
        <v>0</v>
      </c>
      <c r="D45" s="212"/>
      <c r="E45" s="213" t="str">
        <f t="shared" si="7"/>
        <v>-</v>
      </c>
    </row>
    <row r="46" spans="2:5" ht="15.75" thickBot="1" x14ac:dyDescent="0.3">
      <c r="B46" s="210" t="s">
        <v>358</v>
      </c>
      <c r="C46" s="302">
        <f>I23</f>
        <v>22582.233333333301</v>
      </c>
      <c r="D46" s="244">
        <f>P23</f>
        <v>24576.8166666666</v>
      </c>
      <c r="E46" s="213">
        <f t="shared" si="7"/>
        <v>8.8325335403789507E-2</v>
      </c>
    </row>
    <row r="47" spans="2:5" ht="15.75" thickBot="1" x14ac:dyDescent="0.3">
      <c r="B47" s="210" t="s">
        <v>359</v>
      </c>
      <c r="C47" s="302">
        <f t="shared" ref="C47:C48" si="10">I24</f>
        <v>28707.183333333302</v>
      </c>
      <c r="D47" s="244">
        <f t="shared" ref="D47:D48" si="11">P24</f>
        <v>29516.583333333299</v>
      </c>
      <c r="E47" s="213">
        <f t="shared" si="7"/>
        <v>2.8195033647211369E-2</v>
      </c>
    </row>
    <row r="48" spans="2:5" ht="15.75" thickBot="1" x14ac:dyDescent="0.3">
      <c r="B48" s="210" t="s">
        <v>360</v>
      </c>
      <c r="C48" s="302">
        <f t="shared" si="10"/>
        <v>1350.0166666666601</v>
      </c>
      <c r="D48" s="244">
        <f t="shared" si="11"/>
        <v>1366.63333333333</v>
      </c>
      <c r="E48" s="213">
        <f t="shared" si="7"/>
        <v>1.2308490018644253E-2</v>
      </c>
    </row>
    <row r="49" spans="2:5" ht="15.75" thickBot="1" x14ac:dyDescent="0.3">
      <c r="B49" s="219" t="s">
        <v>225</v>
      </c>
      <c r="C49" s="216">
        <f>SUM(C40:C48)</f>
        <v>143034.6499999997</v>
      </c>
      <c r="D49" s="217">
        <f>SUM(D40:D48)</f>
        <v>180605.34999999971</v>
      </c>
      <c r="E49" s="218">
        <f t="shared" si="7"/>
        <v>0.26266852122894757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topLeftCell="C1" zoomScale="70" zoomScaleNormal="70" workbookViewId="0">
      <selection activeCell="R7" sqref="R7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73"/>
      <c r="B1" s="373"/>
      <c r="C1" s="374" t="s">
        <v>476</v>
      </c>
      <c r="D1" s="374"/>
      <c r="E1" s="374"/>
      <c r="F1" s="374"/>
      <c r="G1" s="374"/>
      <c r="H1" s="374"/>
      <c r="I1" s="374"/>
      <c r="J1" s="374" t="s">
        <v>498</v>
      </c>
      <c r="K1" s="374"/>
      <c r="L1" s="374"/>
      <c r="M1" s="374"/>
      <c r="N1" s="374"/>
      <c r="O1" s="374"/>
      <c r="P1" s="374"/>
      <c r="Q1" s="375" t="s">
        <v>498</v>
      </c>
      <c r="R1" s="376"/>
      <c r="S1" s="376"/>
      <c r="T1" s="376"/>
      <c r="U1" s="376"/>
      <c r="V1" s="376"/>
      <c r="W1" s="377"/>
    </row>
    <row r="2" spans="1:23" ht="15.75" thickBot="1" x14ac:dyDescent="0.3">
      <c r="A2" s="373"/>
      <c r="B2" s="373"/>
      <c r="C2" s="367" t="s">
        <v>2</v>
      </c>
      <c r="D2" s="367"/>
      <c r="E2" s="367"/>
      <c r="F2" s="367"/>
      <c r="G2" s="367"/>
      <c r="H2" s="367"/>
      <c r="I2" s="367"/>
      <c r="J2" s="367" t="s">
        <v>2</v>
      </c>
      <c r="K2" s="367"/>
      <c r="L2" s="367"/>
      <c r="M2" s="367"/>
      <c r="N2" s="367"/>
      <c r="O2" s="367"/>
      <c r="P2" s="367"/>
      <c r="Q2" s="378" t="s">
        <v>227</v>
      </c>
      <c r="R2" s="378"/>
      <c r="S2" s="378"/>
      <c r="T2" s="378"/>
      <c r="U2" s="378"/>
      <c r="V2" s="378"/>
      <c r="W2" s="378"/>
    </row>
    <row r="3" spans="1:23" ht="15.75" thickBot="1" x14ac:dyDescent="0.3">
      <c r="A3" s="373"/>
      <c r="B3" s="373"/>
      <c r="C3" s="128">
        <v>44760</v>
      </c>
      <c r="D3" s="128">
        <v>44761</v>
      </c>
      <c r="E3" s="128">
        <v>44762</v>
      </c>
      <c r="F3" s="128">
        <v>44763</v>
      </c>
      <c r="G3" s="128">
        <v>44764</v>
      </c>
      <c r="H3" s="128">
        <v>44765</v>
      </c>
      <c r="I3" s="128">
        <v>44766</v>
      </c>
      <c r="J3" s="128">
        <v>44767</v>
      </c>
      <c r="K3" s="128">
        <v>44768</v>
      </c>
      <c r="L3" s="128">
        <v>44769</v>
      </c>
      <c r="M3" s="128">
        <v>44770</v>
      </c>
      <c r="N3" s="128">
        <v>44771</v>
      </c>
      <c r="O3" s="128">
        <v>44772</v>
      </c>
      <c r="P3" s="128">
        <v>44773</v>
      </c>
      <c r="Q3" s="128">
        <v>44767</v>
      </c>
      <c r="R3" s="128">
        <v>44768</v>
      </c>
      <c r="S3" s="128">
        <v>44769</v>
      </c>
      <c r="T3" s="128">
        <v>44770</v>
      </c>
      <c r="U3" s="128">
        <v>44771</v>
      </c>
      <c r="V3" s="128">
        <v>44772</v>
      </c>
      <c r="W3" s="128">
        <v>44773</v>
      </c>
    </row>
    <row r="4" spans="1:23" ht="15.75" thickBot="1" x14ac:dyDescent="0.3">
      <c r="A4" s="373"/>
      <c r="B4" s="373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  <c r="Q4" s="130">
        <v>44760</v>
      </c>
      <c r="R4" s="130">
        <v>44761</v>
      </c>
      <c r="S4" s="130">
        <v>44762</v>
      </c>
      <c r="T4" s="130">
        <v>44763</v>
      </c>
      <c r="U4" s="130">
        <v>44764</v>
      </c>
      <c r="V4" s="130">
        <v>44765</v>
      </c>
      <c r="W4" s="130">
        <v>44766</v>
      </c>
    </row>
    <row r="5" spans="1:23" x14ac:dyDescent="0.25">
      <c r="B5" s="15" t="s">
        <v>222</v>
      </c>
      <c r="C5" s="245"/>
      <c r="D5" s="246"/>
      <c r="E5" s="246"/>
      <c r="F5" s="246"/>
      <c r="G5" s="246"/>
      <c r="H5" s="246"/>
      <c r="I5" s="247"/>
      <c r="J5" s="248"/>
      <c r="K5" s="249"/>
      <c r="L5" s="249"/>
      <c r="M5" s="249"/>
      <c r="N5" s="249"/>
      <c r="O5" s="249"/>
      <c r="P5" s="250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1">
        <f>IFERROR('Franja horaria-H'!C6/'Franja horaria-U'!C6,0)</f>
        <v>0.70910929517529897</v>
      </c>
      <c r="D6" s="252">
        <f>IFERROR('Franja horaria-H'!D6/'Franja horaria-U'!D6,0)</f>
        <v>0.71997148742300998</v>
      </c>
      <c r="E6" s="252">
        <f>IFERROR('Franja horaria-H'!E6/'Franja horaria-U'!E6,0)</f>
        <v>0.70227534812880554</v>
      </c>
      <c r="F6" s="252">
        <f>IFERROR('Franja horaria-H'!F6/'Franja horaria-U'!F6,0)</f>
        <v>0.8164165478602311</v>
      </c>
      <c r="G6" s="252">
        <f>IFERROR('Franja horaria-H'!G6/'Franja horaria-U'!G6,0)</f>
        <v>0.9416952503934467</v>
      </c>
      <c r="H6" s="252">
        <f>IFERROR('Franja horaria-H'!H6/'Franja horaria-U'!H6,0)</f>
        <v>0</v>
      </c>
      <c r="I6" s="252">
        <f>IFERROR('Franja horaria-H'!I6/'Franja horaria-U'!I6,0)</f>
        <v>0</v>
      </c>
      <c r="J6" s="253">
        <f>IFERROR('Franja horaria-H'!J6/'Franja horaria-U'!J6,0)</f>
        <v>0.71310987725811903</v>
      </c>
      <c r="K6" s="254">
        <f>IFERROR('Franja horaria-H'!K6/'Franja horaria-U'!K6,0)</f>
        <v>0.72825844547504748</v>
      </c>
      <c r="L6" s="254">
        <f>IFERROR('Franja horaria-H'!L6/'Franja horaria-U'!L6,0)</f>
        <v>0.74178714426142911</v>
      </c>
      <c r="M6" s="254">
        <f>IFERROR('Franja horaria-H'!M6/'Franja horaria-U'!M6,0)</f>
        <v>1.9844113896264086</v>
      </c>
      <c r="N6" s="254">
        <f>IFERROR('Franja horaria-H'!N6/'Franja horaria-U'!N6,0)</f>
        <v>0.56421624670355564</v>
      </c>
      <c r="O6" s="254">
        <f>IFERROR('Franja horaria-H'!O6/'Franja horaria-U'!O6,0)</f>
        <v>0.73085787523646195</v>
      </c>
      <c r="P6" s="254">
        <f>IFERROR('Franja horaria-H'!P6/'Franja horaria-U'!P6,0)</f>
        <v>0.8806242206882342</v>
      </c>
      <c r="Q6" s="27">
        <f t="shared" ref="Q6:Q15" si="0">IFERROR((J6-C6)/C6,"-")</f>
        <v>5.6417002428815642E-3</v>
      </c>
      <c r="R6" s="28">
        <f t="shared" ref="R6:R15" si="1">IFERROR((K6-D6)/D6,"-")</f>
        <v>1.1510119771130048E-2</v>
      </c>
      <c r="S6" s="28">
        <f t="shared" ref="S6:S15" si="2">IFERROR((L6-E6)/E6,"-")</f>
        <v>5.6262541804865743E-2</v>
      </c>
      <c r="T6" s="28">
        <f t="shared" ref="T6:T15" si="3">IFERROR((M6-F6)/F6,"-")</f>
        <v>1.4306359233254247</v>
      </c>
      <c r="U6" s="28">
        <f t="shared" ref="U6:U15" si="4">IFERROR((N6-G6)/G6,"-")</f>
        <v>-0.40085049120952637</v>
      </c>
      <c r="V6" s="28" t="str">
        <f t="shared" ref="V6:V15" si="5">IFERROR((O6-H6)/H6,"-")</f>
        <v>-</v>
      </c>
      <c r="W6" s="29" t="str">
        <f t="shared" ref="W6:W15" si="6">IFERROR((P6-I6)/I6,"-")</f>
        <v>-</v>
      </c>
    </row>
    <row r="7" spans="1:23" x14ac:dyDescent="0.25">
      <c r="B7" s="190" t="s">
        <v>350</v>
      </c>
      <c r="C7" s="251">
        <f>IFERROR('Franja horaria-H'!C7/'Franja horaria-U'!C7,0)</f>
        <v>0.97620753618971412</v>
      </c>
      <c r="D7" s="252">
        <f>IFERROR('Franja horaria-H'!D7/'Franja horaria-U'!D7,0)</f>
        <v>0.80734271428804094</v>
      </c>
      <c r="E7" s="252">
        <f>IFERROR('Franja horaria-H'!E7/'Franja horaria-U'!E7,0)</f>
        <v>0.82895546935441056</v>
      </c>
      <c r="F7" s="252">
        <f>IFERROR('Franja horaria-H'!F7/'Franja horaria-U'!F7,0)</f>
        <v>0.81509575070821527</v>
      </c>
      <c r="G7" s="252">
        <f>IFERROR('Franja horaria-H'!G7/'Franja horaria-U'!G7,0)</f>
        <v>0.84607758387811327</v>
      </c>
      <c r="H7" s="252">
        <f>IFERROR('Franja horaria-H'!H7/'Franja horaria-U'!H7,0)</f>
        <v>0</v>
      </c>
      <c r="I7" s="252">
        <f>IFERROR('Franja horaria-H'!I7/'Franja horaria-U'!I7,0)</f>
        <v>0</v>
      </c>
      <c r="J7" s="253">
        <f>IFERROR('Franja horaria-H'!J7/'Franja horaria-U'!J7,0)</f>
        <v>2.1912363622041044</v>
      </c>
      <c r="K7" s="254">
        <f>IFERROR('Franja horaria-H'!K7/'Franja horaria-U'!K7,0)</f>
        <v>0.94443877361642103</v>
      </c>
      <c r="L7" s="254">
        <f>IFERROR('Franja horaria-H'!L7/'Franja horaria-U'!L7,0)</f>
        <v>2.0792659763199506</v>
      </c>
      <c r="M7" s="254">
        <f>IFERROR('Franja horaria-H'!M7/'Franja horaria-U'!M7,0)</f>
        <v>2.0568850305021118</v>
      </c>
      <c r="N7" s="254">
        <f>IFERROR('Franja horaria-H'!N7/'Franja horaria-U'!N7,0)</f>
        <v>0.85359807580842184</v>
      </c>
      <c r="O7" s="254">
        <f>IFERROR('Franja horaria-H'!O7/'Franja horaria-U'!O7,0)</f>
        <v>0.84430620355970154</v>
      </c>
      <c r="P7" s="254">
        <f>IFERROR('Franja horaria-H'!P7/'Franja horaria-U'!P7,0)</f>
        <v>0.81048868897184256</v>
      </c>
      <c r="Q7" s="27">
        <f t="shared" si="0"/>
        <v>1.2446419239466557</v>
      </c>
      <c r="R7" s="28">
        <f t="shared" si="1"/>
        <v>0.16981147770594415</v>
      </c>
      <c r="S7" s="28">
        <f t="shared" si="2"/>
        <v>1.5082963478596507</v>
      </c>
      <c r="T7" s="28">
        <f t="shared" si="3"/>
        <v>1.5234888400717812</v>
      </c>
      <c r="U7" s="28">
        <f t="shared" si="4"/>
        <v>8.8886552174534152E-3</v>
      </c>
      <c r="V7" s="28" t="str">
        <f t="shared" si="5"/>
        <v>-</v>
      </c>
      <c r="W7" s="29" t="str">
        <f t="shared" si="6"/>
        <v>-</v>
      </c>
    </row>
    <row r="8" spans="1:23" x14ac:dyDescent="0.25">
      <c r="B8" s="190" t="s">
        <v>351</v>
      </c>
      <c r="C8" s="251">
        <f>IFERROR('Franja horaria-H'!C8/'Franja horaria-U'!C8,0)</f>
        <v>0.94850813929528122</v>
      </c>
      <c r="D8" s="252">
        <f>IFERROR('Franja horaria-H'!D8/'Franja horaria-U'!D8,0)</f>
        <v>0.47359487743941819</v>
      </c>
      <c r="E8" s="252">
        <f>IFERROR('Franja horaria-H'!E8/'Franja horaria-U'!E8,0)</f>
        <v>0.46452112005539664</v>
      </c>
      <c r="F8" s="252">
        <f>IFERROR('Franja horaria-H'!F8/'Franja horaria-U'!F8,0)</f>
        <v>0.18479256080114451</v>
      </c>
      <c r="G8" s="252">
        <f>IFERROR('Franja horaria-H'!G8/'Franja horaria-U'!G8,0)</f>
        <v>0.18112487487487425</v>
      </c>
      <c r="H8" s="252">
        <f>IFERROR('Franja horaria-H'!H8/'Franja horaria-U'!H8,0)</f>
        <v>0</v>
      </c>
      <c r="I8" s="252">
        <f>IFERROR('Franja horaria-H'!I8/'Franja horaria-U'!I8,0)</f>
        <v>0</v>
      </c>
      <c r="J8" s="253">
        <f>IFERROR('Franja horaria-H'!J8/'Franja horaria-U'!J8,0)</f>
        <v>0.96362963920486899</v>
      </c>
      <c r="K8" s="254">
        <f>IFERROR('Franja horaria-H'!K8/'Franja horaria-U'!K8,0)</f>
        <v>0.95275424333190417</v>
      </c>
      <c r="L8" s="254">
        <f>IFERROR('Franja horaria-H'!L8/'Franja horaria-U'!L8,0)</f>
        <v>0.94664614295824212</v>
      </c>
      <c r="M8" s="254">
        <f>IFERROR('Franja horaria-H'!M8/'Franja horaria-U'!M8,0)</f>
        <v>0.87965615243535222</v>
      </c>
      <c r="N8" s="254">
        <f>IFERROR('Franja horaria-H'!N8/'Franja horaria-U'!N8,0)</f>
        <v>0.94541086161564269</v>
      </c>
      <c r="O8" s="254">
        <f>IFERROR('Franja horaria-H'!O8/'Franja horaria-U'!O8,0)</f>
        <v>0.17294242786863451</v>
      </c>
      <c r="P8" s="254">
        <f>IFERROR('Franja horaria-H'!P8/'Franja horaria-U'!P8,0)</f>
        <v>0.19935601564903865</v>
      </c>
      <c r="Q8" s="27">
        <f t="shared" si="0"/>
        <v>1.5942403953246715E-2</v>
      </c>
      <c r="R8" s="28">
        <f t="shared" si="1"/>
        <v>1.0117494692576772</v>
      </c>
      <c r="S8" s="28">
        <f t="shared" si="2"/>
        <v>1.0378968836666662</v>
      </c>
      <c r="T8" s="28">
        <f t="shared" si="3"/>
        <v>3.760235740127825</v>
      </c>
      <c r="U8" s="28">
        <f t="shared" si="4"/>
        <v>4.2196632973177044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90" t="s">
        <v>352</v>
      </c>
      <c r="C9" s="251">
        <f>IFERROR('Franja horaria-H'!C9/'Franja horaria-U'!C9,0)</f>
        <v>1.044066318984977</v>
      </c>
      <c r="D9" s="252">
        <f>IFERROR('Franja horaria-H'!D9/'Franja horaria-U'!D9,0)</f>
        <v>0.71487345296826865</v>
      </c>
      <c r="E9" s="252">
        <f>IFERROR('Franja horaria-H'!E9/'Franja horaria-U'!E9,0)</f>
        <v>0.6753907796480586</v>
      </c>
      <c r="F9" s="252">
        <f>IFERROR('Franja horaria-H'!F9/'Franja horaria-U'!F9,0)</f>
        <v>0.55327594322543172</v>
      </c>
      <c r="G9" s="252">
        <f>IFERROR('Franja horaria-H'!G9/'Franja horaria-U'!G9,0)</f>
        <v>0.55362172275175081</v>
      </c>
      <c r="H9" s="252">
        <f>IFERROR('Franja horaria-H'!H9/'Franja horaria-U'!H9,0)</f>
        <v>0</v>
      </c>
      <c r="I9" s="252">
        <f>IFERROR('Franja horaria-H'!I9/'Franja horaria-U'!I9,0)</f>
        <v>0</v>
      </c>
      <c r="J9" s="253">
        <f>IFERROR('Franja horaria-H'!J9/'Franja horaria-U'!J9,0)</f>
        <v>1.0934749596381015</v>
      </c>
      <c r="K9" s="254">
        <f>IFERROR('Franja horaria-H'!K9/'Franja horaria-U'!K9,0)</f>
        <v>1.0868434347223677</v>
      </c>
      <c r="L9" s="254">
        <f>IFERROR('Franja horaria-H'!L9/'Franja horaria-U'!L9,0)</f>
        <v>1.0918871770747574</v>
      </c>
      <c r="M9" s="254">
        <f>IFERROR('Franja horaria-H'!M9/'Franja horaria-U'!M9,0)</f>
        <v>1.0978122893990998</v>
      </c>
      <c r="N9" s="254">
        <f>IFERROR('Franja horaria-H'!N9/'Franja horaria-U'!N9,0)</f>
        <v>1.0409219264631748</v>
      </c>
      <c r="O9" s="254">
        <f>IFERROR('Franja horaria-H'!O9/'Franja horaria-U'!O9,0)</f>
        <v>0.8054424406146552</v>
      </c>
      <c r="P9" s="254">
        <f>IFERROR('Franja horaria-H'!P9/'Franja horaria-U'!P9,0)</f>
        <v>0.50934372448278964</v>
      </c>
      <c r="Q9" s="27">
        <f t="shared" si="0"/>
        <v>4.7323277989810703E-2</v>
      </c>
      <c r="R9" s="28">
        <f t="shared" si="1"/>
        <v>0.52032982930002547</v>
      </c>
      <c r="S9" s="28">
        <f t="shared" si="2"/>
        <v>0.6166746866809939</v>
      </c>
      <c r="T9" s="28">
        <f t="shared" si="3"/>
        <v>0.98420390917267353</v>
      </c>
      <c r="U9" s="28">
        <f t="shared" si="4"/>
        <v>0.88020426888114367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90" t="s">
        <v>353</v>
      </c>
      <c r="C10" s="251">
        <f>IFERROR('Franja horaria-H'!C10/'Franja horaria-U'!C10,0)</f>
        <v>0.75587171854766666</v>
      </c>
      <c r="D10" s="252">
        <f>IFERROR('Franja horaria-H'!D10/'Franja horaria-U'!D10,0)</f>
        <v>0.71391637934703744</v>
      </c>
      <c r="E10" s="252">
        <f>IFERROR('Franja horaria-H'!E10/'Franja horaria-U'!E10,0)</f>
        <v>0.73658439035538692</v>
      </c>
      <c r="F10" s="252">
        <f>IFERROR('Franja horaria-H'!F10/'Franja horaria-U'!F10,0)</f>
        <v>0.75036845514911499</v>
      </c>
      <c r="G10" s="252">
        <f>IFERROR('Franja horaria-H'!G10/'Franja horaria-U'!G10,0)</f>
        <v>0.41825239645505424</v>
      </c>
      <c r="H10" s="252">
        <f>IFERROR('Franja horaria-H'!H10/'Franja horaria-U'!H10,0)</f>
        <v>0</v>
      </c>
      <c r="I10" s="252">
        <f>IFERROR('Franja horaria-H'!I10/'Franja horaria-U'!I10,0)</f>
        <v>0</v>
      </c>
      <c r="J10" s="253">
        <f>IFERROR('Franja horaria-H'!J10/'Franja horaria-U'!J10,0)</f>
        <v>0.66441287124330373</v>
      </c>
      <c r="K10" s="254">
        <f>IFERROR('Franja horaria-H'!K10/'Franja horaria-U'!K10,0)</f>
        <v>0.67649892066918504</v>
      </c>
      <c r="L10" s="254">
        <f>IFERROR('Franja horaria-H'!L10/'Franja horaria-U'!L10,0)</f>
        <v>0.68020436126961625</v>
      </c>
      <c r="M10" s="254">
        <f>IFERROR('Franja horaria-H'!M10/'Franja horaria-U'!M10,0)</f>
        <v>0.69673875775949001</v>
      </c>
      <c r="N10" s="254">
        <f>IFERROR('Franja horaria-H'!N10/'Franja horaria-U'!N10,0)</f>
        <v>0.64174735895706814</v>
      </c>
      <c r="O10" s="254">
        <f>IFERROR('Franja horaria-H'!O10/'Franja horaria-U'!O10,0)</f>
        <v>0.75390479016904965</v>
      </c>
      <c r="P10" s="254">
        <f>IFERROR('Franja horaria-H'!P10/'Franja horaria-U'!P10,0)</f>
        <v>0.40889544925091215</v>
      </c>
      <c r="Q10" s="27">
        <f t="shared" si="0"/>
        <v>-0.12099784270284929</v>
      </c>
      <c r="R10" s="28">
        <f t="shared" si="1"/>
        <v>-5.2411542528377306E-2</v>
      </c>
      <c r="S10" s="28">
        <f t="shared" si="2"/>
        <v>-7.654252496250763E-2</v>
      </c>
      <c r="T10" s="28">
        <f t="shared" si="3"/>
        <v>-7.1471151301219824E-2</v>
      </c>
      <c r="U10" s="28">
        <f t="shared" si="4"/>
        <v>0.53435429036694315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90" t="s">
        <v>354</v>
      </c>
      <c r="C11" s="251">
        <f>IFERROR('Franja horaria-H'!C11/'Franja horaria-U'!C11,0)</f>
        <v>0.52409266639416763</v>
      </c>
      <c r="D11" s="252">
        <f>IFERROR('Franja horaria-H'!D11/'Franja horaria-U'!D11,0)</f>
        <v>0.56796415073309425</v>
      </c>
      <c r="E11" s="252">
        <f>IFERROR('Franja horaria-H'!E11/'Franja horaria-U'!E11,0)</f>
        <v>0.67089747370490416</v>
      </c>
      <c r="F11" s="252">
        <f>IFERROR('Franja horaria-H'!F11/'Franja horaria-U'!F11,0)</f>
        <v>0.3198697156449346</v>
      </c>
      <c r="G11" s="252">
        <f>IFERROR('Franja horaria-H'!G11/'Franja horaria-U'!G11,0)</f>
        <v>0.5663281220282238</v>
      </c>
      <c r="H11" s="252">
        <f>IFERROR('Franja horaria-H'!H11/'Franja horaria-U'!H11,0)</f>
        <v>0</v>
      </c>
      <c r="I11" s="252">
        <f>IFERROR('Franja horaria-H'!I11/'Franja horaria-U'!I11,0)</f>
        <v>0</v>
      </c>
      <c r="J11" s="253">
        <f>IFERROR('Franja horaria-H'!J11/'Franja horaria-U'!J11,0)</f>
        <v>0.5383780521137026</v>
      </c>
      <c r="K11" s="254">
        <f>IFERROR('Franja horaria-H'!K11/'Franja horaria-U'!K11,0)</f>
        <v>0.55602202615005758</v>
      </c>
      <c r="L11" s="254">
        <f>IFERROR('Franja horaria-H'!L11/'Franja horaria-U'!L11,0)</f>
        <v>0.55386079261620436</v>
      </c>
      <c r="M11" s="254">
        <f>IFERROR('Franja horaria-H'!M11/'Franja horaria-U'!M11,0)</f>
        <v>1.1413427235430491</v>
      </c>
      <c r="N11" s="254">
        <f>IFERROR('Franja horaria-H'!N11/'Franja horaria-U'!N11,0)</f>
        <v>0.53915128663094369</v>
      </c>
      <c r="O11" s="254">
        <f>IFERROR('Franja horaria-H'!O11/'Franja horaria-U'!O11,0)</f>
        <v>0.72777600289660394</v>
      </c>
      <c r="P11" s="254">
        <f>IFERROR('Franja horaria-H'!P11/'Franja horaria-U'!P11,0)</f>
        <v>0.51538848865132858</v>
      </c>
      <c r="Q11" s="27">
        <f t="shared" si="0"/>
        <v>2.7257366178810447E-2</v>
      </c>
      <c r="R11" s="28">
        <f t="shared" si="1"/>
        <v>-2.1026194289943283E-2</v>
      </c>
      <c r="S11" s="28">
        <f t="shared" si="2"/>
        <v>-0.1744479382853939</v>
      </c>
      <c r="T11" s="28">
        <f t="shared" si="3"/>
        <v>2.5681487421896958</v>
      </c>
      <c r="U11" s="28">
        <f t="shared" si="4"/>
        <v>-4.7987790717420369E-2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90" t="s">
        <v>355</v>
      </c>
      <c r="C12" s="251">
        <f>IFERROR('Franja horaria-H'!C12/'Franja horaria-U'!C12,0)</f>
        <v>0.71840005553377606</v>
      </c>
      <c r="D12" s="252">
        <f>IFERROR('Franja horaria-H'!D12/'Franja horaria-U'!D12,0)</f>
        <v>0.53460480813299438</v>
      </c>
      <c r="E12" s="252">
        <f>IFERROR('Franja horaria-H'!E12/'Franja horaria-U'!E12,0)</f>
        <v>0.51930604460093754</v>
      </c>
      <c r="F12" s="252">
        <f>IFERROR('Franja horaria-H'!F12/'Franja horaria-U'!F12,0)</f>
        <v>0.53754930543646029</v>
      </c>
      <c r="G12" s="252">
        <f>IFERROR('Franja horaria-H'!G12/'Franja horaria-U'!G12,0)</f>
        <v>0.72772502180579901</v>
      </c>
      <c r="H12" s="252">
        <f>IFERROR('Franja horaria-H'!H12/'Franja horaria-U'!H12,0)</f>
        <v>0</v>
      </c>
      <c r="I12" s="252">
        <f>IFERROR('Franja horaria-H'!I12/'Franja horaria-U'!I12,0)</f>
        <v>0</v>
      </c>
      <c r="J12" s="253">
        <f>IFERROR('Franja horaria-H'!J12/'Franja horaria-U'!J12,0)</f>
        <v>0.83558992544487409</v>
      </c>
      <c r="K12" s="254">
        <f>IFERROR('Franja horaria-H'!K12/'Franja horaria-U'!K12,0)</f>
        <v>0.79256397854936611</v>
      </c>
      <c r="L12" s="254">
        <f>IFERROR('Franja horaria-H'!L12/'Franja horaria-U'!L12,0)</f>
        <v>0.72797626653717962</v>
      </c>
      <c r="M12" s="254">
        <f>IFERROR('Franja horaria-H'!M12/'Franja horaria-U'!M12,0)</f>
        <v>0.76610385613155518</v>
      </c>
      <c r="N12" s="254">
        <f>IFERROR('Franja horaria-H'!N12/'Franja horaria-U'!N12,0)</f>
        <v>1.1733277884917057</v>
      </c>
      <c r="O12" s="254">
        <f>IFERROR('Franja horaria-H'!O12/'Franja horaria-U'!O12,0)</f>
        <v>0.5326478229567706</v>
      </c>
      <c r="P12" s="254">
        <f>IFERROR('Franja horaria-H'!P12/'Franja horaria-U'!P12,0)</f>
        <v>0.70720436349563176</v>
      </c>
      <c r="Q12" s="27">
        <f t="shared" si="0"/>
        <v>0.16312619829076319</v>
      </c>
      <c r="R12" s="28">
        <f t="shared" si="1"/>
        <v>0.48252310209712679</v>
      </c>
      <c r="S12" s="28">
        <f t="shared" si="2"/>
        <v>0.40182513588224339</v>
      </c>
      <c r="T12" s="28">
        <f t="shared" si="3"/>
        <v>0.42517876664266407</v>
      </c>
      <c r="U12" s="28">
        <f t="shared" si="4"/>
        <v>0.6123229974698059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90" t="s">
        <v>356</v>
      </c>
      <c r="C13" s="251">
        <f>IFERROR('Franja horaria-H'!C13/'Franja horaria-U'!C13,0)</f>
        <v>0.43108142082390477</v>
      </c>
      <c r="D13" s="252">
        <f>IFERROR('Franja horaria-H'!D13/'Franja horaria-U'!D13,0)</f>
        <v>0.30876441607882599</v>
      </c>
      <c r="E13" s="252">
        <f>IFERROR('Franja horaria-H'!E13/'Franja horaria-U'!E13,0)</f>
        <v>0.21848102666224029</v>
      </c>
      <c r="F13" s="252">
        <f>IFERROR('Franja horaria-H'!F13/'Franja horaria-U'!F13,0)</f>
        <v>4.7666792785975402E-2</v>
      </c>
      <c r="G13" s="252">
        <f>IFERROR('Franja horaria-H'!G13/'Franja horaria-U'!G13,0)</f>
        <v>0.11278037663428087</v>
      </c>
      <c r="H13" s="252">
        <f>IFERROR('Franja horaria-H'!H13/'Franja horaria-U'!H13,0)</f>
        <v>0</v>
      </c>
      <c r="I13" s="252">
        <f>IFERROR('Franja horaria-H'!I13/'Franja horaria-U'!I13,0)</f>
        <v>0</v>
      </c>
      <c r="J13" s="253">
        <f>IFERROR('Franja horaria-H'!J13/'Franja horaria-U'!J13,0)</f>
        <v>0.51061759729272416</v>
      </c>
      <c r="K13" s="254">
        <f>IFERROR('Franja horaria-H'!K13/'Franja horaria-U'!K13,0)</f>
        <v>0.54102866318198839</v>
      </c>
      <c r="L13" s="254">
        <f>IFERROR('Franja horaria-H'!L13/'Franja horaria-U'!L13,0)</f>
        <v>0.51710106625353136</v>
      </c>
      <c r="M13" s="254">
        <f>IFERROR('Franja horaria-H'!M13/'Franja horaria-U'!M13,0)</f>
        <v>13.691188887632364</v>
      </c>
      <c r="N13" s="254">
        <f>IFERROR('Franja horaria-H'!N13/'Franja horaria-U'!N13,0)</f>
        <v>0.3204820059763544</v>
      </c>
      <c r="O13" s="254">
        <f>IFERROR('Franja horaria-H'!O13/'Franja horaria-U'!O13,0)</f>
        <v>0.10243472855366764</v>
      </c>
      <c r="P13" s="254">
        <f>IFERROR('Franja horaria-H'!P13/'Franja horaria-U'!P13,0)</f>
        <v>0.10743259803921563</v>
      </c>
      <c r="Q13" s="27">
        <f t="shared" si="0"/>
        <v>0.18450383762029407</v>
      </c>
      <c r="R13" s="28">
        <f t="shared" si="1"/>
        <v>0.75223774181240666</v>
      </c>
      <c r="S13" s="28">
        <f t="shared" si="2"/>
        <v>1.3668007888526692</v>
      </c>
      <c r="T13" s="28">
        <f t="shared" si="3"/>
        <v>286.22697893911186</v>
      </c>
      <c r="U13" s="28">
        <f t="shared" si="4"/>
        <v>1.8416468852165571</v>
      </c>
      <c r="V13" s="28" t="str">
        <f t="shared" si="5"/>
        <v>-</v>
      </c>
      <c r="W13" s="29" t="str">
        <f t="shared" si="6"/>
        <v>-</v>
      </c>
    </row>
    <row r="14" spans="1:23" ht="15.75" thickBot="1" x14ac:dyDescent="0.3">
      <c r="B14" s="190" t="s">
        <v>438</v>
      </c>
      <c r="C14" s="251">
        <f>IFERROR('Franja horaria-H'!C14/'Franja horaria-U'!C14,0)</f>
        <v>0.80315816751299762</v>
      </c>
      <c r="D14" s="252">
        <f>IFERROR('Franja horaria-H'!D14/'Franja horaria-U'!D14,0)</f>
        <v>0.73771636954132658</v>
      </c>
      <c r="E14" s="252">
        <f>IFERROR('Franja horaria-H'!E14/'Franja horaria-U'!E14,0)</f>
        <v>0.57724915062287652</v>
      </c>
      <c r="F14" s="252">
        <f>IFERROR('Franja horaria-H'!F14/'Franja horaria-U'!F14,0)</f>
        <v>0.42835235378031383</v>
      </c>
      <c r="G14" s="252">
        <f>IFERROR('Franja horaria-H'!G14/'Franja horaria-U'!G14,0)</f>
        <v>0.4031083503774941</v>
      </c>
      <c r="H14" s="252">
        <f>IFERROR('Franja horaria-H'!H14/'Franja horaria-U'!H14,0)</f>
        <v>0</v>
      </c>
      <c r="I14" s="252">
        <f>IFERROR('Franja horaria-H'!I14/'Franja horaria-U'!I14,0)</f>
        <v>0</v>
      </c>
      <c r="J14" s="253">
        <f>IFERROR('Franja horaria-H'!J14/'Franja horaria-U'!J14,0)</f>
        <v>0.79243262351177735</v>
      </c>
      <c r="K14" s="254">
        <f>IFERROR('Franja horaria-H'!K14/'Franja horaria-U'!K14,0)</f>
        <v>1.1135995532790661</v>
      </c>
      <c r="L14" s="254">
        <f>IFERROR('Franja horaria-H'!L14/'Franja horaria-U'!L14,0)</f>
        <v>0.80625447382583193</v>
      </c>
      <c r="M14" s="254">
        <f>IFERROR('Franja horaria-H'!M14/'Franja horaria-U'!M14,0)</f>
        <v>0.80324642694679771</v>
      </c>
      <c r="N14" s="254">
        <f>IFERROR('Franja horaria-H'!N14/'Franja horaria-U'!N14,0)</f>
        <v>0.78438935102714535</v>
      </c>
      <c r="O14" s="254">
        <f>IFERROR('Franja horaria-H'!O14/'Franja horaria-U'!O14,0)</f>
        <v>0.86151724137931029</v>
      </c>
      <c r="P14" s="254">
        <f>IFERROR('Franja horaria-H'!P14/'Franja horaria-U'!P14,0)</f>
        <v>0.34380774782178009</v>
      </c>
      <c r="Q14" s="27">
        <f t="shared" ref="Q14" si="7">IFERROR((J14-C14)/C14,"-")</f>
        <v>-1.3354211455549575E-2</v>
      </c>
      <c r="R14" s="28">
        <f t="shared" ref="R14" si="8">IFERROR((K14-D14)/D14,"-")</f>
        <v>0.50952262855634345</v>
      </c>
      <c r="S14" s="28">
        <f t="shared" ref="S14" si="9">IFERROR((L14-E14)/E14,"-")</f>
        <v>0.39671833723072414</v>
      </c>
      <c r="T14" s="28">
        <f t="shared" ref="T14" si="10">IFERROR((M14-F14)/F14,"-")</f>
        <v>0.875200217433037</v>
      </c>
      <c r="U14" s="28">
        <f t="shared" ref="U14" si="11">IFERROR((N14-G14)/G14,"-")</f>
        <v>0.94585239996293191</v>
      </c>
      <c r="V14" s="28" t="str">
        <f t="shared" ref="V14" si="12">IFERROR((O14-H14)/H14,"-")</f>
        <v>-</v>
      </c>
      <c r="W14" s="29" t="str">
        <f t="shared" ref="W14" si="13">IFERROR((P14-I14)/I14,"-")</f>
        <v>-</v>
      </c>
    </row>
    <row r="15" spans="1:23" ht="15.75" thickBot="1" x14ac:dyDescent="0.3">
      <c r="B15" s="199" t="s">
        <v>16</v>
      </c>
      <c r="C15" s="256">
        <f>IFERROR('Franja horaria-H'!C15/'Franja horaria-U'!C15,0)</f>
        <v>0.8201080143133489</v>
      </c>
      <c r="D15" s="255">
        <f>IFERROR('Franja horaria-H'!D15/'Franja horaria-U'!D15,0)</f>
        <v>0.68455460169211713</v>
      </c>
      <c r="E15" s="255">
        <f>IFERROR('Franja horaria-H'!E15/'Franja horaria-U'!E15,0)</f>
        <v>0.66935017920176132</v>
      </c>
      <c r="F15" s="255">
        <f>IFERROR('Franja horaria-H'!F15/'Franja horaria-U'!F15,0)</f>
        <v>0.61093596051246823</v>
      </c>
      <c r="G15" s="255">
        <f>IFERROR('Franja horaria-H'!G15/'Franja horaria-U'!G15,0)</f>
        <v>0.59382007229498945</v>
      </c>
      <c r="H15" s="255">
        <f>IFERROR('Franja horaria-H'!H15/'Franja horaria-U'!H15,0)</f>
        <v>0</v>
      </c>
      <c r="I15" s="255">
        <f>IFERROR('Franja horaria-H'!I15/'Franja horaria-U'!I15,0)</f>
        <v>0</v>
      </c>
      <c r="J15" s="257">
        <f>IFERROR('Franja horaria-H'!J15/'Franja horaria-U'!J15,0)</f>
        <v>1.1453610470820901</v>
      </c>
      <c r="K15" s="257">
        <f>IFERROR('Franja horaria-H'!K15/'Franja horaria-U'!K15,0)</f>
        <v>0.91349945634234664</v>
      </c>
      <c r="L15" s="257">
        <f>IFERROR('Franja horaria-H'!L15/'Franja horaria-U'!L15,0)</f>
        <v>1.122276387586836</v>
      </c>
      <c r="M15" s="257">
        <f>IFERROR('Franja horaria-H'!M15/'Franja horaria-U'!M15,0)</f>
        <v>1.5559252203584308</v>
      </c>
      <c r="N15" s="257">
        <f>IFERROR('Franja horaria-H'!N15/'Franja horaria-U'!N15,0)</f>
        <v>0.87244966969303572</v>
      </c>
      <c r="O15" s="257">
        <f>IFERROR('Franja horaria-H'!O15/'Franja horaria-U'!O15,0)</f>
        <v>0.74018904923859286</v>
      </c>
      <c r="P15" s="258">
        <f>IFERROR('Franja horaria-H'!P15/'Franja horaria-U'!P15,0)</f>
        <v>0.56300172498614254</v>
      </c>
      <c r="Q15" s="120">
        <f t="shared" si="0"/>
        <v>0.39659779820718555</v>
      </c>
      <c r="R15" s="121">
        <f t="shared" si="1"/>
        <v>0.3344435258842931</v>
      </c>
      <c r="S15" s="121">
        <f t="shared" si="2"/>
        <v>0.67666555184196009</v>
      </c>
      <c r="T15" s="121">
        <f t="shared" si="3"/>
        <v>1.546789386981382</v>
      </c>
      <c r="U15" s="121">
        <f t="shared" si="4"/>
        <v>0.46921552570832037</v>
      </c>
      <c r="V15" s="121" t="str">
        <f t="shared" si="5"/>
        <v>-</v>
      </c>
      <c r="W15" s="122" t="str">
        <f t="shared" si="6"/>
        <v>-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79" t="s">
        <v>203</v>
      </c>
      <c r="K2" s="379"/>
      <c r="L2" s="379"/>
      <c r="M2" s="379"/>
      <c r="N2" s="379"/>
      <c r="O2" s="379"/>
      <c r="P2" s="379"/>
    </row>
    <row r="3" spans="1:23" x14ac:dyDescent="0.25">
      <c r="C3" s="259">
        <v>43138</v>
      </c>
      <c r="D3" s="259">
        <v>43139</v>
      </c>
      <c r="E3" s="259">
        <v>43140</v>
      </c>
      <c r="F3" s="259">
        <v>43141</v>
      </c>
      <c r="G3" s="259">
        <v>43142</v>
      </c>
      <c r="H3" s="259">
        <v>43143</v>
      </c>
      <c r="I3" s="259">
        <v>43144</v>
      </c>
      <c r="J3" s="260">
        <v>43145</v>
      </c>
      <c r="K3" s="260">
        <v>43146</v>
      </c>
      <c r="L3" s="260">
        <v>43147</v>
      </c>
      <c r="M3" s="260">
        <v>43148</v>
      </c>
      <c r="N3" s="260">
        <v>43149</v>
      </c>
      <c r="O3" s="260">
        <v>43150</v>
      </c>
      <c r="P3" s="260">
        <v>43151</v>
      </c>
      <c r="Q3" s="259">
        <v>43152</v>
      </c>
      <c r="R3" s="259">
        <v>43153</v>
      </c>
      <c r="S3" s="259">
        <v>43154</v>
      </c>
      <c r="T3" s="259">
        <v>43155</v>
      </c>
      <c r="U3" s="259">
        <v>43156</v>
      </c>
      <c r="V3" s="259">
        <v>43157</v>
      </c>
      <c r="W3" s="259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1" t="s">
        <v>228</v>
      </c>
      <c r="K4" s="261" t="s">
        <v>229</v>
      </c>
      <c r="L4" s="261" t="s">
        <v>230</v>
      </c>
      <c r="M4" s="261" t="s">
        <v>231</v>
      </c>
      <c r="N4" s="261" t="s">
        <v>232</v>
      </c>
      <c r="O4" s="261" t="s">
        <v>233</v>
      </c>
      <c r="P4" s="261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3" customFormat="1" x14ac:dyDescent="0.25">
      <c r="A5" s="1"/>
      <c r="B5" s="26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3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3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3" customFormat="1" x14ac:dyDescent="0.25">
      <c r="A8" s="1"/>
      <c r="B8" s="264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3" customFormat="1" x14ac:dyDescent="0.25">
      <c r="A9" s="1"/>
      <c r="B9" s="264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3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3" customFormat="1" x14ac:dyDescent="0.25">
      <c r="A11" s="1"/>
      <c r="B11" s="264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3" customFormat="1" x14ac:dyDescent="0.25">
      <c r="A12" s="1"/>
      <c r="B12" s="262" t="s">
        <v>241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</row>
    <row r="13" spans="1:23" s="263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3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3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3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3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3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2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4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4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4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4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4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4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4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2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4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6" t="s">
        <v>265</v>
      </c>
      <c r="C36" s="267"/>
      <c r="D36" s="267"/>
      <c r="E36" s="267"/>
      <c r="F36" s="267"/>
      <c r="G36" s="267"/>
      <c r="H36" s="267"/>
      <c r="I36" s="267"/>
      <c r="J36" s="267"/>
      <c r="K36" s="267"/>
      <c r="L36" s="267"/>
      <c r="M36" s="267"/>
      <c r="N36" s="267"/>
      <c r="O36" s="267"/>
      <c r="P36" s="267"/>
      <c r="Q36" s="267"/>
      <c r="R36" s="267"/>
      <c r="S36" s="267"/>
      <c r="T36" s="267"/>
      <c r="U36" s="267"/>
      <c r="V36" s="267"/>
      <c r="W36" s="267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68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6" t="s">
        <v>273</v>
      </c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67"/>
      <c r="P44" s="267"/>
      <c r="Q44" s="267"/>
      <c r="R44" s="267"/>
      <c r="S44" s="267"/>
      <c r="T44" s="267"/>
      <c r="U44" s="267"/>
      <c r="V44" s="267"/>
      <c r="W44" s="267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6" t="s">
        <v>281</v>
      </c>
      <c r="C52" s="267"/>
      <c r="D52" s="267"/>
      <c r="E52" s="267"/>
      <c r="F52" s="267"/>
      <c r="G52" s="267"/>
      <c r="H52" s="267"/>
      <c r="I52" s="267"/>
      <c r="J52" s="267"/>
      <c r="K52" s="267"/>
      <c r="L52" s="267"/>
      <c r="M52" s="267"/>
      <c r="N52" s="267"/>
      <c r="O52" s="267"/>
      <c r="P52" s="267"/>
      <c r="Q52" s="267"/>
      <c r="R52" s="267"/>
      <c r="S52" s="267"/>
      <c r="T52" s="267"/>
      <c r="U52" s="267"/>
      <c r="V52" s="267"/>
      <c r="W52" s="267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9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66" t="s">
        <v>203</v>
      </c>
      <c r="K2" s="366"/>
      <c r="L2" s="366"/>
      <c r="M2" s="366"/>
      <c r="N2" s="366"/>
      <c r="O2" s="366"/>
      <c r="P2" s="36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66" t="s">
        <v>203</v>
      </c>
      <c r="K2" s="366"/>
      <c r="L2" s="366"/>
      <c r="M2" s="366"/>
      <c r="N2" s="366"/>
      <c r="O2" s="366"/>
      <c r="P2" s="36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5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9" t="s">
        <v>197</v>
      </c>
      <c r="C233" s="29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88">
        <v>14886.147999999999</v>
      </c>
      <c r="L233" s="28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F10" sqref="F10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67" t="s">
        <v>400</v>
      </c>
      <c r="C2" s="367"/>
      <c r="D2" s="367"/>
      <c r="G2" s="367" t="s">
        <v>400</v>
      </c>
      <c r="H2" s="367"/>
      <c r="I2" s="367"/>
    </row>
    <row r="3" spans="2:10" ht="15.75" thickBot="1" x14ac:dyDescent="0.3">
      <c r="B3" s="367" t="str">
        <f>Replay!A1</f>
        <v>01/08 –07/08</v>
      </c>
      <c r="C3" s="367"/>
      <c r="D3" s="367"/>
      <c r="G3" s="367" t="str">
        <f>Replay!A1</f>
        <v>01/08 –07/08</v>
      </c>
      <c r="H3" s="367"/>
      <c r="I3" s="367"/>
    </row>
    <row r="4" spans="2:10" ht="15.75" thickBot="1" x14ac:dyDescent="0.3">
      <c r="B4" s="305" t="s">
        <v>401</v>
      </c>
      <c r="C4" s="305" t="s">
        <v>399</v>
      </c>
      <c r="D4" s="316" t="s">
        <v>402</v>
      </c>
      <c r="G4" s="305" t="s">
        <v>401</v>
      </c>
      <c r="H4" s="305" t="s">
        <v>399</v>
      </c>
      <c r="I4" s="316" t="s">
        <v>402</v>
      </c>
    </row>
    <row r="5" spans="2:10" x14ac:dyDescent="0.25">
      <c r="B5" s="309" t="s">
        <v>403</v>
      </c>
      <c r="C5" s="313">
        <v>125845.21</v>
      </c>
      <c r="D5" s="314">
        <f>C5/C8</f>
        <v>1.9498319707659528E-2</v>
      </c>
      <c r="G5" s="309" t="s">
        <v>418</v>
      </c>
      <c r="H5" s="318">
        <f>SUM(Destacados!H4:H50)</f>
        <v>948656.81666666537</v>
      </c>
      <c r="I5" s="314">
        <f>H5/C8</f>
        <v>0.14698385345153139</v>
      </c>
    </row>
    <row r="6" spans="2:10" x14ac:dyDescent="0.25">
      <c r="B6" s="309" t="s">
        <v>405</v>
      </c>
      <c r="C6" s="313">
        <v>6044714.2199999997</v>
      </c>
      <c r="D6" s="314">
        <f>C6/C8</f>
        <v>0.93656143450351259</v>
      </c>
      <c r="G6" s="309" t="s">
        <v>404</v>
      </c>
      <c r="H6" s="313">
        <f>SUM('Franja horaria-H'!J15:P15)+SUM('Franja horaria-H'!J26:P26)</f>
        <v>3116716.7999999952</v>
      </c>
      <c r="I6" s="314">
        <f>H6/C8</f>
        <v>0.48290070479943931</v>
      </c>
      <c r="J6" s="314">
        <f>H6/C6</f>
        <v>0.51561028140714904</v>
      </c>
    </row>
    <row r="7" spans="2:10" x14ac:dyDescent="0.25">
      <c r="B7" s="317" t="s">
        <v>419</v>
      </c>
      <c r="C7" s="318">
        <v>283597.23</v>
      </c>
      <c r="D7" s="314">
        <f>C7/C8</f>
        <v>4.3940245788827811E-2</v>
      </c>
      <c r="G7" s="309" t="s">
        <v>215</v>
      </c>
      <c r="H7" s="313">
        <f>SUM(PARTIDOS!E2:E26)</f>
        <v>421638.81666666665</v>
      </c>
      <c r="I7" s="314">
        <f>H7/C8</f>
        <v>6.5328258807195838E-2</v>
      </c>
      <c r="J7" s="314">
        <f>I7/D8</f>
        <v>6.5328258807195838E-2</v>
      </c>
    </row>
    <row r="8" spans="2:10" x14ac:dyDescent="0.25">
      <c r="B8" s="315" t="s">
        <v>16</v>
      </c>
      <c r="C8" s="313">
        <f>SUM(C5:C7)</f>
        <v>6454156.6600000001</v>
      </c>
      <c r="D8" s="314">
        <f>SUM(D5:D7)</f>
        <v>1</v>
      </c>
      <c r="G8" s="315"/>
      <c r="H8" s="313"/>
      <c r="I8" s="314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D25" sqref="D25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09" t="s">
        <v>216</v>
      </c>
      <c r="B1" s="309" t="s">
        <v>403</v>
      </c>
      <c r="C1" s="309" t="s">
        <v>405</v>
      </c>
      <c r="D1" s="317" t="s">
        <v>419</v>
      </c>
    </row>
    <row r="2" spans="1:4" x14ac:dyDescent="0.25">
      <c r="A2" s="313" t="s">
        <v>430</v>
      </c>
      <c r="B2" s="320">
        <v>87399</v>
      </c>
      <c r="C2" s="320">
        <v>5645444</v>
      </c>
      <c r="D2" s="321">
        <v>423507</v>
      </c>
    </row>
    <row r="3" spans="1:4" x14ac:dyDescent="0.25">
      <c r="A3" s="313" t="s">
        <v>429</v>
      </c>
      <c r="B3" s="320">
        <v>83835</v>
      </c>
      <c r="C3" s="320">
        <v>4956020</v>
      </c>
      <c r="D3" s="321">
        <v>429559</v>
      </c>
    </row>
    <row r="4" spans="1:4" x14ac:dyDescent="0.25">
      <c r="A4" s="313" t="s">
        <v>428</v>
      </c>
      <c r="B4" s="320">
        <v>93126</v>
      </c>
      <c r="C4" s="320">
        <v>5511645</v>
      </c>
      <c r="D4" s="321">
        <v>450146</v>
      </c>
    </row>
    <row r="5" spans="1:4" x14ac:dyDescent="0.25">
      <c r="A5" s="313" t="s">
        <v>427</v>
      </c>
      <c r="B5" s="320">
        <v>108586</v>
      </c>
      <c r="C5" s="320">
        <v>5678819</v>
      </c>
      <c r="D5" s="321">
        <v>422155</v>
      </c>
    </row>
    <row r="6" spans="1:4" x14ac:dyDescent="0.25">
      <c r="A6" s="313" t="s">
        <v>426</v>
      </c>
      <c r="B6" s="320">
        <v>113859</v>
      </c>
      <c r="C6" s="320">
        <v>5963927</v>
      </c>
      <c r="D6" s="321">
        <v>395604</v>
      </c>
    </row>
    <row r="7" spans="1:4" x14ac:dyDescent="0.25">
      <c r="A7" s="313" t="s">
        <v>425</v>
      </c>
      <c r="B7" s="320">
        <v>112412</v>
      </c>
      <c r="C7" s="320">
        <v>6225747</v>
      </c>
      <c r="D7" s="321">
        <v>376269</v>
      </c>
    </row>
    <row r="8" spans="1:4" x14ac:dyDescent="0.25">
      <c r="A8" s="313" t="s">
        <v>434</v>
      </c>
      <c r="B8" s="313">
        <v>99203.687000000005</v>
      </c>
      <c r="C8" s="313">
        <v>5511680.5379999997</v>
      </c>
      <c r="D8" s="318">
        <v>364261.46899999998</v>
      </c>
    </row>
    <row r="9" spans="1:4" x14ac:dyDescent="0.25">
      <c r="A9" s="313" t="s">
        <v>421</v>
      </c>
      <c r="B9" s="313">
        <v>95987.509000000005</v>
      </c>
      <c r="C9" s="313">
        <v>5232186.608</v>
      </c>
      <c r="D9" s="318">
        <v>323560.11200000002</v>
      </c>
    </row>
    <row r="10" spans="1:4" x14ac:dyDescent="0.25">
      <c r="A10" s="313" t="s">
        <v>431</v>
      </c>
      <c r="B10" s="313">
        <v>101763.1</v>
      </c>
      <c r="C10" s="313">
        <v>5729848.5</v>
      </c>
      <c r="D10" s="318">
        <v>319277</v>
      </c>
    </row>
    <row r="11" spans="1:4" x14ac:dyDescent="0.25">
      <c r="A11" s="313" t="s">
        <v>439</v>
      </c>
      <c r="B11" s="313">
        <v>105886.77099999999</v>
      </c>
      <c r="C11" s="313">
        <v>5994518.1670000004</v>
      </c>
      <c r="D11" s="318">
        <v>285187.42099999997</v>
      </c>
    </row>
    <row r="12" spans="1:4" x14ac:dyDescent="0.25">
      <c r="A12" s="313" t="s">
        <v>467</v>
      </c>
      <c r="B12" s="313">
        <v>114105.53</v>
      </c>
      <c r="C12" s="313">
        <v>5584158.2400000002</v>
      </c>
      <c r="D12" s="318">
        <v>279806.15999999997</v>
      </c>
    </row>
    <row r="13" spans="1:4" x14ac:dyDescent="0.25">
      <c r="A13" s="313" t="s">
        <v>475</v>
      </c>
      <c r="B13" s="313">
        <v>115989.13</v>
      </c>
      <c r="C13" s="313">
        <v>5722573.3799999999</v>
      </c>
      <c r="D13" s="318">
        <v>276331.37</v>
      </c>
    </row>
    <row r="14" spans="1:4" x14ac:dyDescent="0.25">
      <c r="A14" s="313" t="s">
        <v>496</v>
      </c>
      <c r="B14" s="313">
        <v>114272.19</v>
      </c>
      <c r="C14" s="313">
        <v>5606485.2999999998</v>
      </c>
      <c r="D14" s="318">
        <v>264332.23</v>
      </c>
    </row>
    <row r="15" spans="1:4" x14ac:dyDescent="0.25">
      <c r="A15" s="313" t="s">
        <v>502</v>
      </c>
      <c r="B15" s="313">
        <v>125845.21</v>
      </c>
      <c r="C15" s="313">
        <v>6044714.2199999997</v>
      </c>
      <c r="D15" s="318">
        <v>283597.23</v>
      </c>
    </row>
    <row r="18" spans="4:4" x14ac:dyDescent="0.25">
      <c r="D18" s="306"/>
    </row>
    <row r="22" spans="4:4" x14ac:dyDescent="0.25">
      <c r="D22" s="306"/>
    </row>
    <row r="23" spans="4:4" x14ac:dyDescent="0.25">
      <c r="D23" s="306"/>
    </row>
    <row r="24" spans="4:4" x14ac:dyDescent="0.25">
      <c r="D24" s="306"/>
    </row>
  </sheetData>
  <phoneticPr fontId="3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9"/>
  <sheetViews>
    <sheetView workbookViewId="0">
      <selection activeCell="B14" sqref="B13:D14"/>
    </sheetView>
  </sheetViews>
  <sheetFormatPr baseColWidth="10" defaultRowHeight="15" x14ac:dyDescent="0.25"/>
  <cols>
    <col min="3" max="3" width="11.7109375" bestFit="1" customWidth="1"/>
  </cols>
  <sheetData>
    <row r="1" spans="1:4" x14ac:dyDescent="0.25">
      <c r="A1" t="s">
        <v>216</v>
      </c>
      <c r="B1" t="s">
        <v>418</v>
      </c>
      <c r="C1" t="s">
        <v>404</v>
      </c>
      <c r="D1" t="s">
        <v>215</v>
      </c>
    </row>
    <row r="2" spans="1:4" x14ac:dyDescent="0.25">
      <c r="A2" s="313" t="s">
        <v>433</v>
      </c>
      <c r="B2">
        <v>229372.38333333313</v>
      </c>
      <c r="C2">
        <v>1349796.46</v>
      </c>
      <c r="D2">
        <v>282574.91666666669</v>
      </c>
    </row>
    <row r="3" spans="1:4" x14ac:dyDescent="0.25">
      <c r="A3" s="313" t="s">
        <v>421</v>
      </c>
      <c r="B3">
        <v>328458.67</v>
      </c>
      <c r="C3">
        <v>1337820.58</v>
      </c>
      <c r="D3">
        <v>196728.92</v>
      </c>
    </row>
    <row r="4" spans="1:4" x14ac:dyDescent="0.25">
      <c r="A4" s="313" t="s">
        <v>431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3" t="s">
        <v>439</v>
      </c>
      <c r="B5">
        <v>610566.51666666579</v>
      </c>
      <c r="C5">
        <v>2165471.8499999978</v>
      </c>
      <c r="D5">
        <v>621346.44999999984</v>
      </c>
    </row>
    <row r="6" spans="1:4" x14ac:dyDescent="0.25">
      <c r="A6" s="313" t="s">
        <v>467</v>
      </c>
      <c r="B6">
        <v>495980.07666666608</v>
      </c>
      <c r="C6">
        <v>1710027.4833333315</v>
      </c>
      <c r="D6">
        <v>288256.72366666654</v>
      </c>
    </row>
    <row r="7" spans="1:4" x14ac:dyDescent="0.25">
      <c r="A7" s="313" t="s">
        <v>475</v>
      </c>
      <c r="B7">
        <v>645742.58333333244</v>
      </c>
      <c r="C7">
        <v>1605951.2166666649</v>
      </c>
      <c r="D7">
        <v>418884.89437000017</v>
      </c>
    </row>
    <row r="8" spans="1:4" x14ac:dyDescent="0.25">
      <c r="A8" s="313" t="s">
        <v>497</v>
      </c>
      <c r="B8">
        <v>610706.95333333267</v>
      </c>
      <c r="C8">
        <v>1347746.1333333317</v>
      </c>
      <c r="D8">
        <v>335206.93333333335</v>
      </c>
    </row>
    <row r="9" spans="1:4" x14ac:dyDescent="0.25">
      <c r="A9" s="313" t="s">
        <v>529</v>
      </c>
      <c r="B9">
        <v>948656.81666666537</v>
      </c>
      <c r="C9" s="306">
        <f>Resumen!H6</f>
        <v>3116716.7999999952</v>
      </c>
      <c r="D9">
        <v>744277.69999999984</v>
      </c>
    </row>
  </sheetData>
  <phoneticPr fontId="3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topLeftCell="B1" zoomScale="80" zoomScaleNormal="80" workbookViewId="0">
      <selection activeCell="B1" sqref="A1:XFD1048576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style="352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351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s="343" t="s">
        <v>555</v>
      </c>
      <c r="C2" t="s">
        <v>556</v>
      </c>
      <c r="D2" s="358">
        <v>23351</v>
      </c>
      <c r="E2" s="356">
        <v>15522.45</v>
      </c>
      <c r="F2" s="358" t="s">
        <v>530</v>
      </c>
      <c r="G2" s="293">
        <f t="shared" ref="G2:G23" si="0">D2/E2</f>
        <v>1.5043372663464851</v>
      </c>
      <c r="H2" s="293">
        <f t="shared" ref="H2" si="1">F2/D2</f>
        <v>2.1477452785747935</v>
      </c>
    </row>
    <row r="3" spans="1:8" x14ac:dyDescent="0.25">
      <c r="A3" t="s">
        <v>345</v>
      </c>
      <c r="B3" s="343" t="s">
        <v>557</v>
      </c>
      <c r="C3" t="s">
        <v>558</v>
      </c>
      <c r="D3" s="358">
        <v>21280</v>
      </c>
      <c r="E3" s="356">
        <v>19218.566666666669</v>
      </c>
      <c r="F3" s="358" t="s">
        <v>531</v>
      </c>
      <c r="G3" s="293">
        <f t="shared" si="0"/>
        <v>1.1072625950252966</v>
      </c>
      <c r="H3" s="293">
        <f t="shared" ref="H3:H23" si="2">F3/D3</f>
        <v>1.9263627819548872</v>
      </c>
    </row>
    <row r="4" spans="1:8" x14ac:dyDescent="0.25">
      <c r="A4" t="s">
        <v>345</v>
      </c>
      <c r="B4" s="343" t="s">
        <v>559</v>
      </c>
      <c r="C4" t="s">
        <v>560</v>
      </c>
      <c r="D4" s="358">
        <v>62866</v>
      </c>
      <c r="E4" s="356">
        <v>55074.26666666667</v>
      </c>
      <c r="F4" s="358" t="s">
        <v>532</v>
      </c>
      <c r="G4" s="293">
        <f t="shared" si="0"/>
        <v>1.1414768421791666</v>
      </c>
      <c r="H4" s="293">
        <f t="shared" si="2"/>
        <v>2.4989183342347214</v>
      </c>
    </row>
    <row r="5" spans="1:8" x14ac:dyDescent="0.25">
      <c r="A5" t="s">
        <v>345</v>
      </c>
      <c r="B5" s="343" t="s">
        <v>561</v>
      </c>
      <c r="C5" t="s">
        <v>562</v>
      </c>
      <c r="D5" s="358">
        <v>30408</v>
      </c>
      <c r="E5" s="356">
        <v>20280.416666666672</v>
      </c>
      <c r="F5" s="358" t="s">
        <v>533</v>
      </c>
      <c r="G5" s="293">
        <f t="shared" si="0"/>
        <v>1.4993774782733751</v>
      </c>
      <c r="H5" s="293">
        <f t="shared" si="2"/>
        <v>1.85040121020784</v>
      </c>
    </row>
    <row r="6" spans="1:8" x14ac:dyDescent="0.25">
      <c r="A6" t="s">
        <v>345</v>
      </c>
      <c r="B6" s="343" t="s">
        <v>563</v>
      </c>
      <c r="C6" t="s">
        <v>564</v>
      </c>
      <c r="D6" s="358">
        <v>30511</v>
      </c>
      <c r="E6" s="356">
        <v>17008.98333333333</v>
      </c>
      <c r="F6" s="358" t="s">
        <v>534</v>
      </c>
      <c r="G6" s="293">
        <f t="shared" si="0"/>
        <v>1.7938167968103134</v>
      </c>
      <c r="H6" s="293">
        <f t="shared" si="2"/>
        <v>2.0016715283012685</v>
      </c>
    </row>
    <row r="7" spans="1:8" x14ac:dyDescent="0.25">
      <c r="A7" t="s">
        <v>345</v>
      </c>
      <c r="B7" s="343" t="s">
        <v>565</v>
      </c>
      <c r="C7" t="s">
        <v>566</v>
      </c>
      <c r="D7" s="358">
        <v>29603</v>
      </c>
      <c r="E7" s="356">
        <v>26145.116666666661</v>
      </c>
      <c r="F7" s="358" t="s">
        <v>535</v>
      </c>
      <c r="G7" s="293">
        <f t="shared" si="0"/>
        <v>1.1322573304001322</v>
      </c>
      <c r="H7" s="293">
        <f t="shared" si="2"/>
        <v>1.9182853089213932</v>
      </c>
    </row>
    <row r="8" spans="1:8" x14ac:dyDescent="0.25">
      <c r="A8" t="s">
        <v>345</v>
      </c>
      <c r="B8" s="343" t="s">
        <v>567</v>
      </c>
      <c r="C8" t="s">
        <v>568</v>
      </c>
      <c r="D8" s="358">
        <v>48845</v>
      </c>
      <c r="E8" s="356">
        <v>54245.866666666669</v>
      </c>
      <c r="F8" s="358" t="s">
        <v>536</v>
      </c>
      <c r="G8" s="293">
        <f t="shared" si="0"/>
        <v>0.90043726833872439</v>
      </c>
      <c r="H8" s="293">
        <f t="shared" si="2"/>
        <v>1.9542225406899376</v>
      </c>
    </row>
    <row r="9" spans="1:8" x14ac:dyDescent="0.25">
      <c r="A9" t="s">
        <v>345</v>
      </c>
      <c r="B9" s="343" t="s">
        <v>569</v>
      </c>
      <c r="C9" t="s">
        <v>570</v>
      </c>
      <c r="D9" s="358">
        <v>88126</v>
      </c>
      <c r="E9" s="356">
        <v>80909.96666666666</v>
      </c>
      <c r="F9" s="358" t="s">
        <v>537</v>
      </c>
      <c r="G9" s="293">
        <f t="shared" si="0"/>
        <v>1.0891859634927548</v>
      </c>
      <c r="H9" s="293">
        <f t="shared" si="2"/>
        <v>2.6784603862651202</v>
      </c>
    </row>
    <row r="10" spans="1:8" x14ac:dyDescent="0.25">
      <c r="A10" t="s">
        <v>461</v>
      </c>
      <c r="B10" s="343" t="s">
        <v>571</v>
      </c>
      <c r="C10" t="s">
        <v>572</v>
      </c>
      <c r="D10" s="358">
        <v>14196</v>
      </c>
      <c r="E10" s="356">
        <v>440.98333333333329</v>
      </c>
      <c r="F10" s="358" t="s">
        <v>538</v>
      </c>
      <c r="G10" s="293">
        <f t="shared" si="0"/>
        <v>32.191692807740282</v>
      </c>
      <c r="H10" s="293">
        <f t="shared" si="2"/>
        <v>1.9070865032403495</v>
      </c>
    </row>
    <row r="11" spans="1:8" s="341" customFormat="1" x14ac:dyDescent="0.25">
      <c r="A11" t="s">
        <v>420</v>
      </c>
      <c r="B11" s="343" t="s">
        <v>573</v>
      </c>
      <c r="C11" t="s">
        <v>574</v>
      </c>
      <c r="D11" s="358">
        <v>26630</v>
      </c>
      <c r="E11" s="356">
        <v>16022.23333333333</v>
      </c>
      <c r="F11" s="358" t="s">
        <v>539</v>
      </c>
      <c r="G11" s="342">
        <f t="shared" si="0"/>
        <v>1.6620654215912476</v>
      </c>
      <c r="H11" s="342">
        <f t="shared" si="2"/>
        <v>2.5060833646263614</v>
      </c>
    </row>
    <row r="12" spans="1:8" x14ac:dyDescent="0.25">
      <c r="A12" t="s">
        <v>461</v>
      </c>
      <c r="B12" s="343" t="s">
        <v>575</v>
      </c>
      <c r="C12" t="s">
        <v>574</v>
      </c>
      <c r="D12" s="358">
        <v>15671</v>
      </c>
      <c r="E12" s="356">
        <v>4582.5666666666666</v>
      </c>
      <c r="F12" s="358" t="s">
        <v>540</v>
      </c>
      <c r="G12" s="293">
        <f t="shared" si="0"/>
        <v>3.419699295154826</v>
      </c>
      <c r="H12" s="293">
        <f t="shared" si="2"/>
        <v>2.1052262140259077</v>
      </c>
    </row>
    <row r="13" spans="1:8" x14ac:dyDescent="0.25">
      <c r="A13" t="s">
        <v>462</v>
      </c>
      <c r="B13" s="343" t="s">
        <v>576</v>
      </c>
      <c r="C13" t="s">
        <v>577</v>
      </c>
      <c r="D13" s="358">
        <v>1658</v>
      </c>
      <c r="E13" s="356">
        <v>383.03333333333342</v>
      </c>
      <c r="F13" s="358" t="s">
        <v>541</v>
      </c>
      <c r="G13" s="293">
        <f t="shared" si="0"/>
        <v>4.3286049952136443</v>
      </c>
      <c r="H13" s="293">
        <f t="shared" si="2"/>
        <v>1.3673100120627262</v>
      </c>
    </row>
    <row r="14" spans="1:8" x14ac:dyDescent="0.25">
      <c r="A14" t="s">
        <v>420</v>
      </c>
      <c r="B14" s="343" t="s">
        <v>578</v>
      </c>
      <c r="C14" t="s">
        <v>579</v>
      </c>
      <c r="D14" s="358">
        <v>26203</v>
      </c>
      <c r="E14" s="356">
        <v>11948.7</v>
      </c>
      <c r="F14" s="358" t="s">
        <v>542</v>
      </c>
      <c r="G14" s="293">
        <f t="shared" si="0"/>
        <v>2.1929582297655812</v>
      </c>
      <c r="H14" s="293">
        <f t="shared" si="2"/>
        <v>1.976987367858642</v>
      </c>
    </row>
    <row r="15" spans="1:8" x14ac:dyDescent="0.25">
      <c r="A15" t="s">
        <v>420</v>
      </c>
      <c r="B15" s="343" t="s">
        <v>580</v>
      </c>
      <c r="C15" t="s">
        <v>581</v>
      </c>
      <c r="D15" s="358">
        <v>14021</v>
      </c>
      <c r="E15" s="356">
        <v>6621.7166666666662</v>
      </c>
      <c r="F15" s="358" t="s">
        <v>543</v>
      </c>
      <c r="G15" s="293">
        <f t="shared" si="0"/>
        <v>2.1174267498609374</v>
      </c>
      <c r="H15" s="293">
        <f t="shared" si="2"/>
        <v>2.1655374081734542</v>
      </c>
    </row>
    <row r="16" spans="1:8" x14ac:dyDescent="0.25">
      <c r="A16" t="s">
        <v>461</v>
      </c>
      <c r="B16" s="343" t="s">
        <v>582</v>
      </c>
      <c r="C16" t="s">
        <v>583</v>
      </c>
      <c r="D16" s="358">
        <v>12373</v>
      </c>
      <c r="E16" s="356">
        <v>8245.8333333333339</v>
      </c>
      <c r="F16" s="358" t="s">
        <v>544</v>
      </c>
      <c r="G16" s="293">
        <f t="shared" si="0"/>
        <v>1.5005154118241535</v>
      </c>
      <c r="H16" s="293">
        <f t="shared" si="2"/>
        <v>2.2255718095853876</v>
      </c>
    </row>
    <row r="17" spans="1:8" x14ac:dyDescent="0.25">
      <c r="A17" t="s">
        <v>420</v>
      </c>
      <c r="B17" s="343" t="s">
        <v>584</v>
      </c>
      <c r="C17" t="s">
        <v>585</v>
      </c>
      <c r="D17" s="358">
        <v>13168</v>
      </c>
      <c r="E17" s="356">
        <v>10589.25</v>
      </c>
      <c r="F17" s="358" t="s">
        <v>545</v>
      </c>
      <c r="G17" s="293">
        <f t="shared" si="0"/>
        <v>1.2435252732724225</v>
      </c>
      <c r="H17" s="293">
        <f t="shared" si="2"/>
        <v>2.2745291616038883</v>
      </c>
    </row>
    <row r="18" spans="1:8" x14ac:dyDescent="0.25">
      <c r="A18" t="s">
        <v>420</v>
      </c>
      <c r="B18" s="343" t="s">
        <v>586</v>
      </c>
      <c r="C18" t="s">
        <v>587</v>
      </c>
      <c r="D18" s="358">
        <v>19101</v>
      </c>
      <c r="E18" s="356">
        <v>14259.83333333333</v>
      </c>
      <c r="F18" s="358" t="s">
        <v>546</v>
      </c>
      <c r="G18" s="293">
        <f t="shared" si="0"/>
        <v>1.3394967215605609</v>
      </c>
      <c r="H18" s="293">
        <f t="shared" si="2"/>
        <v>2.0639757080781109</v>
      </c>
    </row>
    <row r="19" spans="1:8" x14ac:dyDescent="0.25">
      <c r="A19" t="s">
        <v>461</v>
      </c>
      <c r="B19" s="343" t="s">
        <v>588</v>
      </c>
      <c r="C19" t="s">
        <v>589</v>
      </c>
      <c r="D19" s="358">
        <v>4604</v>
      </c>
      <c r="E19" s="356">
        <v>478.8</v>
      </c>
      <c r="F19" s="358" t="s">
        <v>547</v>
      </c>
      <c r="G19" s="293">
        <f t="shared" si="0"/>
        <v>9.6157059314954054</v>
      </c>
      <c r="H19" s="293">
        <f t="shared" si="2"/>
        <v>1.4124674196350999</v>
      </c>
    </row>
    <row r="20" spans="1:8" x14ac:dyDescent="0.25">
      <c r="A20" t="s">
        <v>420</v>
      </c>
      <c r="B20" s="343" t="s">
        <v>590</v>
      </c>
      <c r="C20" t="s">
        <v>591</v>
      </c>
      <c r="D20" s="358">
        <v>22629</v>
      </c>
      <c r="E20" s="356">
        <v>12017.51666666667</v>
      </c>
      <c r="F20" s="358" t="s">
        <v>548</v>
      </c>
      <c r="G20" s="293">
        <f t="shared" si="0"/>
        <v>1.8830013410979245</v>
      </c>
      <c r="H20" s="293">
        <f t="shared" si="2"/>
        <v>1.9536877458128949</v>
      </c>
    </row>
    <row r="21" spans="1:8" x14ac:dyDescent="0.25">
      <c r="A21" t="s">
        <v>420</v>
      </c>
      <c r="B21" s="343" t="s">
        <v>592</v>
      </c>
      <c r="C21" t="s">
        <v>593</v>
      </c>
      <c r="D21" s="358">
        <v>15020</v>
      </c>
      <c r="E21" s="356">
        <v>8258.9500000000007</v>
      </c>
      <c r="F21" s="358" t="s">
        <v>549</v>
      </c>
      <c r="G21" s="293">
        <f t="shared" si="0"/>
        <v>1.818633119222177</v>
      </c>
      <c r="H21" s="293">
        <f t="shared" si="2"/>
        <v>1.8129826897470041</v>
      </c>
    </row>
    <row r="22" spans="1:8" x14ac:dyDescent="0.25">
      <c r="A22" t="s">
        <v>461</v>
      </c>
      <c r="B22" s="344" t="s">
        <v>594</v>
      </c>
      <c r="C22" t="s">
        <v>564</v>
      </c>
      <c r="D22" s="358">
        <v>3255</v>
      </c>
      <c r="E22" s="356">
        <v>1481.8166666666671</v>
      </c>
      <c r="F22" s="358" t="s">
        <v>550</v>
      </c>
      <c r="G22" s="293">
        <f t="shared" si="0"/>
        <v>2.1966280129120781</v>
      </c>
      <c r="H22" s="293">
        <f t="shared" si="2"/>
        <v>1.5434715821812597</v>
      </c>
    </row>
    <row r="23" spans="1:8" x14ac:dyDescent="0.25">
      <c r="A23" t="s">
        <v>462</v>
      </c>
      <c r="B23" s="343" t="s">
        <v>595</v>
      </c>
      <c r="C23" t="s">
        <v>596</v>
      </c>
      <c r="D23" s="358">
        <v>6263</v>
      </c>
      <c r="E23" s="356">
        <v>1265.3</v>
      </c>
      <c r="F23" s="358" t="s">
        <v>551</v>
      </c>
      <c r="G23" s="293">
        <f t="shared" si="0"/>
        <v>4.9498142732948711</v>
      </c>
      <c r="H23" s="293">
        <f t="shared" si="2"/>
        <v>1.538719463515887</v>
      </c>
    </row>
    <row r="24" spans="1:8" x14ac:dyDescent="0.25">
      <c r="A24" t="s">
        <v>420</v>
      </c>
      <c r="B24" t="s">
        <v>597</v>
      </c>
      <c r="C24" t="s">
        <v>598</v>
      </c>
      <c r="D24" s="358">
        <v>23564</v>
      </c>
      <c r="E24" s="356">
        <v>19994.26666666667</v>
      </c>
      <c r="F24" s="358" t="s">
        <v>552</v>
      </c>
      <c r="G24" s="293">
        <f t="shared" ref="G24:G26" si="3">D24/E24</f>
        <v>1.1785378475162878</v>
      </c>
      <c r="H24" s="293">
        <f t="shared" ref="H24:H26" si="4">F24/D24</f>
        <v>2.1205228314377864</v>
      </c>
    </row>
    <row r="25" spans="1:8" x14ac:dyDescent="0.25">
      <c r="A25" t="s">
        <v>420</v>
      </c>
      <c r="B25" t="s">
        <v>599</v>
      </c>
      <c r="C25" s="357" t="s">
        <v>600</v>
      </c>
      <c r="D25" s="358">
        <v>22292</v>
      </c>
      <c r="E25" s="356">
        <v>14356.7</v>
      </c>
      <c r="F25" s="358" t="s">
        <v>553</v>
      </c>
      <c r="G25" s="293">
        <f t="shared" si="3"/>
        <v>1.552724511900367</v>
      </c>
      <c r="H25" s="293">
        <f t="shared" si="4"/>
        <v>2.21536874214965</v>
      </c>
    </row>
    <row r="26" spans="1:8" x14ac:dyDescent="0.25">
      <c r="A26" t="s">
        <v>420</v>
      </c>
      <c r="B26" t="s">
        <v>601</v>
      </c>
      <c r="C26" s="357" t="s">
        <v>570</v>
      </c>
      <c r="D26" s="358">
        <v>11562</v>
      </c>
      <c r="E26" s="356">
        <v>2285.6833333333329</v>
      </c>
      <c r="F26" s="358" t="s">
        <v>554</v>
      </c>
      <c r="G26" s="293">
        <f t="shared" si="3"/>
        <v>5.058443499755727</v>
      </c>
      <c r="H26" s="293">
        <f t="shared" si="4"/>
        <v>1.7061927002248747</v>
      </c>
    </row>
  </sheetData>
  <phoneticPr fontId="37" type="noConversion"/>
  <conditionalFormatting sqref="E2:E4 E6:E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9">
      <colorScale>
        <cfvo type="min"/>
        <cfvo type="max"/>
        <color rgb="FFFCFCFF"/>
        <color rgb="FFF8696B"/>
      </colorScale>
    </cfRule>
  </conditionalFormatting>
  <conditionalFormatting sqref="E16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3"/>
  <sheetViews>
    <sheetView topLeftCell="A43" workbookViewId="0">
      <selection activeCell="G40" sqref="G40"/>
    </sheetView>
  </sheetViews>
  <sheetFormatPr baseColWidth="10" defaultRowHeight="15" x14ac:dyDescent="0.25"/>
  <cols>
    <col min="1" max="1" width="3.7109375" customWidth="1"/>
    <col min="2" max="2" width="24.7109375" customWidth="1"/>
    <col min="3" max="3" width="38.140625" bestFit="1" customWidth="1"/>
    <col min="4" max="4" width="18.140625" bestFit="1" customWidth="1"/>
    <col min="7" max="7" width="17.85546875" customWidth="1"/>
  </cols>
  <sheetData>
    <row r="2" spans="2:9" x14ac:dyDescent="0.25">
      <c r="B2" s="322" t="s">
        <v>196</v>
      </c>
      <c r="C2" s="323"/>
    </row>
    <row r="3" spans="2:9" x14ac:dyDescent="0.25">
      <c r="B3" s="324" t="s">
        <v>407</v>
      </c>
      <c r="C3" s="325"/>
      <c r="D3" s="326" t="s">
        <v>214</v>
      </c>
      <c r="E3" s="326" t="s">
        <v>216</v>
      </c>
      <c r="F3" s="326" t="s">
        <v>408</v>
      </c>
      <c r="G3" s="326" t="s">
        <v>409</v>
      </c>
      <c r="H3" s="326" t="s">
        <v>410</v>
      </c>
      <c r="I3" s="326" t="s">
        <v>411</v>
      </c>
    </row>
    <row r="4" spans="2:9" x14ac:dyDescent="0.25">
      <c r="B4" s="308" t="s">
        <v>491</v>
      </c>
      <c r="C4" s="308" t="s">
        <v>503</v>
      </c>
      <c r="D4" s="308" t="s">
        <v>422</v>
      </c>
      <c r="E4" s="328">
        <v>44768</v>
      </c>
      <c r="F4" s="353">
        <v>0.64583333333333337</v>
      </c>
      <c r="G4" s="353">
        <v>0.72916666666666663</v>
      </c>
      <c r="H4" s="330">
        <v>36318.033333333296</v>
      </c>
      <c r="I4" s="212">
        <v>45127</v>
      </c>
    </row>
    <row r="5" spans="2:9" x14ac:dyDescent="0.25">
      <c r="B5" s="308" t="s">
        <v>491</v>
      </c>
      <c r="C5" s="308" t="s">
        <v>504</v>
      </c>
      <c r="D5" s="308" t="s">
        <v>422</v>
      </c>
      <c r="E5" s="346">
        <v>44768</v>
      </c>
      <c r="F5" s="353">
        <v>0.83333333333333337</v>
      </c>
      <c r="G5" s="353">
        <v>0.91666666666666663</v>
      </c>
      <c r="H5" s="330">
        <v>84612.35</v>
      </c>
      <c r="I5" s="212">
        <v>104948</v>
      </c>
    </row>
    <row r="6" spans="2:9" x14ac:dyDescent="0.25">
      <c r="B6" s="308" t="s">
        <v>491</v>
      </c>
      <c r="C6" s="308" t="s">
        <v>505</v>
      </c>
      <c r="D6" s="308" t="s">
        <v>422</v>
      </c>
      <c r="E6" s="328">
        <v>44769</v>
      </c>
      <c r="F6" s="353">
        <v>0.83333333333333337</v>
      </c>
      <c r="G6" s="353">
        <v>0.91666666666666663</v>
      </c>
      <c r="H6" s="330">
        <v>76749.816666666593</v>
      </c>
      <c r="I6" s="212">
        <v>88541</v>
      </c>
    </row>
    <row r="7" spans="2:9" x14ac:dyDescent="0.25">
      <c r="B7" s="308" t="s">
        <v>491</v>
      </c>
      <c r="C7" s="308" t="s">
        <v>506</v>
      </c>
      <c r="D7" s="308" t="s">
        <v>422</v>
      </c>
      <c r="E7" s="328">
        <v>44771</v>
      </c>
      <c r="F7" s="353">
        <v>0.64583333333333337</v>
      </c>
      <c r="G7" s="353">
        <v>0.72916666666666663</v>
      </c>
      <c r="H7" s="330">
        <v>27340.5666666666</v>
      </c>
      <c r="I7" s="212">
        <v>35718</v>
      </c>
    </row>
    <row r="8" spans="2:9" x14ac:dyDescent="0.25">
      <c r="B8" s="308" t="s">
        <v>491</v>
      </c>
      <c r="C8" s="308" t="s">
        <v>507</v>
      </c>
      <c r="D8" s="308" t="s">
        <v>422</v>
      </c>
      <c r="E8" s="328">
        <v>44772</v>
      </c>
      <c r="F8" s="353">
        <v>0.75</v>
      </c>
      <c r="G8" s="353">
        <v>0.83333333333333337</v>
      </c>
      <c r="H8" s="330">
        <v>76972.5</v>
      </c>
      <c r="I8" s="212">
        <v>88993</v>
      </c>
    </row>
    <row r="9" spans="2:9" x14ac:dyDescent="0.25">
      <c r="B9" s="308" t="s">
        <v>491</v>
      </c>
      <c r="C9" s="308" t="s">
        <v>508</v>
      </c>
      <c r="D9" s="308" t="s">
        <v>422</v>
      </c>
      <c r="E9" s="328">
        <v>44773</v>
      </c>
      <c r="F9" s="353">
        <v>0.64583333333333337</v>
      </c>
      <c r="G9" s="353">
        <v>0.72916666666666663</v>
      </c>
      <c r="H9" s="330">
        <v>129446.866666666</v>
      </c>
      <c r="I9" s="212">
        <v>134624</v>
      </c>
    </row>
    <row r="10" spans="2:9" x14ac:dyDescent="0.25">
      <c r="B10" s="308" t="s">
        <v>457</v>
      </c>
      <c r="C10" s="308" t="s">
        <v>499</v>
      </c>
      <c r="D10" s="308" t="s">
        <v>454</v>
      </c>
      <c r="E10" s="328">
        <v>44769</v>
      </c>
      <c r="F10" s="353">
        <v>0.54166666666666663</v>
      </c>
      <c r="G10" s="353">
        <v>0.625</v>
      </c>
      <c r="H10" s="330">
        <v>2589.36666666666</v>
      </c>
      <c r="I10" s="212">
        <v>5523</v>
      </c>
    </row>
    <row r="11" spans="2:9" x14ac:dyDescent="0.25">
      <c r="B11" s="308" t="s">
        <v>457</v>
      </c>
      <c r="C11" s="308" t="s">
        <v>509</v>
      </c>
      <c r="D11" s="308" t="s">
        <v>510</v>
      </c>
      <c r="E11" s="328">
        <v>44771</v>
      </c>
      <c r="F11" s="353">
        <v>0.58333333333333337</v>
      </c>
      <c r="G11" s="353">
        <v>0.66666666666666663</v>
      </c>
      <c r="H11" s="330">
        <v>2124.4666666666599</v>
      </c>
      <c r="I11" s="212">
        <v>4358</v>
      </c>
    </row>
    <row r="12" spans="2:9" x14ac:dyDescent="0.25">
      <c r="B12" s="308" t="s">
        <v>511</v>
      </c>
      <c r="C12" s="308" t="s">
        <v>500</v>
      </c>
      <c r="D12" s="308" t="s">
        <v>432</v>
      </c>
      <c r="E12" s="328">
        <v>44772</v>
      </c>
      <c r="F12" s="353">
        <v>0.45833333333333331</v>
      </c>
      <c r="G12" s="353">
        <v>0.54166666666666663</v>
      </c>
      <c r="H12" s="330">
        <v>27924.7833333333</v>
      </c>
      <c r="I12" s="212">
        <v>31069</v>
      </c>
    </row>
    <row r="13" spans="2:9" x14ac:dyDescent="0.25">
      <c r="B13" s="308" t="s">
        <v>512</v>
      </c>
      <c r="C13" s="308" t="s">
        <v>513</v>
      </c>
      <c r="D13" s="308" t="s">
        <v>510</v>
      </c>
      <c r="E13" s="328">
        <v>44772</v>
      </c>
      <c r="F13" s="353">
        <v>0.5625</v>
      </c>
      <c r="G13" s="353">
        <v>0.64583333333333337</v>
      </c>
      <c r="H13" s="330">
        <v>6192.0166666666601</v>
      </c>
      <c r="I13" s="212">
        <v>10127</v>
      </c>
    </row>
    <row r="14" spans="2:9" x14ac:dyDescent="0.25">
      <c r="B14" s="308" t="s">
        <v>514</v>
      </c>
      <c r="C14" s="308" t="s">
        <v>501</v>
      </c>
      <c r="D14" s="308" t="s">
        <v>432</v>
      </c>
      <c r="E14" s="328">
        <v>44773</v>
      </c>
      <c r="F14" s="353">
        <v>0.54166666666666663</v>
      </c>
      <c r="G14" s="353">
        <v>0.625</v>
      </c>
      <c r="H14" s="330">
        <v>13067.2166666666</v>
      </c>
      <c r="I14" s="212">
        <v>21191</v>
      </c>
    </row>
    <row r="15" spans="2:9" x14ac:dyDescent="0.25">
      <c r="B15" s="308" t="s">
        <v>515</v>
      </c>
      <c r="C15" s="308" t="s">
        <v>516</v>
      </c>
      <c r="D15" s="308" t="s">
        <v>417</v>
      </c>
      <c r="E15" s="328">
        <v>44767</v>
      </c>
      <c r="F15" s="353">
        <v>0.58333333333333337</v>
      </c>
      <c r="G15" s="353">
        <v>0.8125</v>
      </c>
      <c r="H15" s="330">
        <v>20824.7</v>
      </c>
      <c r="I15" s="212">
        <v>28340</v>
      </c>
    </row>
    <row r="16" spans="2:9" x14ac:dyDescent="0.25">
      <c r="B16" s="308" t="s">
        <v>515</v>
      </c>
      <c r="C16" s="308" t="s">
        <v>516</v>
      </c>
      <c r="D16" s="308" t="s">
        <v>417</v>
      </c>
      <c r="E16" s="328">
        <v>44768</v>
      </c>
      <c r="F16" s="353">
        <v>0.58333333333333337</v>
      </c>
      <c r="G16" s="353">
        <v>0.8125</v>
      </c>
      <c r="H16" s="308">
        <v>20664.933333333302</v>
      </c>
      <c r="I16" s="308">
        <v>32890</v>
      </c>
    </row>
    <row r="17" spans="2:9" x14ac:dyDescent="0.25">
      <c r="B17" s="308" t="s">
        <v>515</v>
      </c>
      <c r="C17" s="308" t="s">
        <v>516</v>
      </c>
      <c r="D17" s="308" t="s">
        <v>417</v>
      </c>
      <c r="E17" s="328">
        <v>44769</v>
      </c>
      <c r="F17" s="353">
        <v>0.58333333333333337</v>
      </c>
      <c r="G17" s="353">
        <v>0.8125</v>
      </c>
      <c r="H17" s="330">
        <v>19302.633333333299</v>
      </c>
      <c r="I17" s="212">
        <v>28387</v>
      </c>
    </row>
    <row r="18" spans="2:9" x14ac:dyDescent="0.25">
      <c r="B18" s="308" t="s">
        <v>515</v>
      </c>
      <c r="C18" s="308" t="s">
        <v>516</v>
      </c>
      <c r="D18" s="308" t="s">
        <v>417</v>
      </c>
      <c r="E18" s="328">
        <v>44770</v>
      </c>
      <c r="F18" s="353">
        <v>0.58333333333333337</v>
      </c>
      <c r="G18" s="353">
        <v>0.8125</v>
      </c>
      <c r="H18" s="330">
        <v>16994.483333333301</v>
      </c>
      <c r="I18" s="212">
        <v>33769</v>
      </c>
    </row>
    <row r="19" spans="2:9" x14ac:dyDescent="0.25">
      <c r="B19" s="308" t="s">
        <v>435</v>
      </c>
      <c r="C19" s="308" t="s">
        <v>469</v>
      </c>
      <c r="D19" s="308" t="s">
        <v>437</v>
      </c>
      <c r="E19" s="328">
        <v>44767</v>
      </c>
      <c r="F19" s="353">
        <v>0.91666666666666663</v>
      </c>
      <c r="G19" s="353">
        <v>0.99930555555555556</v>
      </c>
      <c r="H19" s="330">
        <v>637.04999999999995</v>
      </c>
      <c r="I19" s="212">
        <v>2962</v>
      </c>
    </row>
    <row r="20" spans="2:9" x14ac:dyDescent="0.25">
      <c r="B20" s="308" t="s">
        <v>435</v>
      </c>
      <c r="C20" s="308" t="s">
        <v>469</v>
      </c>
      <c r="D20" s="308" t="s">
        <v>437</v>
      </c>
      <c r="E20" s="328">
        <v>44768</v>
      </c>
      <c r="F20" s="353">
        <v>0.91666666666666663</v>
      </c>
      <c r="G20" s="353">
        <v>0.99930555555555556</v>
      </c>
      <c r="H20" s="330">
        <v>1004.7666666666599</v>
      </c>
      <c r="I20" s="212">
        <v>4299</v>
      </c>
    </row>
    <row r="21" spans="2:9" x14ac:dyDescent="0.25">
      <c r="B21" s="308" t="s">
        <v>435</v>
      </c>
      <c r="C21" s="308" t="s">
        <v>469</v>
      </c>
      <c r="D21" s="308" t="s">
        <v>437</v>
      </c>
      <c r="E21" s="328">
        <v>44769</v>
      </c>
      <c r="F21" s="353">
        <v>0.91666666666666663</v>
      </c>
      <c r="G21" s="353">
        <v>0.99930555555555556</v>
      </c>
      <c r="H21" s="330">
        <v>1213.4666666666601</v>
      </c>
      <c r="I21" s="212">
        <v>4094</v>
      </c>
    </row>
    <row r="22" spans="2:9" x14ac:dyDescent="0.25">
      <c r="B22" s="308" t="s">
        <v>435</v>
      </c>
      <c r="C22" s="308" t="s">
        <v>469</v>
      </c>
      <c r="D22" s="308" t="s">
        <v>437</v>
      </c>
      <c r="E22" s="328">
        <v>44770</v>
      </c>
      <c r="F22" s="353">
        <v>0.91666666666666663</v>
      </c>
      <c r="G22" s="353">
        <v>0.99930555555555556</v>
      </c>
      <c r="H22" s="330">
        <v>214.333333333333</v>
      </c>
      <c r="I22" s="212">
        <v>2550</v>
      </c>
    </row>
    <row r="23" spans="2:9" x14ac:dyDescent="0.25">
      <c r="B23" s="308" t="s">
        <v>435</v>
      </c>
      <c r="C23" s="308" t="s">
        <v>469</v>
      </c>
      <c r="D23" s="308" t="s">
        <v>437</v>
      </c>
      <c r="E23" s="328">
        <v>44771</v>
      </c>
      <c r="F23" s="353">
        <v>0.91666666666666663</v>
      </c>
      <c r="G23" s="353">
        <v>0.99930555555555556</v>
      </c>
      <c r="H23" s="330">
        <v>1046.88333333333</v>
      </c>
      <c r="I23" s="212">
        <v>3206</v>
      </c>
    </row>
    <row r="24" spans="2:9" x14ac:dyDescent="0.25">
      <c r="B24" s="345" t="s">
        <v>435</v>
      </c>
      <c r="C24" s="345" t="s">
        <v>517</v>
      </c>
      <c r="D24" s="345" t="s">
        <v>413</v>
      </c>
      <c r="E24" s="346">
        <v>44770</v>
      </c>
      <c r="F24" s="354">
        <v>0.20833333333333334</v>
      </c>
      <c r="G24" s="354">
        <v>0.4993055555555555</v>
      </c>
      <c r="H24" s="340">
        <v>114282.483333333</v>
      </c>
      <c r="I24" s="355">
        <v>113671</v>
      </c>
    </row>
    <row r="25" spans="2:9" x14ac:dyDescent="0.25">
      <c r="B25" s="345" t="s">
        <v>435</v>
      </c>
      <c r="C25" s="345" t="s">
        <v>517</v>
      </c>
      <c r="D25" s="345" t="s">
        <v>413</v>
      </c>
      <c r="E25" s="346">
        <v>44771</v>
      </c>
      <c r="F25" s="354">
        <v>0.20833333333333334</v>
      </c>
      <c r="G25" s="354">
        <v>0.4993055555555555</v>
      </c>
      <c r="H25" s="340">
        <v>110127.55</v>
      </c>
      <c r="I25" s="355">
        <v>106263</v>
      </c>
    </row>
    <row r="26" spans="2:9" x14ac:dyDescent="0.25">
      <c r="B26" s="345" t="s">
        <v>435</v>
      </c>
      <c r="C26" s="345" t="s">
        <v>517</v>
      </c>
      <c r="D26" s="345" t="s">
        <v>518</v>
      </c>
      <c r="E26" s="346">
        <v>44770</v>
      </c>
      <c r="F26" s="354">
        <v>0.41666666666666669</v>
      </c>
      <c r="G26" s="354">
        <v>0.83333333333333337</v>
      </c>
      <c r="H26" s="340">
        <v>566.88333333333298</v>
      </c>
      <c r="I26" s="355">
        <v>1333</v>
      </c>
    </row>
    <row r="27" spans="2:9" x14ac:dyDescent="0.25">
      <c r="B27" s="345" t="s">
        <v>435</v>
      </c>
      <c r="C27" s="345" t="s">
        <v>517</v>
      </c>
      <c r="D27" s="345" t="s">
        <v>518</v>
      </c>
      <c r="E27" s="346">
        <v>44771</v>
      </c>
      <c r="F27" s="354">
        <v>0.41666666666666669</v>
      </c>
      <c r="G27" s="354">
        <v>0.83333333333333337</v>
      </c>
      <c r="H27" s="340">
        <v>592.65</v>
      </c>
      <c r="I27" s="355">
        <v>1255</v>
      </c>
    </row>
    <row r="28" spans="2:9" x14ac:dyDescent="0.25">
      <c r="B28" s="308" t="s">
        <v>435</v>
      </c>
      <c r="C28" s="308" t="s">
        <v>519</v>
      </c>
      <c r="D28" s="308" t="s">
        <v>520</v>
      </c>
      <c r="E28" s="328">
        <v>44767</v>
      </c>
      <c r="F28" s="353">
        <v>0.91666666666666663</v>
      </c>
      <c r="G28" s="353">
        <v>0.99930555555555556</v>
      </c>
      <c r="H28" s="330">
        <v>336.96666666666601</v>
      </c>
      <c r="I28" s="212">
        <v>1497</v>
      </c>
    </row>
    <row r="29" spans="2:9" x14ac:dyDescent="0.25">
      <c r="B29" s="308" t="s">
        <v>435</v>
      </c>
      <c r="C29" s="308" t="s">
        <v>519</v>
      </c>
      <c r="D29" s="308" t="s">
        <v>520</v>
      </c>
      <c r="E29" s="328">
        <v>44768</v>
      </c>
      <c r="F29" s="353">
        <v>0.91666666666666663</v>
      </c>
      <c r="G29" s="353">
        <v>0.99930555555555556</v>
      </c>
      <c r="H29" s="330">
        <v>673.58333333333303</v>
      </c>
      <c r="I29" s="212">
        <v>2060</v>
      </c>
    </row>
    <row r="30" spans="2:9" x14ac:dyDescent="0.25">
      <c r="B30" s="308" t="s">
        <v>435</v>
      </c>
      <c r="C30" s="308" t="s">
        <v>519</v>
      </c>
      <c r="D30" s="308" t="s">
        <v>520</v>
      </c>
      <c r="E30" s="328">
        <v>44769</v>
      </c>
      <c r="F30" s="353">
        <v>0.91666666666666663</v>
      </c>
      <c r="G30" s="353">
        <v>0.99930555555555556</v>
      </c>
      <c r="H30" s="330">
        <v>590.43333333333305</v>
      </c>
      <c r="I30" s="212">
        <v>2179</v>
      </c>
    </row>
    <row r="31" spans="2:9" x14ac:dyDescent="0.25">
      <c r="B31" s="308" t="s">
        <v>435</v>
      </c>
      <c r="C31" s="308" t="s">
        <v>519</v>
      </c>
      <c r="D31" s="308" t="s">
        <v>520</v>
      </c>
      <c r="E31" s="328">
        <v>44770</v>
      </c>
      <c r="F31" s="353">
        <v>0.91666666666666663</v>
      </c>
      <c r="G31" s="353">
        <v>0.99930555555555556</v>
      </c>
      <c r="H31" s="330">
        <v>482.933333333333</v>
      </c>
      <c r="I31" s="212">
        <v>1639</v>
      </c>
    </row>
    <row r="32" spans="2:9" x14ac:dyDescent="0.25">
      <c r="B32" s="308" t="s">
        <v>435</v>
      </c>
      <c r="C32" s="308" t="s">
        <v>519</v>
      </c>
      <c r="D32" s="308" t="s">
        <v>520</v>
      </c>
      <c r="E32" s="328">
        <v>44771</v>
      </c>
      <c r="F32" s="353">
        <v>0.91666666666666663</v>
      </c>
      <c r="G32" s="353">
        <v>0.99930555555555556</v>
      </c>
      <c r="H32" s="330">
        <v>558.98333333333301</v>
      </c>
      <c r="I32" s="212">
        <v>2106</v>
      </c>
    </row>
    <row r="33" spans="2:9" x14ac:dyDescent="0.25">
      <c r="B33" s="308" t="s">
        <v>435</v>
      </c>
      <c r="C33" s="308" t="s">
        <v>519</v>
      </c>
      <c r="D33" s="308" t="s">
        <v>520</v>
      </c>
      <c r="E33" s="328">
        <v>44772</v>
      </c>
      <c r="F33" s="353">
        <v>0.91666666666666663</v>
      </c>
      <c r="G33" s="353">
        <v>0.99930555555555556</v>
      </c>
      <c r="H33" s="330">
        <v>351.166666666666</v>
      </c>
      <c r="I33" s="212">
        <v>2078</v>
      </c>
    </row>
    <row r="34" spans="2:9" x14ac:dyDescent="0.25">
      <c r="B34" s="308" t="s">
        <v>435</v>
      </c>
      <c r="C34" s="308" t="s">
        <v>519</v>
      </c>
      <c r="D34" s="308" t="s">
        <v>520</v>
      </c>
      <c r="E34" s="328">
        <v>44773</v>
      </c>
      <c r="F34" s="353">
        <v>0.91666666666666663</v>
      </c>
      <c r="G34" s="353">
        <v>0.99930555555555556</v>
      </c>
      <c r="H34" s="330">
        <v>563.65</v>
      </c>
      <c r="I34" s="212">
        <v>1843</v>
      </c>
    </row>
    <row r="35" spans="2:9" x14ac:dyDescent="0.25">
      <c r="B35" s="308" t="s">
        <v>435</v>
      </c>
      <c r="C35" s="308" t="s">
        <v>521</v>
      </c>
      <c r="D35" s="308" t="s">
        <v>494</v>
      </c>
      <c r="E35" s="328">
        <v>44772</v>
      </c>
      <c r="F35" s="353">
        <v>0.5</v>
      </c>
      <c r="G35" s="353">
        <v>0.91666666666666663</v>
      </c>
      <c r="H35" s="330">
        <v>4509.05</v>
      </c>
      <c r="I35" s="212">
        <v>11192</v>
      </c>
    </row>
    <row r="36" spans="2:9" x14ac:dyDescent="0.25">
      <c r="B36" s="308" t="s">
        <v>455</v>
      </c>
      <c r="C36" s="308" t="s">
        <v>436</v>
      </c>
      <c r="D36" s="308" t="s">
        <v>412</v>
      </c>
      <c r="E36" s="328">
        <v>44771</v>
      </c>
      <c r="F36" s="353">
        <v>0.83333333333333337</v>
      </c>
      <c r="G36" s="353">
        <v>0.99930555555555556</v>
      </c>
      <c r="H36" s="330">
        <v>3777.0833333333298</v>
      </c>
      <c r="I36" s="212">
        <v>6993</v>
      </c>
    </row>
    <row r="37" spans="2:9" x14ac:dyDescent="0.25">
      <c r="B37" s="345"/>
      <c r="C37" s="345" t="s">
        <v>442</v>
      </c>
      <c r="D37" s="345" t="s">
        <v>470</v>
      </c>
      <c r="E37" s="346">
        <v>44767</v>
      </c>
      <c r="F37" s="354">
        <v>0.6875</v>
      </c>
      <c r="G37" s="354">
        <v>0.75</v>
      </c>
      <c r="H37" s="340">
        <v>2809.5833333333298</v>
      </c>
      <c r="I37" s="355">
        <v>6240</v>
      </c>
    </row>
    <row r="38" spans="2:9" x14ac:dyDescent="0.25">
      <c r="B38" s="345"/>
      <c r="C38" s="345" t="s">
        <v>442</v>
      </c>
      <c r="D38" s="345" t="s">
        <v>470</v>
      </c>
      <c r="E38" s="346">
        <v>44768</v>
      </c>
      <c r="F38" s="354">
        <v>0.6875</v>
      </c>
      <c r="G38" s="354">
        <v>0.75</v>
      </c>
      <c r="H38" s="340">
        <v>2820.3</v>
      </c>
      <c r="I38" s="355">
        <v>7109</v>
      </c>
    </row>
    <row r="39" spans="2:9" x14ac:dyDescent="0.25">
      <c r="B39" s="345"/>
      <c r="C39" s="345" t="s">
        <v>442</v>
      </c>
      <c r="D39" s="345" t="s">
        <v>470</v>
      </c>
      <c r="E39" s="346">
        <v>44769</v>
      </c>
      <c r="F39" s="354">
        <v>0.6875</v>
      </c>
      <c r="G39" s="354">
        <v>0.75</v>
      </c>
      <c r="H39" s="340">
        <v>2717.85</v>
      </c>
      <c r="I39" s="355">
        <v>6503</v>
      </c>
    </row>
    <row r="40" spans="2:9" x14ac:dyDescent="0.25">
      <c r="B40" s="308"/>
      <c r="C40" s="308" t="s">
        <v>522</v>
      </c>
      <c r="D40" s="308" t="s">
        <v>520</v>
      </c>
      <c r="E40" s="346">
        <v>44767</v>
      </c>
      <c r="F40" s="353">
        <v>0.875</v>
      </c>
      <c r="G40" s="353">
        <v>0.91666666666666663</v>
      </c>
      <c r="H40" s="330">
        <v>83.35</v>
      </c>
      <c r="I40" s="212">
        <v>735</v>
      </c>
    </row>
    <row r="41" spans="2:9" x14ac:dyDescent="0.25">
      <c r="B41" s="308"/>
      <c r="C41" s="308" t="s">
        <v>523</v>
      </c>
      <c r="D41" s="308" t="s">
        <v>412</v>
      </c>
      <c r="E41" s="328">
        <v>44769</v>
      </c>
      <c r="F41" s="353">
        <v>0.91666666666666663</v>
      </c>
      <c r="G41" s="353">
        <v>0.99930555555555556</v>
      </c>
      <c r="H41" s="330">
        <v>538.95000000000005</v>
      </c>
      <c r="I41" s="212">
        <v>2578</v>
      </c>
    </row>
    <row r="42" spans="2:9" x14ac:dyDescent="0.25">
      <c r="B42" s="308"/>
      <c r="C42" s="308" t="s">
        <v>423</v>
      </c>
      <c r="D42" s="308" t="s">
        <v>413</v>
      </c>
      <c r="E42" s="328">
        <v>44770</v>
      </c>
      <c r="F42" s="353">
        <v>0.86111111111111116</v>
      </c>
      <c r="G42" s="353">
        <v>0.89583333333333337</v>
      </c>
      <c r="H42" s="330">
        <v>35132.266666666597</v>
      </c>
      <c r="I42" s="212">
        <v>47623</v>
      </c>
    </row>
    <row r="43" spans="2:9" x14ac:dyDescent="0.25">
      <c r="B43" s="308"/>
      <c r="C43" s="308" t="s">
        <v>423</v>
      </c>
      <c r="D43" s="308" t="s">
        <v>413</v>
      </c>
      <c r="E43" s="328">
        <v>44771</v>
      </c>
      <c r="F43" s="353">
        <v>0.86111111111111116</v>
      </c>
      <c r="G43" s="353">
        <v>0.89583333333333337</v>
      </c>
      <c r="H43" s="330">
        <v>25485.55</v>
      </c>
      <c r="I43" s="212">
        <v>44150</v>
      </c>
    </row>
    <row r="44" spans="2:9" x14ac:dyDescent="0.25">
      <c r="B44" s="308"/>
      <c r="C44" s="308" t="s">
        <v>524</v>
      </c>
      <c r="D44" s="308" t="s">
        <v>525</v>
      </c>
      <c r="E44" s="328">
        <v>44772</v>
      </c>
      <c r="F44" s="353">
        <v>0.375</v>
      </c>
      <c r="G44" s="353">
        <v>0.41666666666666669</v>
      </c>
      <c r="H44" s="330">
        <v>45.883333333333297</v>
      </c>
      <c r="I44" s="212">
        <v>39</v>
      </c>
    </row>
    <row r="45" spans="2:9" x14ac:dyDescent="0.25">
      <c r="B45" s="308"/>
      <c r="C45" s="308" t="s">
        <v>373</v>
      </c>
      <c r="D45" s="308" t="s">
        <v>417</v>
      </c>
      <c r="E45" s="328">
        <v>44772</v>
      </c>
      <c r="F45" s="353">
        <v>0.83333333333333337</v>
      </c>
      <c r="G45" s="353">
        <v>0.91666666666666663</v>
      </c>
      <c r="H45" s="330">
        <v>42904.916666666599</v>
      </c>
      <c r="I45" s="212">
        <v>45641</v>
      </c>
    </row>
    <row r="46" spans="2:9" x14ac:dyDescent="0.25">
      <c r="B46" s="308"/>
      <c r="C46" s="308" t="s">
        <v>458</v>
      </c>
      <c r="D46" s="308" t="s">
        <v>413</v>
      </c>
      <c r="E46" s="328">
        <v>44773</v>
      </c>
      <c r="F46" s="353">
        <v>0.83333333333333337</v>
      </c>
      <c r="G46" s="353">
        <v>0.91666666666666663</v>
      </c>
      <c r="H46" s="330">
        <v>28731.166666666599</v>
      </c>
      <c r="I46" s="212">
        <v>54649</v>
      </c>
    </row>
    <row r="47" spans="2:9" x14ac:dyDescent="0.25">
      <c r="B47" s="308"/>
      <c r="C47" s="308" t="s">
        <v>526</v>
      </c>
      <c r="D47" s="308" t="s">
        <v>520</v>
      </c>
      <c r="E47" s="328">
        <v>44773</v>
      </c>
      <c r="F47" s="353">
        <v>0.875</v>
      </c>
      <c r="G47" s="353">
        <v>0.91666666666666663</v>
      </c>
      <c r="H47" s="330">
        <v>114.25</v>
      </c>
      <c r="I47" s="212">
        <v>971</v>
      </c>
    </row>
    <row r="48" spans="2:9" x14ac:dyDescent="0.25">
      <c r="B48" s="308"/>
      <c r="C48" s="308" t="s">
        <v>443</v>
      </c>
      <c r="D48" s="308" t="s">
        <v>471</v>
      </c>
      <c r="E48" s="328">
        <v>44773</v>
      </c>
      <c r="F48" s="353">
        <v>0.89583333333333337</v>
      </c>
      <c r="G48" s="353">
        <v>0.95833333333333337</v>
      </c>
      <c r="H48" s="330">
        <v>195.11666666666599</v>
      </c>
      <c r="I48" s="212">
        <v>685</v>
      </c>
    </row>
    <row r="49" spans="2:9" x14ac:dyDescent="0.25">
      <c r="B49" s="308"/>
      <c r="C49" s="308" t="s">
        <v>527</v>
      </c>
      <c r="D49" s="308" t="s">
        <v>437</v>
      </c>
      <c r="E49" s="328">
        <v>44773</v>
      </c>
      <c r="F49" s="353">
        <v>0.91666666666666663</v>
      </c>
      <c r="G49" s="353">
        <v>0.99930555555555556</v>
      </c>
      <c r="H49" s="330">
        <v>2274.9166666666601</v>
      </c>
      <c r="I49" s="212">
        <v>4811</v>
      </c>
    </row>
    <row r="50" spans="2:9" x14ac:dyDescent="0.25">
      <c r="B50" s="308"/>
      <c r="C50" s="308" t="s">
        <v>528</v>
      </c>
      <c r="D50" s="308" t="s">
        <v>456</v>
      </c>
      <c r="E50" s="328">
        <v>44773</v>
      </c>
      <c r="F50" s="353">
        <v>0.91666666666666663</v>
      </c>
      <c r="G50" s="353">
        <v>0.99930555555555556</v>
      </c>
      <c r="H50" s="330">
        <v>2148.0666666666598</v>
      </c>
      <c r="I50" s="212">
        <v>6625</v>
      </c>
    </row>
    <row r="53" spans="2:9" x14ac:dyDescent="0.25">
      <c r="B53" s="322" t="s">
        <v>414</v>
      </c>
      <c r="C53" s="323"/>
    </row>
    <row r="54" spans="2:9" x14ac:dyDescent="0.25">
      <c r="B54" s="326" t="s">
        <v>407</v>
      </c>
      <c r="C54" s="326" t="s">
        <v>214</v>
      </c>
      <c r="D54" s="326" t="s">
        <v>415</v>
      </c>
      <c r="E54" s="326" t="s">
        <v>408</v>
      </c>
      <c r="F54" s="326" t="s">
        <v>416</v>
      </c>
      <c r="G54" s="326" t="s">
        <v>409</v>
      </c>
      <c r="H54" s="326" t="s">
        <v>410</v>
      </c>
      <c r="I54" s="326" t="s">
        <v>411</v>
      </c>
    </row>
    <row r="55" spans="2:9" x14ac:dyDescent="0.25">
      <c r="B55" s="335" t="s">
        <v>373</v>
      </c>
      <c r="C55" s="327" t="s">
        <v>417</v>
      </c>
      <c r="D55" s="328">
        <v>44767</v>
      </c>
      <c r="E55" s="329">
        <v>0.45833333333333331</v>
      </c>
      <c r="F55" s="328">
        <v>44771</v>
      </c>
      <c r="G55" s="329">
        <v>0.95833333333333337</v>
      </c>
      <c r="H55" s="330">
        <v>4762.3999999999996</v>
      </c>
      <c r="I55" s="212">
        <v>6546</v>
      </c>
    </row>
    <row r="56" spans="2:9" x14ac:dyDescent="0.25">
      <c r="B56" s="335" t="s">
        <v>492</v>
      </c>
      <c r="C56" s="327" t="s">
        <v>422</v>
      </c>
      <c r="D56" s="328">
        <v>44767</v>
      </c>
      <c r="E56" s="329">
        <v>0.45833333333333331</v>
      </c>
      <c r="F56" s="328">
        <v>44767</v>
      </c>
      <c r="G56" s="329">
        <v>0.95833333333333337</v>
      </c>
      <c r="H56" s="330">
        <v>478.36</v>
      </c>
      <c r="I56" s="212">
        <v>782</v>
      </c>
    </row>
    <row r="57" spans="2:9" x14ac:dyDescent="0.25">
      <c r="B57" s="335" t="s">
        <v>493</v>
      </c>
      <c r="C57" s="327" t="s">
        <v>422</v>
      </c>
      <c r="D57" s="328">
        <v>44767</v>
      </c>
      <c r="E57" s="329">
        <v>0.45833333333333331</v>
      </c>
      <c r="F57" s="328">
        <v>44767</v>
      </c>
      <c r="G57" s="329">
        <v>0.95833333333333337</v>
      </c>
      <c r="H57" s="330">
        <v>297.29000000000002</v>
      </c>
      <c r="I57" s="212">
        <v>397</v>
      </c>
    </row>
    <row r="58" spans="2:9" x14ac:dyDescent="0.25">
      <c r="B58" s="335" t="s">
        <v>495</v>
      </c>
      <c r="C58" s="327" t="s">
        <v>471</v>
      </c>
      <c r="D58" s="328">
        <v>44767</v>
      </c>
      <c r="E58" s="329">
        <v>0.95833333333333337</v>
      </c>
      <c r="F58" s="328">
        <v>44770</v>
      </c>
      <c r="G58" s="329">
        <v>0.79166666666666663</v>
      </c>
      <c r="H58" s="330">
        <v>170.22</v>
      </c>
      <c r="I58" s="212">
        <v>660</v>
      </c>
    </row>
    <row r="59" spans="2:9" x14ac:dyDescent="0.25">
      <c r="B59" s="347"/>
      <c r="C59" s="334"/>
      <c r="D59" s="348"/>
      <c r="E59" s="349"/>
      <c r="F59" s="348"/>
      <c r="G59" s="349"/>
      <c r="H59" s="350"/>
      <c r="I59" s="350"/>
    </row>
    <row r="60" spans="2:9" x14ac:dyDescent="0.25">
      <c r="C60" s="334"/>
    </row>
    <row r="61" spans="2:9" x14ac:dyDescent="0.25">
      <c r="B61" s="322" t="s">
        <v>406</v>
      </c>
      <c r="C61" s="323"/>
    </row>
    <row r="62" spans="2:9" x14ac:dyDescent="0.25">
      <c r="B62" s="326" t="s">
        <v>407</v>
      </c>
      <c r="C62" s="326"/>
      <c r="D62" s="326" t="s">
        <v>415</v>
      </c>
      <c r="E62" s="326" t="s">
        <v>408</v>
      </c>
      <c r="F62" s="326" t="s">
        <v>416</v>
      </c>
      <c r="G62" s="326" t="s">
        <v>409</v>
      </c>
      <c r="H62" s="326" t="s">
        <v>410</v>
      </c>
      <c r="I62" s="326" t="s">
        <v>411</v>
      </c>
    </row>
    <row r="63" spans="2:9" x14ac:dyDescent="0.25">
      <c r="B63" s="308" t="s">
        <v>424</v>
      </c>
      <c r="C63" s="308"/>
      <c r="D63" s="331"/>
      <c r="E63" s="329"/>
      <c r="F63" s="331"/>
      <c r="G63" s="329"/>
      <c r="H63" s="330"/>
      <c r="I63" s="2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Hoja1</vt:lpstr>
      <vt:lpstr>Destacados</vt:lpstr>
      <vt:lpstr>Replay</vt:lpstr>
      <vt:lpstr>Canales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2022-08-08T22:05:30Z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