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B8E0A7CB-AF41-470B-A0D4-2C28A5D743FF}" xr6:coauthVersionLast="47" xr6:coauthVersionMax="47" xr10:uidLastSave="{00000000-0000-0000-0000-000000000000}"/>
  <bookViews>
    <workbookView xWindow="-120" yWindow="-120" windowWidth="20730" windowHeight="11160" tabRatio="628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4" l="1"/>
  <c r="D47" i="5"/>
  <c r="D48" i="5"/>
  <c r="D46" i="5"/>
  <c r="D41" i="5"/>
  <c r="D42" i="5"/>
  <c r="D43" i="5"/>
  <c r="D44" i="5"/>
  <c r="D40" i="5"/>
  <c r="C47" i="5"/>
  <c r="C48" i="5"/>
  <c r="C46" i="5"/>
  <c r="D47" i="6"/>
  <c r="D48" i="6"/>
  <c r="D46" i="6"/>
  <c r="D41" i="6"/>
  <c r="D42" i="6"/>
  <c r="D43" i="6"/>
  <c r="D44" i="6"/>
  <c r="D40" i="6"/>
  <c r="C47" i="6"/>
  <c r="C48" i="6"/>
  <c r="C46" i="6"/>
  <c r="C41" i="6"/>
  <c r="C42" i="6"/>
  <c r="C43" i="6"/>
  <c r="C44" i="6"/>
  <c r="C45" i="6"/>
  <c r="C40" i="6"/>
  <c r="D45" i="5"/>
  <c r="C41" i="5"/>
  <c r="C42" i="5"/>
  <c r="C43" i="5"/>
  <c r="C44" i="5"/>
  <c r="C45" i="5"/>
  <c r="C40" i="5"/>
  <c r="P26" i="6"/>
  <c r="O26" i="6"/>
  <c r="K15" i="6"/>
  <c r="L15" i="6"/>
  <c r="M15" i="6"/>
  <c r="N15" i="6"/>
  <c r="O15" i="6"/>
  <c r="P15" i="6"/>
  <c r="P26" i="5"/>
  <c r="O26" i="5"/>
  <c r="K15" i="5"/>
  <c r="L15" i="5"/>
  <c r="M15" i="5"/>
  <c r="N15" i="5"/>
  <c r="O15" i="5"/>
  <c r="P15" i="5"/>
  <c r="H6" i="10" l="1"/>
  <c r="D38" i="6"/>
  <c r="F12" i="16"/>
  <c r="G12" i="16"/>
  <c r="H12" i="16"/>
  <c r="J11" i="7"/>
  <c r="J15" i="5"/>
  <c r="G12" i="4" l="1"/>
  <c r="G13" i="4"/>
  <c r="G14" i="4"/>
  <c r="G15" i="4"/>
  <c r="G16" i="4"/>
  <c r="G17" i="4"/>
  <c r="G18" i="4"/>
  <c r="G19" i="4"/>
  <c r="G20" i="4"/>
  <c r="G21" i="4"/>
  <c r="G22" i="4"/>
  <c r="G23" i="4"/>
  <c r="G3" i="4"/>
  <c r="G4" i="4"/>
  <c r="G5" i="4"/>
  <c r="G6" i="4"/>
  <c r="G7" i="4"/>
  <c r="G8" i="4"/>
  <c r="G9" i="4"/>
  <c r="G10" i="4"/>
  <c r="G11" i="4"/>
  <c r="H5" i="10"/>
  <c r="B12" i="16"/>
  <c r="C12" i="16"/>
  <c r="D12" i="16"/>
  <c r="E12" i="1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C38" i="6"/>
  <c r="C37" i="6"/>
  <c r="D37" i="6"/>
  <c r="C37" i="5"/>
  <c r="D37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E37" i="6" l="1"/>
  <c r="E37" i="5"/>
  <c r="Q14" i="7"/>
  <c r="U14" i="7"/>
  <c r="T14" i="7"/>
  <c r="W14" i="7"/>
  <c r="S14" i="7"/>
  <c r="V14" i="7"/>
  <c r="R14" i="7"/>
  <c r="I5" i="10"/>
  <c r="G3" i="10" l="1"/>
  <c r="D7" i="10"/>
  <c r="D6" i="10" l="1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5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E45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38" i="6" l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<sst xmlns="http://schemas.openxmlformats.org/spreadsheetml/2006/main" count="1353" uniqueCount="630">
  <si>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</si>
  <si>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</si>
  <si>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</si>
  <si>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</si>
  <si>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</si>
  <si>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</si>
  <si>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</si>
  <si>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</si>
  <si>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</si>
  <si>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</si>
  <si>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</si>
  <si>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</si>
  <si>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</si>
  <si>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</si>
  <si>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</si>
  <si>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</si>
  <si>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</si>
  <si>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</si>
  <si>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</si>
  <si>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</si>
  <si>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</si>
  <si>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</si>
  <si>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</si>
  <si>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</si>
  <si>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</si>
  <si>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</si>
  <si>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</si>
  <si>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</si>
  <si>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</si>
  <si>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</si>
  <si>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</si>
  <si>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</si>
  <si>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</si>
  <si>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</si>
  <si>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</si>
  <si>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</si>
  <si>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</si>
  <si>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</si>
  <si>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</si>
  <si>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</si>
  <si>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</si>
  <si>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</si>
  <si>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</si>
  <si>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</si>
  <si>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</si>
  <si>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</si>
  <si>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</si>
  <si>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</si>
  <si>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</si>
  <si>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</si>
  <si>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</si>
  <si>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</si>
  <si>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</si>
  <si>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</si>
  <si>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</si>
  <si>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</si>
  <si>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</si>
  <si>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</si>
  <si>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</si>
  <si>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</si>
  <si>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</si>
  <si>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</si>
  <si>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</si>
  <si>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</si>
  <si>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</si>
  <si>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</si>
  <si>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</si>
  <si>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</si>
  <si>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</si>
  <si>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</si>
  <si>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</si>
  <si>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</si>
  <si>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</si>
  <si>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</si>
  <si>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</si>
  <si>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</si>
  <si>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</si>
  <si>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</si>
  <si>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</si>
  <si>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</si>
  <si>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</si>
  <si>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</si>
  <si>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</si>
  <si>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</si>
  <si>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</si>
  <si>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</si>
  <si>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</si>
  <si>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</si>
  <si>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</si>
  <si>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</si>
  <si>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</si>
  <si>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</si>
  <si>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</si>
  <si>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</si>
  <si>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</si>
  <si>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</si>
  <si>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</si>
  <si>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</si>
  <si>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</si>
  <si>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</si>
  <si>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</si>
  <si>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</si>
  <si>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</si>
  <si>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</si>
  <si>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</si>
  <si>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</si>
  <si>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</si>
  <si>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</si>
  <si>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</si>
  <si>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</si>
  <si>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</si>
  <si>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</si>
  <si>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</si>
  <si>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</si>
  <si>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</si>
  <si>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</si>
  <si>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</si>
  <si>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</si>
  <si>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</si>
  <si>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</si>
  <si>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</si>
  <si>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</si>
  <si>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</si>
  <si>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</si>
  <si>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</si>
  <si>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</si>
  <si>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</si>
  <si>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</si>
  <si>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</si>
  <si>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</si>
  <si>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</si>
  <si>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</si>
  <si>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</si>
  <si>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</si>
  <si>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</si>
  <si>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</si>
  <si>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</si>
  <si>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</si>
  <si>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</si>
  <si>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</si>
  <si>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</si>
  <si>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</si>
  <si>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</si>
  <si>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</si>
  <si>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</si>
  <si>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</si>
  <si>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</si>
  <si>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</si>
  <si>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</si>
  <si>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</si>
  <si>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</si>
  <si>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</si>
  <si>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</si>
  <si>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</si>
  <si>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</si>
  <si>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</si>
  <si>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</si>
  <si>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</si>
  <si>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</si>
  <si>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</si>
  <si>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</si>
  <si>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</si>
  <si>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</si>
  <si>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</si>
  <si>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</si>
  <si>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</si>
  <si>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</si>
  <si>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</si>
  <si>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</si>
  <si>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</si>
  <si>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</si>
  <si>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</si>
  <si>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</si>
  <si>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</si>
  <si>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</si>
  <si>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</si>
  <si>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</si>
  <si>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</si>
  <si>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</si>
  <si>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</si>
  <si>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</si>
  <si>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</si>
  <si>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</si>
  <si>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</si>
  <si>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</si>
  <si>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</si>
  <si>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</si>
  <si>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</si>
  <si>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</si>
  <si>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</si>
  <si>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</si>
  <si>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</si>
  <si>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</si>
  <si>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</si>
  <si>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</si>
  <si>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</si>
  <si>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</si>
  <si>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</si>
  <si>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</si>
  <si>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</si>
  <si>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</si>
  <si>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</si>
  <si>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</si>
  <si>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</si>
  <si>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</si>
  <si>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</si>
  <si>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</si>
  <si>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</si>
  <si>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</si>
  <si>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</si>
  <si>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</si>
  <si>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</si>
  <si>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</si>
  <si>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</si>
  <si>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</si>
  <si>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</si>
  <si>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</si>
  <si>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</si>
  <si>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</si>
  <si>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</si>
  <si>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</si>
  <si>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</si>
  <si>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</si>
  <si>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</si>
  <si>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</si>
  <si>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</si>
  <si>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</si>
  <si>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</si>
  <si>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</si>
  <si>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</si>
  <si>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</si>
  <si>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</si>
  <si>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</si>
  <si>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</si>
  <si>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</si>
  <si>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</si>
  <si>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</si>
  <si>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</si>
  <si>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</si>
  <si>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</si>
  <si>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</si>
  <si>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</si>
  <si>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</si>
  <si>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</si>
  <si>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</si>
  <si>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</si>
  <si>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</si>
  <si>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</si>
  <si>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</si>
  <si>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</si>
  <si>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</si>
  <si>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</si>
  <si>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</si>
  <si>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</si>
  <si>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</si>
  <si>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</si>
  <si>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</si>
  <si>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</si>
  <si>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</si>
  <si>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</si>
  <si>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</si>
  <si>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</si>
  <si>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</si>
  <si>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</si>
  <si>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</si>
  <si>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</si>
  <si>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</si>
  <si>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</si>
  <si>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</si>
  <si>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</si>
  <si>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</si>
  <si>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</si>
  <si>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</si>
  <si>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</si>
  <si>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</si>
  <si>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</si>
  <si>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</si>
  <si>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</si>
  <si>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</si>
  <si>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</si>
  <si>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</si>
  <si>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</si>
  <si>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</si>
  <si>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</si>
  <si>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</si>
  <si>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</si>
  <si>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</si>
  <si>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</si>
  <si>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</si>
  <si>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</si>
  <si>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</si>
  <si>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</si>
  <si>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</si>
  <si>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</si>
  <si>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</si>
  <si>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</si>
  <si>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</si>
  <si>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</si>
  <si>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</si>
  <si>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</si>
  <si>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</si>
  <si>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</si>
  <si>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</si>
  <si>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</si>
  <si>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</si>
  <si>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</si>
  <si>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</si>
  <si>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</si>
  <si>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</si>
  <si>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</si>
  <si>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</si>
  <si>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</si>
  <si>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</si>
  <si>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</si>
  <si>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</si>
  <si>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</si>
  <si>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</si>
  <si>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</si>
  <si>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</si>
  <si>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</si>
  <si>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</si>
  <si>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</si>
  <si>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</si>
  <si>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</si>
  <si>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</si>
  <si>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</si>
  <si>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</si>
  <si>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</si>
  <si>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</si>
  <si>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</si>
  <si>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</si>
  <si>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</si>
  <si>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</si>
  <si>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</si>
  <si>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</si>
  <si>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</si>
  <si>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</si>
  <si>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</si>
  <si>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</si>
  <si>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</si>
  <si>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</si>
  <si>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</si>
  <si>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</si>
  <si>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</si>
  <si>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</si>
  <si>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</si>
  <si>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</si>
  <si>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</si>
  <si>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</si>
  <si>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</si>
  <si>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</si>
  <si>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</si>
  <si>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</si>
  <si>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</si>
  <si>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</si>
  <si>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</si>
  <si>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</si>
  <si>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</si>
  <si>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</si>
  <si>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</si>
  <si>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</si>
  <si>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</si>
  <si>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</si>
  <si>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</si>
  <si>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</si>
  <si>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</si>
  <si>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</si>
  <si>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</si>
  <si>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</si>
  <si>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</si>
  <si>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</si>
  <si>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</si>
  <si>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</si>
  <si>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</si>
  <si>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</si>
  <si>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</si>
  <si>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</si>
  <si>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</si>
  <si>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</si>
  <si>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</si>
  <si>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</si>
  <si>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</si>
  <si>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</si>
  <si>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</si>
  <si>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</si>
  <si>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</si>
  <si>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</si>
  <si>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</si>
  <si>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</si>
  <si>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</si>
  <si>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</si>
  <si>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</si>
  <si>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</si>
  <si>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</si>
  <si>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</si>
  <si>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</si>
  <si>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</si>
  <si>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</si>
  <si>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</si>
  <si>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</si>
  <si>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</si>
  <si>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</si>
  <si>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</si>
  <si>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</si>
  <si>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</si>
  <si>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</si>
  <si>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</si>
  <si>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</si>
  <si>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</si>
  <si>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</si>
  <si>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</si>
  <si>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</si>
  <si>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</si>
  <si>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</si>
  <si>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</si>
  <si>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</si>
  <si>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</si>
  <si>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</si>
  <si>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</si>
  <si>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</si>
  <si>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</si>
  <si>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</si>
  <si>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</si>
  <si>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</si>
  <si>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</si>
  <si>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</si>
  <si>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</si>
  <si>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</si>
  <si>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</si>
  <si>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</si>
  <si>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</si>
  <si>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</si>
  <si>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</si>
  <si>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</si>
  <si>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</si>
  <si>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Especial</t>
  </si>
  <si>
    <t>AMISTAD MULTICOLOR</t>
  </si>
  <si>
    <t>FX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</si>
  <si>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</si>
  <si>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</si>
  <si>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</si>
  <si>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</si>
  <si>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</si>
  <si>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</si>
  <si>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NCIS: L.A.</t>
  </si>
  <si>
    <t>Ghost Whisperer</t>
  </si>
  <si>
    <t>Enfoques Cruxados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</si>
  <si>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</si>
  <si>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</si>
  <si>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</si>
  <si>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</si>
  <si>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</si>
  <si>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</si>
  <si>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</si>
  <si>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ESPN3</t>
  </si>
  <si>
    <t xml:space="preserve">Especial </t>
  </si>
  <si>
    <t>TNT</t>
  </si>
  <si>
    <t>Amistoso internacional</t>
  </si>
  <si>
    <t>Cuarto poder</t>
  </si>
  <si>
    <t>Primer Noticiero de la noche</t>
  </si>
  <si>
    <t>Mad Max: Furia en el camino</t>
  </si>
  <si>
    <t>Belleza verdadera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</si>
  <si>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</si>
  <si>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</si>
  <si>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</si>
  <si>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</si>
  <si>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</si>
  <si>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</si>
  <si>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</si>
  <si>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</si>
  <si>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</si>
  <si>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Amigos en el crimen</t>
  </si>
  <si>
    <t>Panamericana</t>
  </si>
  <si>
    <t>Movistar Deportes</t>
  </si>
  <si>
    <t>Rampage: Devastación</t>
  </si>
  <si>
    <t>Hércules: El origen de la leyenda</t>
  </si>
  <si>
    <t>Escuadrón suicida</t>
  </si>
  <si>
    <t>Noticias al día</t>
  </si>
  <si>
    <t>Águila roja</t>
  </si>
  <si>
    <t>15/07-21/09</t>
  </si>
  <si>
    <t>18/07 –24/07</t>
  </si>
  <si>
    <t>Piratas del Caribe: el cofre de la muerte</t>
  </si>
  <si>
    <t>Rambo IV: de regreso al infierno</t>
  </si>
  <si>
    <t>Liga1 : Alianza Lima vs. Alianza Atlético - Clausura, Fecha 4 (26-07-2022)</t>
  </si>
  <si>
    <t>The meg</t>
  </si>
  <si>
    <t>Destino final 3</t>
  </si>
  <si>
    <t>Luna de miel en familia</t>
  </si>
  <si>
    <t>Piratas del Caribe: en el fin del mundo</t>
  </si>
  <si>
    <t>Si tuviera 30</t>
  </si>
  <si>
    <t>Han Solo: Una historia de Star Wars</t>
  </si>
  <si>
    <t>El protector</t>
  </si>
  <si>
    <t>¿Qué pasó ayer?</t>
  </si>
  <si>
    <t>Parker</t>
  </si>
  <si>
    <t>Liga1 : Carlos Mannucci vs. Alianza Lima - Clausura, Fecha 3 (23-07-2022)</t>
  </si>
  <si>
    <t>Liga1 : Universitario vs. Deportivo Municipal - Clausura, Fecha 5 (30-07-2022)</t>
  </si>
  <si>
    <t>Furia de titanes</t>
  </si>
  <si>
    <t>Liga1 : Universitario vs. Carlos Stein - Clausura, Fecha 3 (24-07-2022)</t>
  </si>
  <si>
    <t>Dos policías rebeldes 2</t>
  </si>
  <si>
    <t>Jumanji: Welcome to the Jungle</t>
  </si>
  <si>
    <t>El hombre de acero</t>
  </si>
  <si>
    <t>Venganza letal</t>
  </si>
  <si>
    <t>Una pareja explosiva 2</t>
  </si>
  <si>
    <t>Emboscada</t>
  </si>
  <si>
    <t>Liga1 : Sporting Cristal vs. Alianza Lima - Clausura, Fecha 5 (31-07-2022)</t>
  </si>
  <si>
    <t>La familia de mi esposo</t>
  </si>
  <si>
    <t>Liga1 : César Vallejo vs. Universitario - Clausura, Fecha 4 (27-07-2022)</t>
  </si>
  <si>
    <t>Liga1 : UTC vs. Sporting Cristal - Clausura, Fecha 4 (26-07-2022)</t>
  </si>
  <si>
    <t>Destino final 4</t>
  </si>
  <si>
    <t>La fiesta de la Patria</t>
  </si>
  <si>
    <t>Artes marciales mixtas : FFC 51</t>
  </si>
  <si>
    <t>El turista</t>
  </si>
  <si>
    <t>La vacuna del humor</t>
  </si>
  <si>
    <t>Perú unidos por la democracia</t>
  </si>
  <si>
    <t>La rotativa del aire</t>
  </si>
  <si>
    <t>Hora y Treinta</t>
  </si>
  <si>
    <t>Todo se sabe</t>
  </si>
  <si>
    <t>Las cosas como son</t>
  </si>
  <si>
    <t>Hechos en Willax</t>
  </si>
  <si>
    <t>Antesala Liga1 : Universitario vs. Deportivo Municipal - Clausura, Fecha 5 (30-07-2022)</t>
  </si>
  <si>
    <t>Primer noticiero de la tarde</t>
  </si>
  <si>
    <t>ATV Noticias Amanecer</t>
  </si>
  <si>
    <t>Antesala Liga1 : Alianza Lima vs. Alianza Atlético - Clausura, Fecha 4 (26-07-2022)</t>
  </si>
  <si>
    <t>Las claves del día</t>
  </si>
  <si>
    <t>Antesala Liga1 : Sporting Cristal vs. Alianza Lima - Clausura, Fecha 5 (31-07-2022)</t>
  </si>
  <si>
    <t>Fiestas patrias en RPP : Previa Gran Parada y Desfile Cívico Militar</t>
  </si>
  <si>
    <t>Antesala Liga1 : Deportivo Municipal vs. ADT - Clausura, Fecha 4 (27-07-2022)</t>
  </si>
  <si>
    <t>Antesala Liga1 : César Vallejo vs. Universitario - Clausura, Fecha 4 (27-07-2022)</t>
  </si>
  <si>
    <t>Nutrisa</t>
  </si>
  <si>
    <t>Buenas noticias</t>
  </si>
  <si>
    <t>Antesala Liga1 : Cienciano vs. Binacional - Clausura, Fecha 4 (27-07-2022)</t>
  </si>
  <si>
    <t>Liga1 Betsson</t>
  </si>
  <si>
    <t>Mannucci vs Alianza Lima</t>
  </si>
  <si>
    <t>Universitario vs C.Stein</t>
  </si>
  <si>
    <t>Star Channel</t>
  </si>
  <si>
    <t>REPLAY FFC 51</t>
  </si>
  <si>
    <t>18/07-24/10</t>
  </si>
  <si>
    <t>18/07-24/07</t>
  </si>
  <si>
    <t>25/07 –31/07</t>
  </si>
  <si>
    <t>Academia Cantolao vs. Atlético Grau</t>
  </si>
  <si>
    <t>2022-07-26 13:00:00</t>
  </si>
  <si>
    <t>UTC vs. Sporting Cristal</t>
  </si>
  <si>
    <t>2022-07-26 15:15:00</t>
  </si>
  <si>
    <t>Sport Huancayo vs. Carlos A. Mannucci</t>
  </si>
  <si>
    <t>2022-07-26 17:30:00</t>
  </si>
  <si>
    <t>Alianza Lima vs. Alianza Atlético</t>
  </si>
  <si>
    <t>2022-07-26 20:00:00</t>
  </si>
  <si>
    <t>U. San Martín vs. Ayacucho FC</t>
  </si>
  <si>
    <t>2022-07-27 13:00:00</t>
  </si>
  <si>
    <t>Deportivo Municipal vs. ADT</t>
  </si>
  <si>
    <t>2022-07-27 15:15:00</t>
  </si>
  <si>
    <t>Cienciano vs. Binacional</t>
  </si>
  <si>
    <t>2022-07-27 17:30:00</t>
  </si>
  <si>
    <t>U. César Vallejo vs. Universitario</t>
  </si>
  <si>
    <t>2022-07-27 20:00:00</t>
  </si>
  <si>
    <t>FBC Melgar vs. UTC</t>
  </si>
  <si>
    <t>2022-07-29 15:30:00</t>
  </si>
  <si>
    <t>Alianza Atlético vs. Carlos Stein</t>
  </si>
  <si>
    <t>2022-07-30 13:00:00</t>
  </si>
  <si>
    <t>Ayacucho FC vs. Cienciano</t>
  </si>
  <si>
    <t>2022-07-30 15:15:00</t>
  </si>
  <si>
    <t>Universitario vs. Deportivo Municipal</t>
  </si>
  <si>
    <t>2022-07-30 18:00:00</t>
  </si>
  <si>
    <t>Carlos A. Mannucci vs. Academia Cantolao</t>
  </si>
  <si>
    <t>2022-07-31 13:00:00</t>
  </si>
  <si>
    <t>Sporting Cristal vs. Alianza Lima</t>
  </si>
  <si>
    <t>2022-07-31 15:30:00</t>
  </si>
  <si>
    <t>Wolfsberger AC vs AC Milan</t>
  </si>
  <si>
    <t>2022-07-27 12:00:00</t>
  </si>
  <si>
    <t>Liverpool vs RB Salzburg</t>
  </si>
  <si>
    <t>Udinese Calcio  vs Chelsea FC</t>
  </si>
  <si>
    <t>2022-07-29 14:00:00</t>
  </si>
  <si>
    <t>Liverpool vs Manchester City</t>
  </si>
  <si>
    <t>2022-07-30 11:00:00</t>
  </si>
  <si>
    <t>RB Leipzig vs Bayern Munich</t>
  </si>
  <si>
    <t>2022-07-30 13:30:00</t>
  </si>
  <si>
    <t>Olympique Marseille vs AC Milan</t>
  </si>
  <si>
    <t>2022-07-31 11:00:00</t>
  </si>
  <si>
    <t>PSG vs Nantes</t>
  </si>
  <si>
    <t>Liverpool vs Strasbourg</t>
  </si>
  <si>
    <t>2022-07-31 13:30:00</t>
  </si>
  <si>
    <t>54,159</t>
  </si>
  <si>
    <t>127,782</t>
  </si>
  <si>
    <t>76,536</t>
  </si>
  <si>
    <t>373,331</t>
  </si>
  <si>
    <t>54,882</t>
  </si>
  <si>
    <t>55,176</t>
  </si>
  <si>
    <t>84,836</t>
  </si>
  <si>
    <t>276,366</t>
  </si>
  <si>
    <t>78,135</t>
  </si>
  <si>
    <t>38,689</t>
  </si>
  <si>
    <t>74,643</t>
  </si>
  <si>
    <t>256,634</t>
  </si>
  <si>
    <t>104,621</t>
  </si>
  <si>
    <t>447,066</t>
  </si>
  <si>
    <t>5,051</t>
  </si>
  <si>
    <t>10,563</t>
  </si>
  <si>
    <t>7,095</t>
  </si>
  <si>
    <t>81,011</t>
  </si>
  <si>
    <t>17,881</t>
  </si>
  <si>
    <t>16,064</t>
  </si>
  <si>
    <t>45,252</t>
  </si>
  <si>
    <t>11,638</t>
  </si>
  <si>
    <t>25/07-31/07</t>
  </si>
  <si>
    <t>UTC vs S.Cristal</t>
  </si>
  <si>
    <t>Alianza Lima vs A. Atlético</t>
  </si>
  <si>
    <t>Cesar Vallejo vs Universitario</t>
  </si>
  <si>
    <t>Melgar vs UTC</t>
  </si>
  <si>
    <t>Universitario vs Municipal</t>
  </si>
  <si>
    <t>S.Cristal vs Alianza Lima</t>
  </si>
  <si>
    <t>Udinese vs Chelsea</t>
  </si>
  <si>
    <t>ESPN2</t>
  </si>
  <si>
    <t>Comm Shield</t>
  </si>
  <si>
    <t>Supercopa de Alemania</t>
  </si>
  <si>
    <t>RB Leipzig vs B.Munich</t>
  </si>
  <si>
    <t>Supercopa de Francia</t>
  </si>
  <si>
    <t>Bloque</t>
  </si>
  <si>
    <t>Novelas Turcas</t>
  </si>
  <si>
    <t>Fiestas Patrias</t>
  </si>
  <si>
    <t>Movistar Plus</t>
  </si>
  <si>
    <t>Duérmete si puedes</t>
  </si>
  <si>
    <t>AMC</t>
  </si>
  <si>
    <t>Adam Sandler</t>
  </si>
  <si>
    <t>The walking dead: World beyond</t>
  </si>
  <si>
    <t>Romeo y Julieta</t>
  </si>
  <si>
    <t>Los Rugrats</t>
  </si>
  <si>
    <t>Nickelodeon</t>
  </si>
  <si>
    <t>La fortuna</t>
  </si>
  <si>
    <t>Día de la independencia: Contraataque</t>
  </si>
  <si>
    <t>Spider-man Lejos de Casa</t>
  </si>
  <si>
    <t>25/07-31/08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</si>
</sst>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51">
    <xf numFmtId="0" fontId="0" fillId="0" borderId="0"/>
    <xf numFmtId="164" fontId="17" fillId="0" borderId="0" applyBorder="0" applyProtection="0"/>
    <xf numFmtId="165" fontId="17" fillId="0" borderId="0" applyBorder="0" applyProtection="0"/>
    <xf numFmtId="0" fontId="17" fillId="0" borderId="0"/>
    <xf numFmtId="0" fontId="6" fillId="0" borderId="0"/>
    <xf numFmtId="0" fontId="5" fillId="0" borderId="0"/>
    <xf numFmtId="0" fontId="18" fillId="0" borderId="0" applyNumberFormat="0" applyFill="0" applyBorder="0" applyAlignment="0" applyProtection="0"/>
    <xf numFmtId="0" fontId="19" fillId="0" borderId="36" applyNumberFormat="0" applyFill="0" applyAlignment="0" applyProtection="0"/>
    <xf numFmtId="0" fontId="20" fillId="0" borderId="37" applyNumberFormat="0" applyFill="0" applyAlignment="0" applyProtection="0"/>
    <xf numFmtId="0" fontId="21" fillId="0" borderId="38" applyNumberFormat="0" applyFill="0" applyAlignment="0" applyProtection="0"/>
    <xf numFmtId="0" fontId="21" fillId="0" borderId="0" applyNumberFormat="0" applyFill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17" borderId="39" applyNumberFormat="0" applyAlignment="0" applyProtection="0"/>
    <xf numFmtId="0" fontId="26" fillId="18" borderId="40" applyNumberFormat="0" applyAlignment="0" applyProtection="0"/>
    <xf numFmtId="0" fontId="27" fillId="18" borderId="39" applyNumberFormat="0" applyAlignment="0" applyProtection="0"/>
    <xf numFmtId="0" fontId="28" fillId="0" borderId="41" applyNumberFormat="0" applyFill="0" applyAlignment="0" applyProtection="0"/>
    <xf numFmtId="0" fontId="29" fillId="19" borderId="42" applyNumberFormat="0" applyAlignment="0" applyProtection="0"/>
    <xf numFmtId="0" fontId="30" fillId="0" borderId="0" applyNumberFormat="0" applyFill="0" applyBorder="0" applyAlignment="0" applyProtection="0"/>
    <xf numFmtId="0" fontId="31" fillId="0" borderId="44" applyNumberFormat="0" applyFill="0" applyAlignment="0" applyProtection="0"/>
    <xf numFmtId="0" fontId="32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2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2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2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2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32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33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37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7" fillId="5" borderId="18" xfId="1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164" fontId="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/>
    <xf numFmtId="0" fontId="1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7" fillId="2" borderId="0" xfId="0" applyFont="1" applyFill="1" applyBorder="1"/>
    <xf numFmtId="164" fontId="7" fillId="2" borderId="0" xfId="1" applyFont="1" applyFill="1" applyBorder="1" applyAlignment="1" applyProtection="1"/>
    <xf numFmtId="3" fontId="12" fillId="0" borderId="0" xfId="0" applyNumberFormat="1" applyFont="1"/>
    <xf numFmtId="0" fontId="13" fillId="2" borderId="0" xfId="0" applyFont="1" applyFill="1" applyAlignment="1">
      <alignment horizontal="center" vertical="center"/>
    </xf>
    <xf numFmtId="165" fontId="12" fillId="0" borderId="0" xfId="2" applyFont="1" applyBorder="1" applyAlignment="1" applyProtection="1">
      <alignment horizontal="center" vertical="center"/>
    </xf>
    <xf numFmtId="0" fontId="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2" fillId="2" borderId="0" xfId="0" applyNumberFormat="1" applyFont="1" applyFill="1"/>
    <xf numFmtId="0" fontId="7" fillId="2" borderId="0" xfId="0" applyFont="1" applyFill="1"/>
    <xf numFmtId="167" fontId="7" fillId="7" borderId="13" xfId="0" applyNumberFormat="1" applyFont="1" applyFill="1" applyBorder="1" applyAlignment="1">
      <alignment horizontal="center" vertical="center"/>
    </xf>
    <xf numFmtId="168" fontId="7" fillId="2" borderId="11" xfId="0" applyNumberFormat="1" applyFont="1" applyFill="1" applyBorder="1" applyAlignment="1">
      <alignment horizontal="center" vertical="center"/>
    </xf>
    <xf numFmtId="168" fontId="7" fillId="7" borderId="1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vertical="center"/>
    </xf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2" borderId="3" xfId="0" applyFont="1" applyFill="1" applyBorder="1"/>
    <xf numFmtId="0" fontId="14" fillId="2" borderId="0" xfId="0" applyFont="1" applyFill="1"/>
    <xf numFmtId="0" fontId="14" fillId="0" borderId="4" xfId="0" applyFont="1" applyBorder="1"/>
    <xf numFmtId="0" fontId="14" fillId="0" borderId="3" xfId="0" applyFont="1" applyBorder="1"/>
    <xf numFmtId="0" fontId="1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8" fillId="8" borderId="11" xfId="0" applyFont="1" applyFill="1" applyBorder="1" applyAlignment="1">
      <alignment vertical="center"/>
    </xf>
    <xf numFmtId="0" fontId="0" fillId="2" borderId="4" xfId="0" applyFill="1" applyBorder="1"/>
    <xf numFmtId="0" fontId="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4" fillId="0" borderId="14" xfId="0" applyFont="1" applyBorder="1"/>
    <xf numFmtId="0" fontId="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4" fillId="0" borderId="19" xfId="0" applyNumberFormat="1" applyFont="1" applyBorder="1"/>
    <xf numFmtId="0" fontId="14" fillId="0" borderId="20" xfId="0" applyFont="1" applyBorder="1"/>
    <xf numFmtId="3" fontId="14" fillId="0" borderId="14" xfId="0" applyNumberFormat="1" applyFont="1" applyBorder="1"/>
    <xf numFmtId="3" fontId="14" fillId="2" borderId="19" xfId="0" applyNumberFormat="1" applyFont="1" applyFill="1" applyBorder="1"/>
    <xf numFmtId="3" fontId="14" fillId="2" borderId="14" xfId="0" applyNumberFormat="1" applyFont="1" applyFill="1" applyBorder="1"/>
    <xf numFmtId="0" fontId="14" fillId="2" borderId="14" xfId="0" applyFont="1" applyFill="1" applyBorder="1"/>
    <xf numFmtId="3" fontId="1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9" fillId="2" borderId="18" xfId="0" applyFont="1" applyFill="1" applyBorder="1"/>
    <xf numFmtId="0" fontId="1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4" fillId="2" borderId="19" xfId="0" applyFont="1" applyFill="1" applyBorder="1"/>
    <xf numFmtId="3" fontId="1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4" fillId="8" borderId="18" xfId="0" applyFont="1" applyFill="1" applyBorder="1"/>
    <xf numFmtId="0" fontId="14" fillId="10" borderId="18" xfId="0" applyFont="1" applyFill="1" applyBorder="1"/>
    <xf numFmtId="0" fontId="14" fillId="0" borderId="18" xfId="0" applyFont="1" applyBorder="1"/>
    <xf numFmtId="0" fontId="14" fillId="11" borderId="18" xfId="0" applyFont="1" applyFill="1" applyBorder="1"/>
    <xf numFmtId="0" fontId="14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0" fillId="2" borderId="13" xfId="0" applyFont="1" applyFill="1" applyBorder="1"/>
    <xf numFmtId="0" fontId="1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10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7" fillId="2" borderId="0" xfId="0" applyNumberFormat="1" applyFont="1" applyFill="1" applyBorder="1" applyAlignment="1">
      <alignment horizontal="center" vertical="center"/>
    </xf>
    <xf numFmtId="167" fontId="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4" fillId="2" borderId="0" xfId="0" applyFont="1" applyFill="1" applyBorder="1"/>
    <xf numFmtId="0" fontId="14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4" fillId="0" borderId="46" xfId="0" applyFont="1" applyBorder="1" applyAlignment="1">
      <alignment horizontal="center" vertical="center" wrapText="1"/>
    </xf>
    <xf numFmtId="0" fontId="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0" fillId="2" borderId="45" xfId="0" applyFont="1" applyFill="1" applyBorder="1"/>
    <xf numFmtId="0" fontId="1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7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7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" xfId="0" applyFont="1" applyBorder="1" applyAlignment="1">
      <alignment horizontal="center"/>
    </xf>
    <xf numFmtId="0" fontId="35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7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9" fillId="46" borderId="21" xfId="0" applyFont="1" applyFill="1" applyBorder="1"/>
    <xf numFmtId="0" fontId="29" fillId="46" borderId="0" xfId="0" applyFont="1" applyFill="1"/>
    <xf numFmtId="0" fontId="31" fillId="47" borderId="50" xfId="0" applyFont="1" applyFill="1" applyBorder="1"/>
    <xf numFmtId="0" fontId="31" fillId="47" borderId="51" xfId="0" applyFont="1" applyFill="1" applyBorder="1"/>
    <xf numFmtId="0" fontId="31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4" fillId="3" borderId="0" xfId="0" applyNumberFormat="1" applyFont="1" applyFill="1" applyAlignment="1">
      <alignment horizontal="center" vertical="center"/>
    </xf>
    <xf numFmtId="4" fontId="14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37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7" fillId="48" borderId="12" xfId="0" applyFont="1" applyFill="1" applyBorder="1" applyAlignment="1">
      <alignment horizontal="center" vertical="center" wrapText="1"/>
    </xf>
    <xf numFmtId="0" fontId="37" fillId="48" borderId="21" xfId="0" applyFont="1" applyFill="1" applyBorder="1" applyAlignment="1">
      <alignment vertical="center" wrapText="1"/>
    </xf>
    <xf numFmtId="2" fontId="37" fillId="48" borderId="21" xfId="0" applyNumberFormat="1" applyFont="1" applyFill="1" applyBorder="1" applyAlignment="1">
      <alignment vertical="center" wrapText="1"/>
    </xf>
    <xf numFmtId="4" fontId="0" fillId="49" borderId="21" xfId="0" applyNumberFormat="1" applyFill="1" applyBorder="1"/>
    <xf numFmtId="0" fontId="0" fillId="49" borderId="0" xfId="0" applyFill="1"/>
    <xf numFmtId="2" fontId="0" fillId="50" borderId="21" xfId="0" applyNumberFormat="1" applyFill="1" applyBorder="1" applyAlignment="1">
      <alignment horizontal="right"/>
    </xf>
    <xf numFmtId="0" fontId="38" fillId="51" borderId="46" xfId="0" applyFont="1" applyFill="1" applyBorder="1"/>
    <xf numFmtId="0" fontId="38" fillId="0" borderId="46" xfId="0" applyFont="1" applyBorder="1"/>
    <xf numFmtId="0" fontId="0" fillId="49" borderId="21" xfId="0" applyFill="1" applyBorder="1"/>
    <xf numFmtId="170" fontId="0" fillId="49" borderId="21" xfId="0" applyNumberFormat="1" applyFill="1" applyBorder="1"/>
    <xf numFmtId="0" fontId="37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2" fontId="0" fillId="11" borderId="21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0" xfId="50"/>
    <xf numFmtId="2" fontId="1" fillId="0" borderId="0" xfId="50" applyNumberFormat="1"/>
    <xf numFmtId="21" fontId="0" fillId="0" borderId="21" xfId="0" applyNumberFormat="1" applyBorder="1"/>
    <xf numFmtId="21" fontId="0" fillId="49" borderId="21" xfId="0" applyNumberFormat="1" applyFill="1" applyBorder="1"/>
    <xf numFmtId="3" fontId="0" fillId="49" borderId="21" xfId="0" applyNumberFormat="1" applyFill="1" applyBorder="1"/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37" fillId="48" borderId="11" xfId="0" applyFont="1" applyFill="1" applyBorder="1" applyAlignment="1">
      <alignment horizontal="center" vertical="center" wrapText="1"/>
    </xf>
    <xf numFmtId="0" fontId="37" fillId="48" borderId="53" xfId="0" applyFont="1" applyFill="1" applyBorder="1" applyAlignment="1">
      <alignment horizontal="center" vertical="center" wrapText="1"/>
    </xf>
    <xf numFmtId="0" fontId="37" fillId="48" borderId="15" xfId="0" applyFont="1" applyFill="1" applyBorder="1" applyAlignment="1">
      <alignment horizontal="center" vertical="center" wrapText="1"/>
    </xf>
    <xf numFmtId="0" fontId="37" fillId="48" borderId="52" xfId="0" applyFont="1" applyFill="1" applyBorder="1" applyAlignment="1">
      <alignment horizontal="center" vertical="center" wrapText="1"/>
    </xf>
    <xf numFmtId="0" fontId="37" fillId="48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1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0.14698385345153139</c:v>
                </c:pt>
                <c:pt idx="1">
                  <c:v>0.17296734886919604</c:v>
                </c:pt>
                <c:pt idx="2">
                  <c:v>0.11531757582097485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1.9498319707659528E-2</c:v>
                </c:pt>
                <c:pt idx="1">
                  <c:v>0.93656143450351259</c:v>
                </c:pt>
                <c:pt idx="2">
                  <c:v>4.3940245788827811E-2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Historico!$B$2:$B$15</c:f>
              <c:numCache>
                <c:formatCode>#,##0</c:formatCode>
                <c:ptCount val="14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Historico!$C$2:$C$15</c:f>
              <c:numCache>
                <c:formatCode>#,##0</c:formatCode>
                <c:ptCount val="14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Historico!$D$2:$D$15</c:f>
              <c:numCache>
                <c:formatCode>#,##0</c:formatCode>
                <c:ptCount val="14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  <c:pt idx="13" formatCode="#,##0.00">
                  <c:v>283597.23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ser>
          <c:idx val="4"/>
          <c:order val="4"/>
          <c:tx>
            <c:strRef>
              <c:f>Historico2!$A$6</c:f>
              <c:strCache>
                <c:ptCount val="1"/>
                <c:pt idx="0">
                  <c:v>08/07-14/08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Historico2!$B$6:$D$6</c:f>
              <c:numCache>
                <c:formatCode>General</c:formatCode>
                <c:ptCount val="3"/>
                <c:pt idx="0">
                  <c:v>495980.07666666608</c:v>
                </c:pt>
                <c:pt idx="1">
                  <c:v>1710027.4833333315</c:v>
                </c:pt>
                <c:pt idx="2">
                  <c:v>288256.72366666654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C29-A0C0-3807041ED20F}"/>
            </c:ext>
          </c:extLst>
        </c:ser>
        <c:ser>
          <c:idx val="5"/>
          <c:order val="5"/>
          <c:tx>
            <c:strRef>
              <c:f>Historico2!$A$7</c:f>
              <c:strCache>
                <c:ptCount val="1"/>
                <c:pt idx="0">
                  <c:v>15/07-21/09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Historico2!$B$7:$D$7</c:f>
              <c:numCache>
                <c:formatCode>General</c:formatCode>
                <c:ptCount val="3"/>
                <c:pt idx="0">
                  <c:v>645742.58333333244</c:v>
                </c:pt>
                <c:pt idx="1">
                  <c:v>1605951.2166666649</c:v>
                </c:pt>
                <c:pt idx="2">
                  <c:v>418884.89437000017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C29-A0C0-3807041ED20F}"/>
            </c:ext>
          </c:extLst>
        </c:ser>
        <c:ser>
          <c:idx val="6"/>
          <c:order val="6"/>
          <c:tx>
            <c:strRef>
              <c:f>Historico2!$A$8</c:f>
              <c:strCache>
                <c:ptCount val="1"/>
                <c:pt idx="0">
                  <c:v>18/07-24/07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Historico2!$B$8:$D$8</c:f>
              <c:numCache>
                <c:formatCode>General</c:formatCode>
                <c:ptCount val="3"/>
                <c:pt idx="0">
                  <c:v>610706.95333333267</c:v>
                </c:pt>
                <c:pt idx="1">
                  <c:v>1347746.1333333317</c:v>
                </c:pt>
                <c:pt idx="2">
                  <c:v>335206.93333333335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203-ABBF-E8B5DA9CE87E}"/>
            </c:ext>
          </c:extLst>
        </c:ser>
        <c:ser>
          <c:idx val="7"/>
          <c:order val="7"/>
          <c:tx>
            <c:strRef>
              <c:f>Historico2!$A$9</c:f>
              <c:strCache>
                <c:ptCount val="1"/>
                <c:pt idx="0">
                  <c:v>25/07-31/08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Historico2!$B$9:$D$9</c:f>
              <c:numCache>
                <c:formatCode>#,##0.00</c:formatCode>
                <c:ptCount val="3"/>
                <c:pt idx="0" formatCode="General">
                  <c:v>948656.81666666537</c:v>
                </c:pt>
                <c:pt idx="1">
                  <c:v>1116358.3666666651</c:v>
                </c:pt>
                <c:pt idx="2" formatCode="General">
                  <c:v>744277.69999999984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200-BE0A-3BC203C0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58" t="s">
        <v>342</v>
      </c>
      <c r="D2" s="358"/>
      <c r="E2" s="358"/>
      <c r="F2" s="359" t="s">
        <v>346</v>
      </c>
      <c r="G2" s="359"/>
      <c r="H2" s="359"/>
      <c r="I2" s="360" t="s">
        <v>0</v>
      </c>
      <c r="J2" s="360"/>
      <c r="K2" s="360"/>
    </row>
    <row r="3" spans="1:11" x14ac:dyDescent="0.25">
      <c r="A3" s="2"/>
      <c r="C3" s="358" t="s">
        <v>1</v>
      </c>
      <c r="D3" s="358"/>
      <c r="E3" s="358"/>
      <c r="F3" s="361" t="s">
        <v>2</v>
      </c>
      <c r="G3" s="361"/>
      <c r="H3" s="36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4">
        <f>SUM(Horas!C6:I6)</f>
        <v>0</v>
      </c>
      <c r="D6" s="282"/>
      <c r="E6" s="283" t="str">
        <f t="shared" ref="E6:E8" si="0">+IFERROR(C6/D6,"-")</f>
        <v>-</v>
      </c>
      <c r="F6" s="285">
        <f>SUM(Horas!J6:P6)</f>
        <v>0</v>
      </c>
      <c r="G6" s="279"/>
      <c r="H6" s="28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4">
        <f>SUM(Horas!C7:I7)</f>
        <v>0</v>
      </c>
      <c r="D7" s="282"/>
      <c r="E7" s="283" t="str">
        <f t="shared" si="0"/>
        <v>-</v>
      </c>
      <c r="F7" s="285">
        <f>SUM(Horas!J7:P7)</f>
        <v>0</v>
      </c>
      <c r="G7" s="279"/>
      <c r="H7" s="28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4">
        <f>SUM(Horas!C8:I8)</f>
        <v>0</v>
      </c>
      <c r="D8" s="282"/>
      <c r="E8" s="283" t="str">
        <f t="shared" si="0"/>
        <v>-</v>
      </c>
      <c r="F8" s="285">
        <f>SUM(Horas!J8:P8)</f>
        <v>0</v>
      </c>
      <c r="G8" s="279"/>
      <c r="H8" s="28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4">
        <f>SUM(Horas!C9:I9)</f>
        <v>0</v>
      </c>
      <c r="D9" s="281"/>
      <c r="E9" s="283" t="str">
        <f t="shared" ref="E9:E12" si="5">+IFERROR(C9/D9,"-")</f>
        <v>-</v>
      </c>
      <c r="F9" s="285">
        <f>SUM(Horas!J9:P9)</f>
        <v>0</v>
      </c>
      <c r="G9" s="280"/>
      <c r="H9" s="28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4">
        <f>SUM(Horas!C10:I10)</f>
        <v>0</v>
      </c>
      <c r="D10" s="281"/>
      <c r="E10" s="283" t="str">
        <f t="shared" si="5"/>
        <v>-</v>
      </c>
      <c r="F10" s="285">
        <f>SUM(Horas!J10:P10)</f>
        <v>0</v>
      </c>
      <c r="G10" s="280"/>
      <c r="H10" s="28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4">
        <f>SUM(Horas!C11:I11)</f>
        <v>0</v>
      </c>
      <c r="D11" s="281"/>
      <c r="E11" s="283" t="str">
        <f t="shared" si="5"/>
        <v>-</v>
      </c>
      <c r="F11" s="285">
        <f>SUM(Horas!J11:P11)</f>
        <v>0</v>
      </c>
      <c r="G11" s="280"/>
      <c r="H11" s="28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4">
        <f>SUM(Horas!C12:I12)</f>
        <v>0</v>
      </c>
      <c r="D12" s="281"/>
      <c r="E12" s="283" t="str">
        <f t="shared" si="5"/>
        <v>-</v>
      </c>
      <c r="F12" s="285">
        <f>SUM(Horas!J12:P12)</f>
        <v>0</v>
      </c>
      <c r="G12" s="280"/>
      <c r="H12" s="28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4"/>
      <c r="D13" s="281"/>
      <c r="E13" s="283"/>
      <c r="F13" s="285">
        <f>SUM(Horas!J13:P13)</f>
        <v>0</v>
      </c>
      <c r="G13" s="280"/>
      <c r="H13" s="28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4">
        <f>SUM(Horas!C15:I15)</f>
        <v>0</v>
      </c>
      <c r="D16" s="281"/>
      <c r="E16" s="283" t="str">
        <f t="shared" ref="E16:E25" si="9">+IFERROR(C16/D16,"-")</f>
        <v>-</v>
      </c>
      <c r="F16" s="285">
        <f>SUM(Horas!J15:P15)</f>
        <v>0</v>
      </c>
      <c r="G16" s="287"/>
      <c r="H16" s="28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4">
        <f>SUM(Horas!C16:I16)</f>
        <v>0</v>
      </c>
      <c r="D17" s="281"/>
      <c r="E17" s="283" t="str">
        <f t="shared" si="9"/>
        <v>-</v>
      </c>
      <c r="F17" s="285">
        <f>SUM(Horas!J16:P16)</f>
        <v>0</v>
      </c>
      <c r="G17" s="287"/>
      <c r="H17" s="28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4">
        <f>SUM(Horas!C17:I17)</f>
        <v>0</v>
      </c>
      <c r="D18" s="281"/>
      <c r="E18" s="283" t="str">
        <f t="shared" si="9"/>
        <v>-</v>
      </c>
      <c r="F18" s="285">
        <f>SUM(Horas!J17:P17)</f>
        <v>0</v>
      </c>
      <c r="G18" s="287"/>
      <c r="H18" s="28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4">
        <f>SUM(Horas!C18:I18)</f>
        <v>0</v>
      </c>
      <c r="D19" s="281"/>
      <c r="E19" s="283" t="str">
        <f t="shared" si="9"/>
        <v>-</v>
      </c>
      <c r="F19" s="285">
        <f>SUM(Horas!J18:P18)</f>
        <v>0</v>
      </c>
      <c r="G19" s="287"/>
      <c r="H19" s="28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4">
        <f>SUM(Horas!C19:I19)</f>
        <v>0</v>
      </c>
      <c r="D20" s="281"/>
      <c r="E20" s="283" t="str">
        <f>+IFERROR(C20/D20,"-")</f>
        <v>-</v>
      </c>
      <c r="F20" s="285">
        <f>SUM(Horas!J19:P19)</f>
        <v>0</v>
      </c>
      <c r="G20" s="287"/>
      <c r="H20" s="28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4">
        <f>SUM(Horas!C20:I20)</f>
        <v>0</v>
      </c>
      <c r="D21" s="281"/>
      <c r="E21" s="283" t="str">
        <f t="shared" si="9"/>
        <v>-</v>
      </c>
      <c r="F21" s="285">
        <f>SUM(Horas!J20:P20)</f>
        <v>0</v>
      </c>
      <c r="G21" s="287"/>
      <c r="H21" s="28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4">
        <f>SUM(Horas!C21:I21)</f>
        <v>0</v>
      </c>
      <c r="D22" s="281"/>
      <c r="E22" s="283" t="str">
        <f t="shared" si="9"/>
        <v>-</v>
      </c>
      <c r="F22" s="285">
        <f>SUM(Horas!J21:P21)</f>
        <v>0</v>
      </c>
      <c r="G22" s="287"/>
      <c r="H22" s="28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4">
        <f>SUM(Horas!C22:I22)</f>
        <v>0</v>
      </c>
      <c r="D23" s="281"/>
      <c r="E23" s="283" t="str">
        <f t="shared" si="9"/>
        <v>-</v>
      </c>
      <c r="F23" s="285">
        <f>SUM(Horas!J22:P22)</f>
        <v>0</v>
      </c>
      <c r="G23" s="287"/>
      <c r="H23" s="28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4">
        <f>SUM(Horas!C23:I23)</f>
        <v>0</v>
      </c>
      <c r="D24" s="281"/>
      <c r="E24" s="283" t="str">
        <f t="shared" si="9"/>
        <v>-</v>
      </c>
      <c r="F24" s="285">
        <f>SUM(Horas!J23:P23)</f>
        <v>0</v>
      </c>
      <c r="G24" s="280"/>
      <c r="H24" s="28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4">
        <f>SUM(Horas!C24:I24)</f>
        <v>0</v>
      </c>
      <c r="D25" s="281"/>
      <c r="E25" s="283" t="str">
        <f t="shared" si="9"/>
        <v>-</v>
      </c>
      <c r="F25" s="285">
        <f>SUM(Horas!J24:P24)</f>
        <v>0</v>
      </c>
      <c r="G25" s="287"/>
      <c r="H25" s="28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4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7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58" t="s">
        <v>342</v>
      </c>
      <c r="D241" s="358"/>
      <c r="E241" s="358"/>
      <c r="F241" s="359" t="s">
        <v>346</v>
      </c>
      <c r="G241" s="359"/>
      <c r="H241" s="359"/>
      <c r="I241" s="360" t="s">
        <v>0</v>
      </c>
      <c r="J241" s="360"/>
      <c r="K241" s="36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62" t="s">
        <v>1</v>
      </c>
      <c r="D242" s="362"/>
      <c r="E242" s="362"/>
      <c r="F242" s="363" t="s">
        <v>2</v>
      </c>
      <c r="G242" s="363"/>
      <c r="H242" s="363"/>
      <c r="I242" s="364"/>
      <c r="J242" s="364"/>
      <c r="K242" s="36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1" t="s">
        <v>3</v>
      </c>
      <c r="D243" s="272" t="s">
        <v>4</v>
      </c>
      <c r="E243" s="273" t="s">
        <v>5</v>
      </c>
      <c r="F243" s="274" t="s">
        <v>3</v>
      </c>
      <c r="G243" s="275" t="s">
        <v>4</v>
      </c>
      <c r="H243" s="27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2" sqref="A2"/>
    </sheetView>
  </sheetViews>
  <sheetFormatPr baseColWidth="10" defaultRowHeight="15" x14ac:dyDescent="0.25"/>
  <cols>
    <col min="1" max="1" width="75.85546875" bestFit="1" customWidth="1"/>
    <col min="2" max="2" width="31.5703125" style="310" customWidth="1"/>
    <col min="3" max="3" width="25.28515625" style="310" customWidth="1"/>
  </cols>
  <sheetData>
    <row r="1" spans="1:3" ht="15.75" thickBot="1" x14ac:dyDescent="0.3">
      <c r="A1" s="366" t="s">
        <v>537</v>
      </c>
      <c r="B1" s="366"/>
      <c r="C1" s="366"/>
    </row>
    <row r="2" spans="1:3" ht="15" customHeight="1" thickBot="1" x14ac:dyDescent="0.3">
      <c r="A2" s="311" t="s">
        <v>398</v>
      </c>
      <c r="B2" s="312" t="s">
        <v>396</v>
      </c>
      <c r="C2" s="312" t="s">
        <v>397</v>
      </c>
    </row>
    <row r="3" spans="1:3" x14ac:dyDescent="0.25">
      <c r="A3" s="308" t="s">
        <v>373</v>
      </c>
      <c r="B3" s="309">
        <v>8473.8140000000003</v>
      </c>
      <c r="C3" s="309">
        <v>9396</v>
      </c>
    </row>
    <row r="4" spans="1:3" x14ac:dyDescent="0.25">
      <c r="A4" s="308" t="s">
        <v>374</v>
      </c>
      <c r="B4" s="309">
        <v>3608.7220000000002</v>
      </c>
      <c r="C4" s="309">
        <v>2034</v>
      </c>
    </row>
    <row r="5" spans="1:3" x14ac:dyDescent="0.25">
      <c r="A5" s="308" t="s">
        <v>372</v>
      </c>
      <c r="B5" s="309">
        <v>3366.3009999999999</v>
      </c>
      <c r="C5" s="309">
        <v>3357</v>
      </c>
    </row>
    <row r="6" spans="1:3" x14ac:dyDescent="0.25">
      <c r="A6" s="308" t="s">
        <v>371</v>
      </c>
      <c r="B6" s="309">
        <v>2933.723</v>
      </c>
      <c r="C6" s="309">
        <v>4557</v>
      </c>
    </row>
    <row r="7" spans="1:3" x14ac:dyDescent="0.25">
      <c r="A7" s="308" t="s">
        <v>481</v>
      </c>
      <c r="B7" s="309">
        <v>2201.652</v>
      </c>
      <c r="C7" s="309">
        <v>2205</v>
      </c>
    </row>
    <row r="8" spans="1:3" x14ac:dyDescent="0.25">
      <c r="A8" s="308" t="s">
        <v>377</v>
      </c>
      <c r="B8" s="309">
        <v>2133.375</v>
      </c>
      <c r="C8" s="309">
        <v>2108</v>
      </c>
    </row>
    <row r="9" spans="1:3" x14ac:dyDescent="0.25">
      <c r="A9" s="308" t="s">
        <v>381</v>
      </c>
      <c r="B9" s="309">
        <v>1979.0329999999999</v>
      </c>
      <c r="C9" s="309">
        <v>3254</v>
      </c>
    </row>
    <row r="10" spans="1:3" x14ac:dyDescent="0.25">
      <c r="A10" s="308" t="s">
        <v>379</v>
      </c>
      <c r="B10" s="309">
        <v>1893.6869999999999</v>
      </c>
      <c r="C10" s="309">
        <v>4285</v>
      </c>
    </row>
    <row r="11" spans="1:3" x14ac:dyDescent="0.25">
      <c r="A11" s="308" t="s">
        <v>442</v>
      </c>
      <c r="B11" s="309">
        <v>1852.789</v>
      </c>
      <c r="C11" s="309">
        <v>1887</v>
      </c>
    </row>
    <row r="12" spans="1:3" x14ac:dyDescent="0.25">
      <c r="A12" s="308" t="s">
        <v>378</v>
      </c>
      <c r="B12" s="309">
        <v>1728.0029999999999</v>
      </c>
      <c r="C12" s="309">
        <v>4530</v>
      </c>
    </row>
    <row r="13" spans="1:3" x14ac:dyDescent="0.25">
      <c r="A13" s="308" t="s">
        <v>375</v>
      </c>
      <c r="B13" s="309">
        <v>1727.404</v>
      </c>
      <c r="C13" s="309">
        <v>1954</v>
      </c>
    </row>
    <row r="14" spans="1:3" x14ac:dyDescent="0.25">
      <c r="A14" s="308" t="s">
        <v>376</v>
      </c>
      <c r="B14" s="309">
        <v>1538.338</v>
      </c>
      <c r="C14" s="309">
        <v>3032</v>
      </c>
    </row>
    <row r="15" spans="1:3" x14ac:dyDescent="0.25">
      <c r="A15" s="308" t="s">
        <v>482</v>
      </c>
      <c r="B15" s="309">
        <v>1414.365</v>
      </c>
      <c r="C15" s="309">
        <v>1501</v>
      </c>
    </row>
    <row r="16" spans="1:3" x14ac:dyDescent="0.25">
      <c r="A16" s="308" t="s">
        <v>384</v>
      </c>
      <c r="B16" s="309">
        <v>1321.84</v>
      </c>
      <c r="C16" s="309">
        <v>2608</v>
      </c>
    </row>
    <row r="17" spans="1:3" x14ac:dyDescent="0.25">
      <c r="A17" s="308" t="s">
        <v>391</v>
      </c>
      <c r="B17" s="309">
        <v>1284.076</v>
      </c>
      <c r="C17" s="309">
        <v>2326</v>
      </c>
    </row>
    <row r="18" spans="1:3" x14ac:dyDescent="0.25">
      <c r="A18" s="308" t="s">
        <v>390</v>
      </c>
      <c r="B18" s="309">
        <v>1246.2660000000001</v>
      </c>
      <c r="C18" s="309">
        <v>3309</v>
      </c>
    </row>
    <row r="19" spans="1:3" x14ac:dyDescent="0.25">
      <c r="A19" s="308" t="s">
        <v>483</v>
      </c>
      <c r="B19" s="309">
        <v>1099.171</v>
      </c>
      <c r="C19" s="309">
        <v>7140</v>
      </c>
    </row>
    <row r="20" spans="1:3" x14ac:dyDescent="0.25">
      <c r="A20" s="308" t="s">
        <v>380</v>
      </c>
      <c r="B20" s="309">
        <v>1012.2670000000001</v>
      </c>
      <c r="C20" s="309">
        <v>1591</v>
      </c>
    </row>
    <row r="21" spans="1:3" x14ac:dyDescent="0.25">
      <c r="A21" s="308" t="s">
        <v>382</v>
      </c>
      <c r="B21" s="309">
        <v>936.82799999999997</v>
      </c>
      <c r="C21" s="309">
        <v>5339</v>
      </c>
    </row>
    <row r="22" spans="1:3" x14ac:dyDescent="0.25">
      <c r="A22" s="308" t="s">
        <v>383</v>
      </c>
      <c r="B22" s="309">
        <v>934.94799999999998</v>
      </c>
      <c r="C22" s="309">
        <v>4147</v>
      </c>
    </row>
    <row r="23" spans="1:3" x14ac:dyDescent="0.25">
      <c r="A23" s="308" t="s">
        <v>440</v>
      </c>
      <c r="B23" s="309">
        <v>930.49400000000003</v>
      </c>
      <c r="C23" s="309">
        <v>1271</v>
      </c>
    </row>
    <row r="24" spans="1:3" x14ac:dyDescent="0.25">
      <c r="A24" s="308" t="s">
        <v>484</v>
      </c>
      <c r="B24" s="309">
        <v>915.13599999999997</v>
      </c>
      <c r="C24" s="309">
        <v>1006</v>
      </c>
    </row>
    <row r="25" spans="1:3" x14ac:dyDescent="0.25">
      <c r="A25" s="308" t="s">
        <v>485</v>
      </c>
      <c r="B25" s="309">
        <v>902.53399999999999</v>
      </c>
      <c r="C25" s="309">
        <v>1095</v>
      </c>
    </row>
    <row r="26" spans="1:3" x14ac:dyDescent="0.25">
      <c r="A26" s="308" t="s">
        <v>443</v>
      </c>
      <c r="B26" s="309">
        <v>824.62599999999998</v>
      </c>
      <c r="C26" s="309">
        <v>1078</v>
      </c>
    </row>
    <row r="27" spans="1:3" x14ac:dyDescent="0.25">
      <c r="A27" s="308" t="s">
        <v>476</v>
      </c>
      <c r="B27" s="309">
        <v>800.16499999999996</v>
      </c>
      <c r="C27" s="309">
        <v>786</v>
      </c>
    </row>
    <row r="28" spans="1:3" x14ac:dyDescent="0.25">
      <c r="A28" s="308" t="s">
        <v>389</v>
      </c>
      <c r="B28" s="309">
        <v>786.33299999999997</v>
      </c>
      <c r="C28" s="309">
        <v>3570</v>
      </c>
    </row>
    <row r="29" spans="1:3" x14ac:dyDescent="0.25">
      <c r="A29" s="308" t="s">
        <v>486</v>
      </c>
      <c r="B29" s="309">
        <v>780.44100000000003</v>
      </c>
      <c r="C29" s="309">
        <v>612</v>
      </c>
    </row>
    <row r="30" spans="1:3" x14ac:dyDescent="0.25">
      <c r="A30" s="308" t="s">
        <v>487</v>
      </c>
      <c r="B30" s="309">
        <v>763.58100000000002</v>
      </c>
      <c r="C30" s="309">
        <v>811</v>
      </c>
    </row>
    <row r="31" spans="1:3" x14ac:dyDescent="0.25">
      <c r="A31" s="308" t="s">
        <v>460</v>
      </c>
      <c r="B31" s="309">
        <v>757.06100000000004</v>
      </c>
      <c r="C31" s="309">
        <v>692</v>
      </c>
    </row>
    <row r="32" spans="1:3" x14ac:dyDescent="0.25">
      <c r="A32" s="308" t="s">
        <v>488</v>
      </c>
      <c r="B32" s="309">
        <v>737.45100000000002</v>
      </c>
      <c r="C32" s="309">
        <v>756</v>
      </c>
    </row>
    <row r="33" spans="1:3" x14ac:dyDescent="0.25">
      <c r="A33" s="308" t="s">
        <v>489</v>
      </c>
      <c r="B33" s="309">
        <v>736.06200000000001</v>
      </c>
      <c r="C33" s="309">
        <v>1119</v>
      </c>
    </row>
    <row r="34" spans="1:3" x14ac:dyDescent="0.25">
      <c r="A34" s="308" t="s">
        <v>475</v>
      </c>
      <c r="B34" s="309">
        <v>705.40800000000002</v>
      </c>
      <c r="C34" s="309">
        <v>1100</v>
      </c>
    </row>
    <row r="35" spans="1:3" x14ac:dyDescent="0.25">
      <c r="A35" s="308" t="s">
        <v>490</v>
      </c>
      <c r="B35" s="309">
        <v>695.26099999999997</v>
      </c>
      <c r="C35" s="309">
        <v>628</v>
      </c>
    </row>
    <row r="36" spans="1:3" x14ac:dyDescent="0.25">
      <c r="A36" s="308" t="s">
        <v>491</v>
      </c>
      <c r="B36" s="309">
        <v>685.55600000000004</v>
      </c>
      <c r="C36" s="309">
        <v>723</v>
      </c>
    </row>
    <row r="37" spans="1:3" x14ac:dyDescent="0.25">
      <c r="A37" s="308" t="s">
        <v>492</v>
      </c>
      <c r="B37" s="309">
        <v>684.95799999999997</v>
      </c>
      <c r="C37" s="309">
        <v>612</v>
      </c>
    </row>
    <row r="38" spans="1:3" x14ac:dyDescent="0.25">
      <c r="A38" s="308" t="s">
        <v>493</v>
      </c>
      <c r="B38" s="309">
        <v>667.88900000000001</v>
      </c>
      <c r="C38" s="309">
        <v>1060</v>
      </c>
    </row>
    <row r="39" spans="1:3" x14ac:dyDescent="0.25">
      <c r="A39" s="308" t="s">
        <v>494</v>
      </c>
      <c r="B39" s="309">
        <v>657.024</v>
      </c>
      <c r="C39" s="309">
        <v>1035</v>
      </c>
    </row>
    <row r="40" spans="1:3" x14ac:dyDescent="0.25">
      <c r="A40" s="308" t="s">
        <v>495</v>
      </c>
      <c r="B40" s="309">
        <v>656.44899999999996</v>
      </c>
      <c r="C40" s="309">
        <v>806</v>
      </c>
    </row>
    <row r="41" spans="1:3" x14ac:dyDescent="0.25">
      <c r="A41" s="308" t="s">
        <v>441</v>
      </c>
      <c r="B41" s="309">
        <v>643.48099999999999</v>
      </c>
      <c r="C41" s="309">
        <v>560</v>
      </c>
    </row>
    <row r="42" spans="1:3" x14ac:dyDescent="0.25">
      <c r="A42" s="308" t="s">
        <v>496</v>
      </c>
      <c r="B42" s="309">
        <v>615.32299999999998</v>
      </c>
      <c r="C42" s="309">
        <v>683</v>
      </c>
    </row>
    <row r="43" spans="1:3" x14ac:dyDescent="0.25">
      <c r="A43" s="308" t="s">
        <v>212</v>
      </c>
      <c r="B43" s="309">
        <v>571.053</v>
      </c>
      <c r="C43" s="309">
        <v>796</v>
      </c>
    </row>
    <row r="44" spans="1:3" x14ac:dyDescent="0.25">
      <c r="A44" s="308" t="s">
        <v>388</v>
      </c>
      <c r="B44" s="309">
        <v>568.74599999999998</v>
      </c>
      <c r="C44" s="309">
        <v>754</v>
      </c>
    </row>
    <row r="45" spans="1:3" x14ac:dyDescent="0.25">
      <c r="A45" s="308" t="s">
        <v>387</v>
      </c>
      <c r="B45" s="309">
        <v>561.62</v>
      </c>
      <c r="C45" s="309">
        <v>1883</v>
      </c>
    </row>
    <row r="46" spans="1:3" x14ac:dyDescent="0.25">
      <c r="A46" s="308" t="s">
        <v>497</v>
      </c>
      <c r="B46" s="309">
        <v>556.95100000000002</v>
      </c>
      <c r="C46" s="309">
        <v>611</v>
      </c>
    </row>
    <row r="47" spans="1:3" x14ac:dyDescent="0.25">
      <c r="A47" s="308" t="s">
        <v>386</v>
      </c>
      <c r="B47" s="309">
        <v>555.54</v>
      </c>
      <c r="C47" s="309">
        <v>2741</v>
      </c>
    </row>
    <row r="48" spans="1:3" x14ac:dyDescent="0.25">
      <c r="A48" s="308" t="s">
        <v>498</v>
      </c>
      <c r="B48" s="309">
        <v>554.80899999999997</v>
      </c>
      <c r="C48" s="309">
        <v>602</v>
      </c>
    </row>
    <row r="49" spans="1:3" x14ac:dyDescent="0.25">
      <c r="A49" s="308" t="s">
        <v>393</v>
      </c>
      <c r="B49" s="309">
        <v>542.04399999999998</v>
      </c>
      <c r="C49" s="309">
        <v>483</v>
      </c>
    </row>
    <row r="50" spans="1:3" x14ac:dyDescent="0.25">
      <c r="A50" s="308" t="s">
        <v>499</v>
      </c>
      <c r="B50" s="309">
        <v>541.39099999999996</v>
      </c>
      <c r="C50" s="309">
        <v>625</v>
      </c>
    </row>
    <row r="51" spans="1:3" x14ac:dyDescent="0.25">
      <c r="A51" s="308" t="s">
        <v>500</v>
      </c>
      <c r="B51" s="309">
        <v>529.53499999999997</v>
      </c>
      <c r="C51" s="309">
        <v>641</v>
      </c>
    </row>
    <row r="52" spans="1:3" x14ac:dyDescent="0.25">
      <c r="A52" s="308" t="s">
        <v>501</v>
      </c>
      <c r="B52" s="309">
        <v>509.51299999999998</v>
      </c>
      <c r="C52" s="309">
        <v>634</v>
      </c>
    </row>
    <row r="53" spans="1:3" x14ac:dyDescent="0.25">
      <c r="A53" s="308" t="s">
        <v>502</v>
      </c>
      <c r="B53" s="309">
        <v>508.01900000000001</v>
      </c>
      <c r="C53" s="309">
        <v>894</v>
      </c>
    </row>
    <row r="54" spans="1:3" x14ac:dyDescent="0.25">
      <c r="A54" s="308" t="s">
        <v>503</v>
      </c>
      <c r="B54" s="309">
        <v>507.01600000000002</v>
      </c>
      <c r="C54" s="309">
        <v>663</v>
      </c>
    </row>
    <row r="55" spans="1:3" x14ac:dyDescent="0.25">
      <c r="A55" s="308" t="s">
        <v>474</v>
      </c>
      <c r="B55" s="309">
        <v>501.541</v>
      </c>
      <c r="C55" s="309">
        <v>500</v>
      </c>
    </row>
    <row r="56" spans="1:3" x14ac:dyDescent="0.25">
      <c r="A56" s="308" t="s">
        <v>392</v>
      </c>
      <c r="B56" s="309">
        <v>500.089</v>
      </c>
      <c r="C56" s="309">
        <v>1868</v>
      </c>
    </row>
    <row r="57" spans="1:3" x14ac:dyDescent="0.25">
      <c r="A57" s="308" t="s">
        <v>77</v>
      </c>
      <c r="B57" s="309">
        <v>480.49099999999999</v>
      </c>
      <c r="C57" s="309">
        <v>864</v>
      </c>
    </row>
    <row r="58" spans="1:3" x14ac:dyDescent="0.25">
      <c r="A58" s="308" t="s">
        <v>504</v>
      </c>
      <c r="B58" s="309">
        <v>452.59699999999998</v>
      </c>
      <c r="C58" s="309">
        <v>667</v>
      </c>
    </row>
    <row r="59" spans="1:3" x14ac:dyDescent="0.25">
      <c r="A59" s="308" t="s">
        <v>505</v>
      </c>
      <c r="B59" s="309">
        <v>430.19600000000003</v>
      </c>
      <c r="C59" s="309">
        <v>986</v>
      </c>
    </row>
    <row r="60" spans="1:3" x14ac:dyDescent="0.25">
      <c r="A60" s="308" t="s">
        <v>506</v>
      </c>
      <c r="B60" s="309">
        <v>415.90600000000001</v>
      </c>
      <c r="C60" s="309">
        <v>520</v>
      </c>
    </row>
    <row r="61" spans="1:3" x14ac:dyDescent="0.25">
      <c r="A61" s="308" t="s">
        <v>507</v>
      </c>
      <c r="B61" s="309">
        <v>407.34800000000001</v>
      </c>
      <c r="C61" s="309">
        <v>616</v>
      </c>
    </row>
    <row r="62" spans="1:3" x14ac:dyDescent="0.25">
      <c r="A62" s="308" t="s">
        <v>446</v>
      </c>
      <c r="B62" s="309">
        <v>403.24599999999998</v>
      </c>
      <c r="C62" s="309">
        <v>1330</v>
      </c>
    </row>
    <row r="63" spans="1:3" x14ac:dyDescent="0.25">
      <c r="A63" s="308" t="s">
        <v>445</v>
      </c>
      <c r="B63" s="309">
        <v>369.22800000000001</v>
      </c>
      <c r="C63" s="309">
        <v>448</v>
      </c>
    </row>
    <row r="64" spans="1:3" x14ac:dyDescent="0.25">
      <c r="A64" s="308" t="s">
        <v>461</v>
      </c>
      <c r="B64" s="309">
        <v>293.35500000000002</v>
      </c>
      <c r="C64" s="309">
        <v>466</v>
      </c>
    </row>
    <row r="65" spans="1:3" x14ac:dyDescent="0.25">
      <c r="A65" s="308" t="s">
        <v>444</v>
      </c>
      <c r="B65" s="309">
        <v>281.47399999999999</v>
      </c>
      <c r="C65" s="309">
        <v>521</v>
      </c>
    </row>
    <row r="66" spans="1:3" x14ac:dyDescent="0.25">
      <c r="A66" s="308" t="s">
        <v>39</v>
      </c>
      <c r="B66" s="309">
        <v>274.66699999999997</v>
      </c>
      <c r="C66" s="309">
        <v>526</v>
      </c>
    </row>
    <row r="67" spans="1:3" x14ac:dyDescent="0.25">
      <c r="A67" s="308" t="s">
        <v>508</v>
      </c>
      <c r="B67" s="309">
        <v>274.084</v>
      </c>
      <c r="C67" s="309">
        <v>1535</v>
      </c>
    </row>
    <row r="68" spans="1:3" x14ac:dyDescent="0.25">
      <c r="A68" s="308" t="s">
        <v>478</v>
      </c>
      <c r="B68" s="309">
        <v>266.959</v>
      </c>
      <c r="C68" s="309">
        <v>861</v>
      </c>
    </row>
    <row r="69" spans="1:3" x14ac:dyDescent="0.25">
      <c r="A69" s="308" t="s">
        <v>509</v>
      </c>
      <c r="B69" s="309">
        <v>252.27</v>
      </c>
      <c r="C69" s="309">
        <v>834</v>
      </c>
    </row>
    <row r="70" spans="1:3" x14ac:dyDescent="0.25">
      <c r="A70" s="308" t="s">
        <v>459</v>
      </c>
      <c r="B70" s="309">
        <v>245.27799999999999</v>
      </c>
      <c r="C70" s="309">
        <v>1573</v>
      </c>
    </row>
    <row r="71" spans="1:3" x14ac:dyDescent="0.25">
      <c r="A71" s="308" t="s">
        <v>394</v>
      </c>
      <c r="B71" s="309">
        <v>223.70699999999999</v>
      </c>
      <c r="C71" s="309">
        <v>1202</v>
      </c>
    </row>
    <row r="72" spans="1:3" x14ac:dyDescent="0.25">
      <c r="A72" s="308" t="s">
        <v>395</v>
      </c>
      <c r="B72" s="309">
        <v>218.88399999999999</v>
      </c>
      <c r="C72" s="309">
        <v>1098</v>
      </c>
    </row>
    <row r="73" spans="1:3" x14ac:dyDescent="0.25">
      <c r="A73" s="308" t="s">
        <v>510</v>
      </c>
      <c r="B73" s="309">
        <v>213.38900000000001</v>
      </c>
      <c r="C73" s="309">
        <v>257</v>
      </c>
    </row>
    <row r="74" spans="1:3" x14ac:dyDescent="0.25">
      <c r="A74" s="308" t="s">
        <v>511</v>
      </c>
      <c r="B74" s="309">
        <v>187.59299999999999</v>
      </c>
      <c r="C74" s="309">
        <v>577</v>
      </c>
    </row>
    <row r="75" spans="1:3" x14ac:dyDescent="0.25">
      <c r="A75" s="308" t="s">
        <v>447</v>
      </c>
      <c r="B75" s="309">
        <v>171.29599999999999</v>
      </c>
      <c r="C75" s="309">
        <v>529</v>
      </c>
    </row>
    <row r="76" spans="1:3" x14ac:dyDescent="0.25">
      <c r="A76" s="308" t="s">
        <v>512</v>
      </c>
      <c r="B76" s="309">
        <v>155.88200000000001</v>
      </c>
      <c r="C76" s="309">
        <v>607</v>
      </c>
    </row>
    <row r="77" spans="1:3" x14ac:dyDescent="0.25">
      <c r="A77" s="308" t="s">
        <v>449</v>
      </c>
      <c r="B77" s="309">
        <v>152.37899999999999</v>
      </c>
      <c r="C77" s="309">
        <v>915</v>
      </c>
    </row>
    <row r="78" spans="1:3" x14ac:dyDescent="0.25">
      <c r="A78" s="308" t="s">
        <v>513</v>
      </c>
      <c r="B78" s="309">
        <v>149.017</v>
      </c>
      <c r="C78" s="309">
        <v>1206</v>
      </c>
    </row>
    <row r="79" spans="1:3" x14ac:dyDescent="0.25">
      <c r="A79" s="308" t="s">
        <v>514</v>
      </c>
      <c r="B79" s="309">
        <v>146.92500000000001</v>
      </c>
      <c r="C79" s="309">
        <v>1437</v>
      </c>
    </row>
    <row r="80" spans="1:3" x14ac:dyDescent="0.25">
      <c r="A80" s="308" t="s">
        <v>515</v>
      </c>
      <c r="B80" s="309">
        <v>142.428</v>
      </c>
      <c r="C80" s="309">
        <v>818</v>
      </c>
    </row>
    <row r="81" spans="1:3" x14ac:dyDescent="0.25">
      <c r="A81" s="308" t="s">
        <v>516</v>
      </c>
      <c r="B81" s="309">
        <v>139.947</v>
      </c>
      <c r="C81" s="309">
        <v>1036</v>
      </c>
    </row>
    <row r="82" spans="1:3" x14ac:dyDescent="0.25">
      <c r="A82" s="308" t="s">
        <v>477</v>
      </c>
      <c r="B82" s="309">
        <v>137.41300000000001</v>
      </c>
      <c r="C82" s="309">
        <v>767</v>
      </c>
    </row>
    <row r="83" spans="1:3" x14ac:dyDescent="0.25">
      <c r="A83" s="308" t="s">
        <v>462</v>
      </c>
      <c r="B83" s="309">
        <v>129.77699999999999</v>
      </c>
      <c r="C83" s="309">
        <v>724</v>
      </c>
    </row>
    <row r="84" spans="1:3" x14ac:dyDescent="0.25">
      <c r="A84" s="308" t="s">
        <v>517</v>
      </c>
      <c r="B84" s="309">
        <v>127.423</v>
      </c>
      <c r="C84" s="309">
        <v>992</v>
      </c>
    </row>
    <row r="85" spans="1:3" x14ac:dyDescent="0.25">
      <c r="A85" s="308" t="s">
        <v>518</v>
      </c>
      <c r="B85" s="309">
        <v>119.997</v>
      </c>
      <c r="C85" s="309">
        <v>2145</v>
      </c>
    </row>
    <row r="86" spans="1:3" x14ac:dyDescent="0.25">
      <c r="A86" s="308" t="s">
        <v>452</v>
      </c>
      <c r="B86" s="309">
        <v>113.116</v>
      </c>
      <c r="C86" s="309">
        <v>1457</v>
      </c>
    </row>
    <row r="87" spans="1:3" x14ac:dyDescent="0.25">
      <c r="A87" s="308" t="s">
        <v>448</v>
      </c>
      <c r="B87" s="309">
        <v>110.535</v>
      </c>
      <c r="C87" s="309">
        <v>867</v>
      </c>
    </row>
    <row r="88" spans="1:3" x14ac:dyDescent="0.25">
      <c r="A88" s="308" t="s">
        <v>519</v>
      </c>
      <c r="B88" s="309">
        <v>110.503</v>
      </c>
      <c r="C88" s="309">
        <v>643</v>
      </c>
    </row>
    <row r="89" spans="1:3" x14ac:dyDescent="0.25">
      <c r="A89" s="308" t="s">
        <v>520</v>
      </c>
      <c r="B89" s="309">
        <v>110.20699999999999</v>
      </c>
      <c r="C89" s="309">
        <v>708</v>
      </c>
    </row>
    <row r="90" spans="1:3" x14ac:dyDescent="0.25">
      <c r="A90" s="308" t="s">
        <v>450</v>
      </c>
      <c r="B90" s="309">
        <v>90.789000000000001</v>
      </c>
      <c r="C90" s="309">
        <v>1180</v>
      </c>
    </row>
    <row r="91" spans="1:3" x14ac:dyDescent="0.25">
      <c r="A91" s="308" t="s">
        <v>385</v>
      </c>
      <c r="B91" s="309">
        <v>88.134</v>
      </c>
      <c r="C91" s="309">
        <v>630</v>
      </c>
    </row>
    <row r="92" spans="1:3" x14ac:dyDescent="0.25">
      <c r="A92" s="308" t="s">
        <v>521</v>
      </c>
      <c r="B92" s="309">
        <v>87.228999999999999</v>
      </c>
      <c r="C92" s="309">
        <v>1595</v>
      </c>
    </row>
    <row r="93" spans="1:3" x14ac:dyDescent="0.25">
      <c r="A93" s="308" t="s">
        <v>522</v>
      </c>
      <c r="B93" s="309">
        <v>74.177999999999997</v>
      </c>
      <c r="C93" s="309">
        <v>687</v>
      </c>
    </row>
    <row r="94" spans="1:3" x14ac:dyDescent="0.25">
      <c r="A94" s="308" t="s">
        <v>453</v>
      </c>
      <c r="B94" s="309">
        <v>73.135000000000005</v>
      </c>
      <c r="C94" s="309">
        <v>1502</v>
      </c>
    </row>
    <row r="95" spans="1:3" x14ac:dyDescent="0.25">
      <c r="A95" s="308" t="s">
        <v>523</v>
      </c>
      <c r="B95" s="309">
        <v>71.456999999999994</v>
      </c>
      <c r="C95" s="309">
        <v>1590</v>
      </c>
    </row>
    <row r="96" spans="1:3" x14ac:dyDescent="0.25">
      <c r="A96" s="308" t="s">
        <v>451</v>
      </c>
      <c r="B96" s="309">
        <v>63.901000000000003</v>
      </c>
      <c r="C96" s="309">
        <v>862</v>
      </c>
    </row>
    <row r="97" spans="1:3" x14ac:dyDescent="0.25">
      <c r="A97" s="308" t="s">
        <v>524</v>
      </c>
      <c r="B97" s="309">
        <v>54.298999999999999</v>
      </c>
      <c r="C97" s="309">
        <v>712</v>
      </c>
    </row>
    <row r="98" spans="1:3" x14ac:dyDescent="0.25">
      <c r="A98" s="308" t="s">
        <v>525</v>
      </c>
      <c r="B98" s="309">
        <v>41.648000000000003</v>
      </c>
      <c r="C98" s="309">
        <v>618</v>
      </c>
    </row>
    <row r="99" spans="1:3" x14ac:dyDescent="0.25">
      <c r="A99" s="308" t="s">
        <v>526</v>
      </c>
      <c r="B99" s="309">
        <v>35.506</v>
      </c>
      <c r="C99" s="309">
        <v>1273</v>
      </c>
    </row>
    <row r="100" spans="1:3" x14ac:dyDescent="0.25">
      <c r="A100" s="308" t="s">
        <v>527</v>
      </c>
      <c r="B100" s="309">
        <v>30.908000000000001</v>
      </c>
      <c r="C100" s="309">
        <v>824</v>
      </c>
    </row>
    <row r="101" spans="1:3" x14ac:dyDescent="0.25">
      <c r="A101" s="308" t="s">
        <v>528</v>
      </c>
      <c r="B101" s="309">
        <v>28.111000000000001</v>
      </c>
      <c r="C101" s="309">
        <v>644</v>
      </c>
    </row>
    <row r="102" spans="1:3" x14ac:dyDescent="0.25">
      <c r="A102" s="308" t="s">
        <v>529</v>
      </c>
      <c r="B102" s="309">
        <v>20.126999999999999</v>
      </c>
      <c r="C102" s="309">
        <v>501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B1" sqref="B1:B2"/>
    </sheetView>
  </sheetViews>
  <sheetFormatPr baseColWidth="10" defaultRowHeight="15" x14ac:dyDescent="0.25"/>
  <cols>
    <col min="1" max="1" width="26.42578125" customWidth="1"/>
  </cols>
  <sheetData>
    <row r="1" spans="1:8" x14ac:dyDescent="0.25">
      <c r="A1" s="336"/>
      <c r="B1" s="367" t="s">
        <v>233</v>
      </c>
      <c r="C1" s="367" t="s">
        <v>234</v>
      </c>
      <c r="D1" s="367" t="s">
        <v>228</v>
      </c>
      <c r="E1" s="367" t="s">
        <v>229</v>
      </c>
      <c r="F1" s="367" t="s">
        <v>230</v>
      </c>
      <c r="G1" s="369" t="s">
        <v>231</v>
      </c>
      <c r="H1" s="371" t="s">
        <v>232</v>
      </c>
    </row>
    <row r="2" spans="1:8" x14ac:dyDescent="0.25">
      <c r="A2" s="337"/>
      <c r="B2" s="368"/>
      <c r="C2" s="368"/>
      <c r="D2" s="368"/>
      <c r="E2" s="368"/>
      <c r="F2" s="368"/>
      <c r="G2" s="370"/>
      <c r="H2" s="371"/>
    </row>
    <row r="3" spans="1:8" x14ac:dyDescent="0.25">
      <c r="A3" s="338" t="s">
        <v>470</v>
      </c>
      <c r="B3" s="339">
        <v>7857.9166666666597</v>
      </c>
      <c r="C3" s="339">
        <v>7030.4166666666597</v>
      </c>
      <c r="D3" s="339">
        <v>5854.7666666666601</v>
      </c>
      <c r="E3" s="339">
        <v>5525.3333333333303</v>
      </c>
      <c r="F3" s="339">
        <v>7116.9333333333298</v>
      </c>
      <c r="G3" s="339">
        <v>3507.3333333333298</v>
      </c>
      <c r="H3" s="339">
        <v>5253.4166666666597</v>
      </c>
    </row>
    <row r="4" spans="1:8" x14ac:dyDescent="0.25">
      <c r="A4" s="338" t="s">
        <v>345</v>
      </c>
      <c r="B4" s="339">
        <v>8689.25</v>
      </c>
      <c r="C4" s="339">
        <v>241681.3</v>
      </c>
      <c r="D4" s="339">
        <v>237039.183333333</v>
      </c>
      <c r="E4" s="339">
        <v>11309.733333333301</v>
      </c>
      <c r="F4" s="339">
        <v>50130.216666666602</v>
      </c>
      <c r="G4" s="339">
        <v>167325.5</v>
      </c>
      <c r="H4" s="339">
        <v>310106.84999999998</v>
      </c>
    </row>
    <row r="5" spans="1:8" x14ac:dyDescent="0.25">
      <c r="A5" s="338" t="s">
        <v>432</v>
      </c>
      <c r="B5" s="339">
        <v>2924.8333333333298</v>
      </c>
      <c r="C5" s="339">
        <v>2192.15</v>
      </c>
      <c r="D5" s="339">
        <v>2054.2666666666601</v>
      </c>
      <c r="E5" s="339">
        <v>2095.36666666666</v>
      </c>
      <c r="F5" s="339">
        <v>2362.9</v>
      </c>
      <c r="G5" s="339">
        <v>42351.283333333296</v>
      </c>
      <c r="H5" s="339">
        <v>32434.383333333299</v>
      </c>
    </row>
    <row r="6" spans="1:8" x14ac:dyDescent="0.25">
      <c r="A6" s="338" t="s">
        <v>463</v>
      </c>
      <c r="B6" s="339">
        <v>1797.0333333333299</v>
      </c>
      <c r="C6" s="339">
        <v>3172.95</v>
      </c>
      <c r="D6" s="339">
        <v>4324</v>
      </c>
      <c r="E6" s="339">
        <v>1590.63333333333</v>
      </c>
      <c r="F6" s="339">
        <v>4272.7666666666601</v>
      </c>
      <c r="G6" s="339">
        <v>11733.5666666666</v>
      </c>
      <c r="H6" s="339">
        <v>9555.6</v>
      </c>
    </row>
    <row r="7" spans="1:8" x14ac:dyDescent="0.25">
      <c r="A7" s="338" t="s">
        <v>464</v>
      </c>
      <c r="B7" s="339">
        <v>833.88333333333298</v>
      </c>
      <c r="C7" s="339">
        <v>868.93333333333305</v>
      </c>
      <c r="D7" s="339">
        <v>3367.7</v>
      </c>
      <c r="E7" s="339">
        <v>556.58333333333303</v>
      </c>
      <c r="F7" s="339">
        <v>500.31666666666598</v>
      </c>
      <c r="G7" s="339">
        <v>887.71666666666601</v>
      </c>
      <c r="H7" s="339">
        <v>600.66666666666595</v>
      </c>
    </row>
    <row r="8" spans="1:8" x14ac:dyDescent="0.25">
      <c r="A8" s="338" t="s">
        <v>465</v>
      </c>
      <c r="B8" s="339">
        <v>1155.9666666666601</v>
      </c>
      <c r="C8" s="339">
        <v>787.26666666666597</v>
      </c>
      <c r="D8" s="339">
        <v>598</v>
      </c>
      <c r="E8" s="339">
        <v>1576.2</v>
      </c>
      <c r="F8" s="339">
        <v>1051.5166666666601</v>
      </c>
      <c r="G8" s="339">
        <v>4104.4166666666597</v>
      </c>
      <c r="H8" s="339">
        <v>1341.7833333333299</v>
      </c>
    </row>
    <row r="9" spans="1:8" x14ac:dyDescent="0.25">
      <c r="A9" s="338" t="s">
        <v>468</v>
      </c>
      <c r="B9" s="339">
        <v>819.43333333333305</v>
      </c>
      <c r="C9" s="339">
        <v>313.61666666666599</v>
      </c>
      <c r="D9" s="339">
        <v>636.25</v>
      </c>
      <c r="E9" s="339">
        <v>1679.6</v>
      </c>
      <c r="F9" s="339">
        <v>806.71666666666601</v>
      </c>
      <c r="G9" s="339">
        <v>2585.5500000000002</v>
      </c>
      <c r="H9" s="339">
        <v>562</v>
      </c>
    </row>
    <row r="10" spans="1:8" x14ac:dyDescent="0.25">
      <c r="A10" s="338" t="s">
        <v>466</v>
      </c>
      <c r="B10" s="339">
        <v>4588.6000000000004</v>
      </c>
      <c r="C10" s="339">
        <v>1566.0833333333301</v>
      </c>
      <c r="D10" s="339">
        <v>1266.3333333333301</v>
      </c>
      <c r="E10" s="339">
        <v>1809.75</v>
      </c>
      <c r="F10" s="339">
        <v>3105.5166666666601</v>
      </c>
      <c r="G10" s="339">
        <v>1742.38333333333</v>
      </c>
      <c r="H10" s="339">
        <v>1471.9666666666601</v>
      </c>
    </row>
    <row r="11" spans="1:8" x14ac:dyDescent="0.25">
      <c r="A11" s="338" t="s">
        <v>467</v>
      </c>
      <c r="B11" s="339">
        <v>791.98333333333301</v>
      </c>
      <c r="C11" s="339">
        <v>649.41666666666595</v>
      </c>
      <c r="D11" s="339">
        <v>593.95000000000005</v>
      </c>
      <c r="E11" s="339">
        <v>1174.86666666666</v>
      </c>
      <c r="F11" s="339">
        <v>1250.2833333333299</v>
      </c>
      <c r="G11" s="339">
        <v>1329.2833333333299</v>
      </c>
      <c r="H11" s="339">
        <v>974.35</v>
      </c>
    </row>
    <row r="12" spans="1:8" ht="15" customHeight="1" x14ac:dyDescent="0.25">
      <c r="A12" s="338" t="s">
        <v>16</v>
      </c>
      <c r="B12" s="338">
        <f t="shared" ref="B12:H12" si="0">SUM(B3:B11)</f>
        <v>29458.899999999976</v>
      </c>
      <c r="C12" s="338">
        <f t="shared" si="0"/>
        <v>258262.1333333333</v>
      </c>
      <c r="D12" s="338">
        <f t="shared" si="0"/>
        <v>255734.44999999969</v>
      </c>
      <c r="E12" s="338">
        <f t="shared" si="0"/>
        <v>27318.066666666615</v>
      </c>
      <c r="F12" s="338">
        <f t="shared" si="0"/>
        <v>70597.16666666657</v>
      </c>
      <c r="G12" s="338">
        <f t="shared" si="0"/>
        <v>235567.03333333321</v>
      </c>
      <c r="H12" s="338">
        <f t="shared" si="0"/>
        <v>362301.0166666666</v>
      </c>
    </row>
  </sheetData>
  <mergeCells count="7">
    <mergeCell ref="F1:F2"/>
    <mergeCell ref="G1:G2"/>
    <mergeCell ref="H1:H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21" activePane="bottomLeft" state="frozen"/>
      <selection activeCell="L33" sqref="L33:L37"/>
      <selection pane="bottomLeft" activeCell="I40" sqref="I40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72"/>
      <c r="B1" s="372"/>
      <c r="C1" s="373" t="s">
        <v>480</v>
      </c>
      <c r="D1" s="373"/>
      <c r="E1" s="373"/>
      <c r="F1" s="373"/>
      <c r="G1" s="373"/>
      <c r="H1" s="373"/>
      <c r="I1" s="373"/>
      <c r="J1" s="373" t="s">
        <v>537</v>
      </c>
      <c r="K1" s="373"/>
      <c r="L1" s="373"/>
      <c r="M1" s="373"/>
      <c r="N1" s="373"/>
      <c r="O1" s="373"/>
      <c r="P1" s="373"/>
    </row>
    <row r="2" spans="1:16" ht="15.75" thickBot="1" x14ac:dyDescent="0.3">
      <c r="A2" s="372"/>
      <c r="B2" s="372"/>
      <c r="C2" s="366" t="s">
        <v>2</v>
      </c>
      <c r="D2" s="366"/>
      <c r="E2" s="366"/>
      <c r="F2" s="366"/>
      <c r="G2" s="366"/>
      <c r="H2" s="366"/>
      <c r="I2" s="366"/>
      <c r="J2" s="366" t="s">
        <v>2</v>
      </c>
      <c r="K2" s="366"/>
      <c r="L2" s="366"/>
      <c r="M2" s="366"/>
      <c r="N2" s="366"/>
      <c r="O2" s="366"/>
      <c r="P2" s="366"/>
    </row>
    <row r="3" spans="1:16" ht="15.75" thickBot="1" x14ac:dyDescent="0.3">
      <c r="A3" s="372"/>
      <c r="B3" s="372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</row>
    <row r="4" spans="1:16" ht="15.75" thickBot="1" x14ac:dyDescent="0.3">
      <c r="A4" s="372"/>
      <c r="B4" s="37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299" t="s">
        <v>349</v>
      </c>
      <c r="C6" s="191">
        <v>34937</v>
      </c>
      <c r="D6" s="192">
        <v>28000</v>
      </c>
      <c r="E6" s="192">
        <v>27093</v>
      </c>
      <c r="F6" s="192">
        <v>24743</v>
      </c>
      <c r="G6" s="192">
        <v>24349</v>
      </c>
      <c r="H6" s="192"/>
      <c r="I6" s="192"/>
      <c r="J6" s="194">
        <v>28513</v>
      </c>
      <c r="K6" s="195">
        <v>32851</v>
      </c>
      <c r="L6" s="195">
        <v>30640</v>
      </c>
      <c r="M6" s="195">
        <v>26654</v>
      </c>
      <c r="N6" s="195">
        <v>24781</v>
      </c>
      <c r="O6" s="195"/>
      <c r="P6" s="196"/>
    </row>
    <row r="7" spans="1:16" x14ac:dyDescent="0.25">
      <c r="B7" s="190" t="s">
        <v>350</v>
      </c>
      <c r="C7" s="191">
        <v>67281</v>
      </c>
      <c r="D7" s="192">
        <v>59818</v>
      </c>
      <c r="E7" s="192">
        <v>58526</v>
      </c>
      <c r="F7" s="192">
        <v>43216</v>
      </c>
      <c r="G7" s="192">
        <v>37711</v>
      </c>
      <c r="H7" s="192"/>
      <c r="I7" s="192"/>
      <c r="J7" s="194">
        <v>54988</v>
      </c>
      <c r="K7" s="195">
        <v>61401</v>
      </c>
      <c r="L7" s="195">
        <v>61613</v>
      </c>
      <c r="M7" s="195">
        <v>44125</v>
      </c>
      <c r="N7" s="195">
        <v>37018</v>
      </c>
      <c r="O7" s="195"/>
      <c r="P7" s="196"/>
    </row>
    <row r="8" spans="1:16" ht="18" customHeight="1" x14ac:dyDescent="0.25">
      <c r="B8" s="190" t="s">
        <v>351</v>
      </c>
      <c r="C8" s="191">
        <v>27720</v>
      </c>
      <c r="D8" s="192">
        <v>26407</v>
      </c>
      <c r="E8" s="192">
        <v>24241</v>
      </c>
      <c r="F8" s="192">
        <v>7934</v>
      </c>
      <c r="G8" s="192">
        <v>8931</v>
      </c>
      <c r="H8" s="192"/>
      <c r="I8" s="192"/>
      <c r="J8" s="194">
        <v>24265</v>
      </c>
      <c r="K8" s="195">
        <v>19079</v>
      </c>
      <c r="L8" s="195">
        <v>15404</v>
      </c>
      <c r="M8" s="195">
        <v>6990</v>
      </c>
      <c r="N8" s="195">
        <v>10656</v>
      </c>
      <c r="O8" s="195"/>
      <c r="P8" s="196"/>
    </row>
    <row r="9" spans="1:16" x14ac:dyDescent="0.25">
      <c r="B9" s="190" t="s">
        <v>352</v>
      </c>
      <c r="C9" s="191">
        <v>69830</v>
      </c>
      <c r="D9" s="192">
        <v>64936</v>
      </c>
      <c r="E9" s="192">
        <v>60330</v>
      </c>
      <c r="F9" s="192">
        <v>34282</v>
      </c>
      <c r="G9" s="192">
        <v>38811</v>
      </c>
      <c r="H9" s="192"/>
      <c r="I9" s="192"/>
      <c r="J9" s="194">
        <v>64235</v>
      </c>
      <c r="K9" s="195">
        <v>50877</v>
      </c>
      <c r="L9" s="195">
        <v>48834</v>
      </c>
      <c r="M9" s="195">
        <v>36824</v>
      </c>
      <c r="N9" s="195">
        <v>39553</v>
      </c>
      <c r="O9" s="195"/>
      <c r="P9" s="197"/>
    </row>
    <row r="10" spans="1:16" x14ac:dyDescent="0.25">
      <c r="B10" s="190" t="s">
        <v>353</v>
      </c>
      <c r="C10" s="191">
        <v>38577</v>
      </c>
      <c r="D10" s="192">
        <v>36238</v>
      </c>
      <c r="E10" s="192">
        <v>33966</v>
      </c>
      <c r="F10" s="192">
        <v>29231</v>
      </c>
      <c r="G10" s="192">
        <v>34833</v>
      </c>
      <c r="H10" s="192"/>
      <c r="I10" s="192"/>
      <c r="J10" s="194">
        <v>39642</v>
      </c>
      <c r="K10" s="195">
        <v>31324</v>
      </c>
      <c r="L10" s="195">
        <v>32087</v>
      </c>
      <c r="M10" s="195">
        <v>28814</v>
      </c>
      <c r="N10" s="195">
        <v>36860</v>
      </c>
      <c r="O10" s="195"/>
      <c r="P10" s="197"/>
    </row>
    <row r="11" spans="1:16" x14ac:dyDescent="0.25">
      <c r="B11" s="190" t="s">
        <v>354</v>
      </c>
      <c r="C11" s="191">
        <v>38351</v>
      </c>
      <c r="D11" s="192">
        <v>38643</v>
      </c>
      <c r="E11" s="192">
        <v>36512</v>
      </c>
      <c r="F11" s="192">
        <v>21557</v>
      </c>
      <c r="G11" s="192">
        <v>35457</v>
      </c>
      <c r="H11" s="192"/>
      <c r="I11" s="192"/>
      <c r="J11" s="194">
        <v>39144</v>
      </c>
      <c r="K11" s="195">
        <v>32897</v>
      </c>
      <c r="L11" s="195">
        <v>33910</v>
      </c>
      <c r="M11" s="195">
        <v>18498</v>
      </c>
      <c r="N11" s="195">
        <v>35052</v>
      </c>
      <c r="O11" s="195"/>
      <c r="P11" s="196"/>
    </row>
    <row r="12" spans="1:16" x14ac:dyDescent="0.25">
      <c r="B12" s="190" t="s">
        <v>355</v>
      </c>
      <c r="C12" s="191">
        <v>44669</v>
      </c>
      <c r="D12" s="192">
        <v>42423</v>
      </c>
      <c r="E12" s="192">
        <v>38172</v>
      </c>
      <c r="F12" s="192">
        <v>25081</v>
      </c>
      <c r="G12" s="192">
        <v>23373</v>
      </c>
      <c r="H12" s="192"/>
      <c r="I12" s="192"/>
      <c r="J12" s="194">
        <v>40816</v>
      </c>
      <c r="K12" s="195">
        <v>24001</v>
      </c>
      <c r="L12" s="195">
        <v>22720</v>
      </c>
      <c r="M12" s="195">
        <v>23324</v>
      </c>
      <c r="N12" s="195">
        <v>23694</v>
      </c>
      <c r="O12" s="195"/>
      <c r="P12" s="196"/>
    </row>
    <row r="13" spans="1:16" x14ac:dyDescent="0.25">
      <c r="B13" s="190" t="s">
        <v>356</v>
      </c>
      <c r="C13" s="191">
        <v>8878</v>
      </c>
      <c r="D13" s="192">
        <v>6982</v>
      </c>
      <c r="E13" s="192">
        <v>7581</v>
      </c>
      <c r="F13" s="192">
        <v>6679</v>
      </c>
      <c r="G13" s="192">
        <v>5883</v>
      </c>
      <c r="H13" s="192"/>
      <c r="I13" s="192"/>
      <c r="J13" s="194">
        <v>9281</v>
      </c>
      <c r="K13" s="195">
        <v>5954</v>
      </c>
      <c r="L13" s="195">
        <v>6026</v>
      </c>
      <c r="M13" s="195">
        <v>5286</v>
      </c>
      <c r="N13" s="195">
        <v>5558</v>
      </c>
      <c r="O13" s="195"/>
      <c r="P13" s="196"/>
    </row>
    <row r="14" spans="1:16" ht="15.75" thickBot="1" x14ac:dyDescent="0.3">
      <c r="B14" s="190" t="s">
        <v>438</v>
      </c>
      <c r="C14" s="191">
        <v>60223</v>
      </c>
      <c r="D14" s="192">
        <v>59043</v>
      </c>
      <c r="E14" s="192">
        <v>63680</v>
      </c>
      <c r="F14" s="192">
        <v>65528</v>
      </c>
      <c r="G14" s="192">
        <v>62472</v>
      </c>
      <c r="H14" s="192"/>
      <c r="I14" s="192"/>
      <c r="J14" s="194">
        <v>60457</v>
      </c>
      <c r="K14" s="195">
        <v>47623</v>
      </c>
      <c r="L14" s="195">
        <v>44150</v>
      </c>
      <c r="M14" s="195">
        <v>18226</v>
      </c>
      <c r="N14" s="195">
        <v>26402</v>
      </c>
      <c r="O14" s="195"/>
      <c r="P14" s="196"/>
    </row>
    <row r="15" spans="1:16" ht="15.75" thickBot="1" x14ac:dyDescent="0.3">
      <c r="B15" s="199" t="s">
        <v>16</v>
      </c>
      <c r="C15" s="198">
        <v>390466</v>
      </c>
      <c r="D15" s="198">
        <v>362490</v>
      </c>
      <c r="E15" s="198">
        <v>350101</v>
      </c>
      <c r="F15" s="198">
        <v>258251</v>
      </c>
      <c r="G15" s="198">
        <v>271820</v>
      </c>
      <c r="H15" s="198"/>
      <c r="I15" s="198"/>
      <c r="J15" s="198">
        <f>SUM(J6:J14)</f>
        <v>361341</v>
      </c>
      <c r="K15" s="198">
        <f t="shared" ref="K15:P15" si="0">SUM(K6:K14)</f>
        <v>306007</v>
      </c>
      <c r="L15" s="198">
        <f t="shared" si="0"/>
        <v>295384</v>
      </c>
      <c r="M15" s="198">
        <f t="shared" si="0"/>
        <v>208741</v>
      </c>
      <c r="N15" s="198">
        <f t="shared" si="0"/>
        <v>239574</v>
      </c>
      <c r="O15" s="198">
        <f t="shared" si="0"/>
        <v>0</v>
      </c>
      <c r="P15" s="198">
        <f t="shared" si="0"/>
        <v>0</v>
      </c>
    </row>
    <row r="16" spans="1:16" ht="15.75" thickBot="1" x14ac:dyDescent="0.3">
      <c r="B16" s="200" t="s">
        <v>365</v>
      </c>
    </row>
    <row r="17" spans="2:16" x14ac:dyDescent="0.25">
      <c r="B17" s="201" t="s">
        <v>367</v>
      </c>
      <c r="C17" s="184"/>
      <c r="D17" s="188"/>
      <c r="E17" s="188"/>
      <c r="F17" s="185"/>
      <c r="G17" s="185"/>
      <c r="H17" s="185">
        <v>22241</v>
      </c>
      <c r="I17" s="186"/>
      <c r="J17" s="187"/>
      <c r="K17" s="188"/>
      <c r="L17" s="188"/>
      <c r="M17" s="188"/>
      <c r="N17" s="188"/>
      <c r="O17" s="188">
        <v>24763</v>
      </c>
      <c r="P17" s="189"/>
    </row>
    <row r="18" spans="2:16" x14ac:dyDescent="0.25">
      <c r="B18" s="190" t="s">
        <v>368</v>
      </c>
      <c r="C18" s="191"/>
      <c r="D18" s="195"/>
      <c r="E18" s="195"/>
      <c r="F18" s="192"/>
      <c r="G18" s="192"/>
      <c r="H18" s="192">
        <v>7878</v>
      </c>
      <c r="I18" s="193"/>
      <c r="J18" s="194"/>
      <c r="K18" s="195"/>
      <c r="L18" s="195"/>
      <c r="M18" s="195"/>
      <c r="N18" s="195"/>
      <c r="O18" s="195">
        <v>9922</v>
      </c>
      <c r="P18" s="196"/>
    </row>
    <row r="19" spans="2:16" x14ac:dyDescent="0.25">
      <c r="B19" s="190" t="s">
        <v>369</v>
      </c>
      <c r="C19" s="191"/>
      <c r="D19" s="195"/>
      <c r="E19" s="195"/>
      <c r="F19" s="192"/>
      <c r="G19" s="192"/>
      <c r="H19" s="192">
        <v>42895</v>
      </c>
      <c r="I19" s="193"/>
      <c r="J19" s="194"/>
      <c r="K19" s="195"/>
      <c r="L19" s="195"/>
      <c r="M19" s="195"/>
      <c r="N19" s="195"/>
      <c r="O19" s="195">
        <v>42927</v>
      </c>
      <c r="P19" s="196"/>
    </row>
    <row r="20" spans="2:16" x14ac:dyDescent="0.25">
      <c r="B20" s="190" t="s">
        <v>370</v>
      </c>
      <c r="C20" s="191"/>
      <c r="D20" s="195"/>
      <c r="E20" s="195"/>
      <c r="F20" s="192"/>
      <c r="G20" s="192"/>
      <c r="H20" s="192">
        <v>47996</v>
      </c>
      <c r="I20" s="193"/>
      <c r="J20" s="194"/>
      <c r="K20" s="195"/>
      <c r="L20" s="195"/>
      <c r="M20" s="195"/>
      <c r="N20" s="195"/>
      <c r="O20" s="195">
        <v>46588</v>
      </c>
      <c r="P20" s="196"/>
    </row>
    <row r="21" spans="2:16" x14ac:dyDescent="0.25">
      <c r="B21" s="190" t="s">
        <v>357</v>
      </c>
      <c r="C21" s="191"/>
      <c r="D21" s="195"/>
      <c r="E21" s="195"/>
      <c r="F21" s="192"/>
      <c r="G21" s="192"/>
      <c r="H21" s="192">
        <v>24903</v>
      </c>
      <c r="I21" s="193"/>
      <c r="J21" s="194"/>
      <c r="K21" s="195"/>
      <c r="L21" s="195"/>
      <c r="M21" s="195"/>
      <c r="N21" s="195"/>
      <c r="O21" s="195">
        <v>26328</v>
      </c>
      <c r="P21" s="196"/>
    </row>
    <row r="22" spans="2:16" x14ac:dyDescent="0.25">
      <c r="B22" s="270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/>
      <c r="F23" s="192"/>
      <c r="G23" s="192"/>
      <c r="H23" s="192"/>
      <c r="I23" s="193">
        <v>43708</v>
      </c>
      <c r="J23" s="194"/>
      <c r="K23" s="195"/>
      <c r="L23" s="195"/>
      <c r="M23" s="195"/>
      <c r="N23" s="195"/>
      <c r="O23" s="195"/>
      <c r="P23" s="196">
        <v>46283</v>
      </c>
    </row>
    <row r="24" spans="2:16" x14ac:dyDescent="0.25">
      <c r="B24" s="190" t="s">
        <v>359</v>
      </c>
      <c r="D24" s="195"/>
      <c r="E24" s="195"/>
      <c r="I24">
        <v>53272</v>
      </c>
      <c r="J24" s="194"/>
      <c r="K24" s="195"/>
      <c r="L24" s="195"/>
      <c r="M24" s="195"/>
      <c r="N24" s="195"/>
      <c r="O24" s="195"/>
      <c r="P24" s="196">
        <v>54649</v>
      </c>
    </row>
    <row r="25" spans="2:16" ht="15.75" thickBot="1" x14ac:dyDescent="0.3">
      <c r="B25" s="190" t="s">
        <v>360</v>
      </c>
      <c r="D25" s="195"/>
      <c r="E25" s="195"/>
      <c r="I25">
        <v>7679</v>
      </c>
      <c r="J25" s="194"/>
      <c r="K25" s="195"/>
      <c r="L25" s="195"/>
      <c r="M25" s="195"/>
      <c r="N25" s="195"/>
      <c r="O25" s="195"/>
      <c r="P25" s="196">
        <v>7168</v>
      </c>
    </row>
    <row r="26" spans="2:16" ht="15.75" thickBot="1" x14ac:dyDescent="0.3">
      <c r="B26" s="199" t="s">
        <v>225</v>
      </c>
      <c r="C26" s="202"/>
      <c r="D26" s="202"/>
      <c r="E26" s="202"/>
      <c r="F26" s="202"/>
      <c r="G26" s="202"/>
      <c r="H26" s="202">
        <v>145913</v>
      </c>
      <c r="I26" s="319">
        <v>104659</v>
      </c>
      <c r="J26" s="198"/>
      <c r="K26" s="198"/>
      <c r="L26" s="198"/>
      <c r="M26" s="198"/>
      <c r="N26" s="198"/>
      <c r="O26" s="198">
        <f>SUM(O17:O25)</f>
        <v>150528</v>
      </c>
      <c r="P26" s="198">
        <f>SUM(P17:P25)</f>
        <v>108100</v>
      </c>
    </row>
    <row r="28" spans="2:16" ht="15.75" thickBot="1" x14ac:dyDescent="0.3">
      <c r="B28" s="131" t="s">
        <v>364</v>
      </c>
      <c r="C28" s="203" t="s">
        <v>480</v>
      </c>
      <c r="D28" s="204" t="s">
        <v>537</v>
      </c>
      <c r="E28" s="205" t="s">
        <v>226</v>
      </c>
    </row>
    <row r="29" spans="2:16" x14ac:dyDescent="0.25">
      <c r="B29" s="206" t="s">
        <v>349</v>
      </c>
      <c r="C29" s="207">
        <f t="shared" ref="C29:C36" si="1">SUM(C6:I6)</f>
        <v>139122</v>
      </c>
      <c r="D29" s="208">
        <f t="shared" ref="D29:D35" si="2">SUM(J6:P6)</f>
        <v>143439</v>
      </c>
      <c r="E29" s="209">
        <f t="shared" ref="E29:E38" si="3">+IFERROR((D29-C29)/C29,"-")</f>
        <v>3.1030318713071981E-2</v>
      </c>
    </row>
    <row r="30" spans="2:16" x14ac:dyDescent="0.25">
      <c r="B30" s="210" t="s">
        <v>350</v>
      </c>
      <c r="C30" s="211">
        <f t="shared" si="1"/>
        <v>266552</v>
      </c>
      <c r="D30" s="212">
        <f t="shared" si="2"/>
        <v>259145</v>
      </c>
      <c r="E30" s="213">
        <f t="shared" si="3"/>
        <v>-2.778819892553798E-2</v>
      </c>
    </row>
    <row r="31" spans="2:16" x14ac:dyDescent="0.25">
      <c r="B31" s="210" t="s">
        <v>351</v>
      </c>
      <c r="C31" s="211">
        <f t="shared" si="1"/>
        <v>95233</v>
      </c>
      <c r="D31" s="212">
        <f t="shared" si="2"/>
        <v>76394</v>
      </c>
      <c r="E31" s="213">
        <f t="shared" si="3"/>
        <v>-0.19782008337446053</v>
      </c>
    </row>
    <row r="32" spans="2:16" x14ac:dyDescent="0.25">
      <c r="B32" s="210" t="s">
        <v>352</v>
      </c>
      <c r="C32" s="211">
        <f t="shared" si="1"/>
        <v>268189</v>
      </c>
      <c r="D32" s="212">
        <f t="shared" si="2"/>
        <v>240323</v>
      </c>
      <c r="E32" s="213">
        <f t="shared" si="3"/>
        <v>-0.10390433612116828</v>
      </c>
    </row>
    <row r="33" spans="2:5" x14ac:dyDescent="0.25">
      <c r="B33" s="210" t="s">
        <v>353</v>
      </c>
      <c r="C33" s="211">
        <f t="shared" si="1"/>
        <v>172845</v>
      </c>
      <c r="D33" s="212">
        <f t="shared" si="2"/>
        <v>168727</v>
      </c>
      <c r="E33" s="213">
        <f t="shared" si="3"/>
        <v>-2.3824814139836271E-2</v>
      </c>
    </row>
    <row r="34" spans="2:5" x14ac:dyDescent="0.25">
      <c r="B34" s="210" t="s">
        <v>354</v>
      </c>
      <c r="C34" s="211">
        <f t="shared" si="1"/>
        <v>170520</v>
      </c>
      <c r="D34" s="212">
        <f t="shared" si="2"/>
        <v>159501</v>
      </c>
      <c r="E34" s="213">
        <f t="shared" si="3"/>
        <v>-6.4619985925404647E-2</v>
      </c>
    </row>
    <row r="35" spans="2:5" x14ac:dyDescent="0.25">
      <c r="B35" s="210" t="s">
        <v>355</v>
      </c>
      <c r="C35" s="211">
        <f t="shared" si="1"/>
        <v>173718</v>
      </c>
      <c r="D35" s="212">
        <f t="shared" si="2"/>
        <v>134555</v>
      </c>
      <c r="E35" s="213">
        <f t="shared" si="3"/>
        <v>-0.22544008105089858</v>
      </c>
    </row>
    <row r="36" spans="2:5" x14ac:dyDescent="0.25">
      <c r="B36" s="206" t="s">
        <v>356</v>
      </c>
      <c r="C36" s="211">
        <f t="shared" si="1"/>
        <v>36003</v>
      </c>
      <c r="D36" s="212">
        <f t="shared" ref="D36" si="4">SUM(J13:P13)</f>
        <v>32105</v>
      </c>
      <c r="E36" s="214">
        <f t="shared" si="3"/>
        <v>-0.10826875538149598</v>
      </c>
    </row>
    <row r="37" spans="2:5" ht="15.75" thickBot="1" x14ac:dyDescent="0.3">
      <c r="B37" s="206" t="s">
        <v>438</v>
      </c>
      <c r="C37" s="211">
        <f t="shared" ref="C37" si="5">SUM(C14:I14)</f>
        <v>310946</v>
      </c>
      <c r="D37" s="212">
        <f t="shared" ref="D37" si="6">SUM(J14:P14)</f>
        <v>196858</v>
      </c>
      <c r="E37" s="214">
        <f t="shared" ref="E37" si="7">+IFERROR((D37-C37)/C37,"-")</f>
        <v>-0.3669061509072315</v>
      </c>
    </row>
    <row r="38" spans="2:5" ht="15.75" thickBot="1" x14ac:dyDescent="0.3">
      <c r="B38" s="215" t="s">
        <v>16</v>
      </c>
      <c r="C38" s="216">
        <f t="shared" ref="C38" si="8">SUM(C15:I15)</f>
        <v>1633128</v>
      </c>
      <c r="D38" s="217">
        <f>SUM(J15:P15)</f>
        <v>1411047</v>
      </c>
      <c r="E38" s="218">
        <f t="shared" si="3"/>
        <v>-0.13598505444766118</v>
      </c>
    </row>
    <row r="39" spans="2:5" ht="15.75" thickBot="1" x14ac:dyDescent="0.3">
      <c r="B39" s="131" t="s">
        <v>365</v>
      </c>
      <c r="E39" s="220" t="str">
        <f t="shared" ref="E39:E49" si="9">+IFERROR((D39-C39)/C39,"-")</f>
        <v>-</v>
      </c>
    </row>
    <row r="40" spans="2:5" x14ac:dyDescent="0.25">
      <c r="B40" s="210" t="s">
        <v>367</v>
      </c>
      <c r="C40" s="211">
        <f>H17</f>
        <v>22241</v>
      </c>
      <c r="D40" s="212">
        <f>O17</f>
        <v>24763</v>
      </c>
      <c r="E40" s="220">
        <f t="shared" si="9"/>
        <v>0.11339418191628074</v>
      </c>
    </row>
    <row r="41" spans="2:5" x14ac:dyDescent="0.25">
      <c r="B41" s="210" t="s">
        <v>368</v>
      </c>
      <c r="C41" s="211">
        <f t="shared" ref="C41:C45" si="10">H18</f>
        <v>7878</v>
      </c>
      <c r="D41" s="212">
        <f t="shared" ref="D41:D44" si="11">O18</f>
        <v>9922</v>
      </c>
      <c r="E41" s="220">
        <f t="shared" si="9"/>
        <v>0.25945671490225947</v>
      </c>
    </row>
    <row r="42" spans="2:5" x14ac:dyDescent="0.25">
      <c r="B42" s="210" t="s">
        <v>369</v>
      </c>
      <c r="C42" s="211">
        <f t="shared" si="10"/>
        <v>42895</v>
      </c>
      <c r="D42" s="212">
        <f t="shared" si="11"/>
        <v>42927</v>
      </c>
      <c r="E42" s="220">
        <f t="shared" si="9"/>
        <v>7.4600769320433619E-4</v>
      </c>
    </row>
    <row r="43" spans="2:5" x14ac:dyDescent="0.25">
      <c r="B43" s="210" t="s">
        <v>370</v>
      </c>
      <c r="C43" s="211">
        <f t="shared" si="10"/>
        <v>47996</v>
      </c>
      <c r="D43" s="212">
        <f t="shared" si="11"/>
        <v>46588</v>
      </c>
      <c r="E43" s="220">
        <f t="shared" si="9"/>
        <v>-2.9335777981498459E-2</v>
      </c>
    </row>
    <row r="44" spans="2:5" x14ac:dyDescent="0.25">
      <c r="B44" s="210" t="s">
        <v>357</v>
      </c>
      <c r="C44" s="211">
        <f t="shared" si="10"/>
        <v>24903</v>
      </c>
      <c r="D44" s="212">
        <f t="shared" si="11"/>
        <v>26328</v>
      </c>
      <c r="E44" s="220">
        <f t="shared" si="9"/>
        <v>5.7222021443199614E-2</v>
      </c>
    </row>
    <row r="45" spans="2:5" x14ac:dyDescent="0.25">
      <c r="B45" s="131" t="s">
        <v>366</v>
      </c>
      <c r="C45" s="211">
        <f t="shared" si="10"/>
        <v>0</v>
      </c>
      <c r="D45" s="212">
        <f t="shared" ref="D45" si="12">I22</f>
        <v>0</v>
      </c>
      <c r="E45" s="220" t="str">
        <f t="shared" si="9"/>
        <v>-</v>
      </c>
    </row>
    <row r="46" spans="2:5" x14ac:dyDescent="0.25">
      <c r="B46" s="210" t="s">
        <v>358</v>
      </c>
      <c r="C46" s="211">
        <f>I23</f>
        <v>43708</v>
      </c>
      <c r="D46" s="212">
        <f>P23</f>
        <v>46283</v>
      </c>
      <c r="E46" s="220">
        <f t="shared" si="9"/>
        <v>5.8913700009151644E-2</v>
      </c>
    </row>
    <row r="47" spans="2:5" x14ac:dyDescent="0.25">
      <c r="B47" s="210" t="s">
        <v>359</v>
      </c>
      <c r="C47" s="211">
        <f t="shared" ref="C47:C48" si="13">I24</f>
        <v>53272</v>
      </c>
      <c r="D47" s="212">
        <f t="shared" ref="D47:D48" si="14">P24</f>
        <v>54649</v>
      </c>
      <c r="E47" s="220">
        <f t="shared" si="9"/>
        <v>2.5848475747109176E-2</v>
      </c>
    </row>
    <row r="48" spans="2:5" ht="15.75" thickBot="1" x14ac:dyDescent="0.3">
      <c r="B48" s="210" t="s">
        <v>360</v>
      </c>
      <c r="C48" s="211">
        <f t="shared" si="13"/>
        <v>7679</v>
      </c>
      <c r="D48" s="212">
        <f t="shared" si="14"/>
        <v>7168</v>
      </c>
      <c r="E48" s="220">
        <f t="shared" si="9"/>
        <v>-6.6545123062898809E-2</v>
      </c>
    </row>
    <row r="49" spans="2:5" ht="15.75" thickBot="1" x14ac:dyDescent="0.3">
      <c r="B49" s="199" t="s">
        <v>225</v>
      </c>
      <c r="C49" s="221">
        <f>SUM(C40:C48)</f>
        <v>250572</v>
      </c>
      <c r="D49" s="222">
        <f>SUM(D40:D48)</f>
        <v>258628</v>
      </c>
      <c r="E49" s="218">
        <f t="shared" si="9"/>
        <v>3.2150439793751893E-2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zoomScale="60" zoomScaleNormal="60" workbookViewId="0">
      <selection activeCell="L22" sqref="L22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72"/>
      <c r="B1" s="372"/>
      <c r="C1" s="373" t="s">
        <v>480</v>
      </c>
      <c r="D1" s="373"/>
      <c r="E1" s="373"/>
      <c r="F1" s="373"/>
      <c r="G1" s="373"/>
      <c r="H1" s="373"/>
      <c r="I1" s="373"/>
      <c r="J1" s="373" t="s">
        <v>537</v>
      </c>
      <c r="K1" s="373"/>
      <c r="L1" s="373"/>
      <c r="M1" s="373"/>
      <c r="N1" s="373"/>
      <c r="O1" s="373"/>
      <c r="P1" s="373"/>
    </row>
    <row r="2" spans="1:20" ht="15.75" thickBot="1" x14ac:dyDescent="0.3">
      <c r="A2" s="372"/>
      <c r="B2" s="372"/>
      <c r="C2" s="366" t="s">
        <v>2</v>
      </c>
      <c r="D2" s="366"/>
      <c r="E2" s="366"/>
      <c r="F2" s="366"/>
      <c r="G2" s="366"/>
      <c r="H2" s="366"/>
      <c r="I2" s="366"/>
      <c r="J2" s="366" t="s">
        <v>2</v>
      </c>
      <c r="K2" s="366"/>
      <c r="L2" s="366"/>
      <c r="M2" s="366"/>
      <c r="N2" s="366"/>
      <c r="O2" s="366"/>
      <c r="P2" s="366"/>
    </row>
    <row r="3" spans="1:20" ht="15.75" thickBot="1" x14ac:dyDescent="0.3">
      <c r="A3" s="372"/>
      <c r="B3" s="372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</row>
    <row r="4" spans="1:20" ht="15.75" thickBot="1" x14ac:dyDescent="0.3">
      <c r="A4" s="372"/>
      <c r="B4" s="37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x14ac:dyDescent="0.25">
      <c r="B5" s="15" t="s">
        <v>222</v>
      </c>
      <c r="C5" s="223"/>
      <c r="D5" s="224"/>
      <c r="E5" s="224"/>
      <c r="F5" s="224"/>
      <c r="G5" s="224"/>
      <c r="H5" s="224"/>
      <c r="I5" s="224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5">
        <v>25072.5666666666</v>
      </c>
      <c r="D6" s="226">
        <v>21628.166666666599</v>
      </c>
      <c r="E6" s="226">
        <v>21379.766666666601</v>
      </c>
      <c r="F6" s="226">
        <v>19130.150000000001</v>
      </c>
      <c r="G6" s="226">
        <v>22004.016666666601</v>
      </c>
      <c r="H6" s="226"/>
      <c r="I6" s="226"/>
      <c r="J6" s="228">
        <v>20218.833333333299</v>
      </c>
      <c r="K6" s="332">
        <v>23651.7833333333</v>
      </c>
      <c r="L6" s="332">
        <v>21517.716666666602</v>
      </c>
      <c r="M6" s="229">
        <v>21760.766666666601</v>
      </c>
      <c r="N6" s="229">
        <v>23336.15</v>
      </c>
      <c r="O6" s="229"/>
      <c r="P6" s="230"/>
      <c r="R6" s="306"/>
      <c r="S6" s="307"/>
    </row>
    <row r="7" spans="1:20" x14ac:dyDescent="0.25">
      <c r="B7" s="190" t="s">
        <v>350</v>
      </c>
      <c r="C7" s="226">
        <v>67833.383333333302</v>
      </c>
      <c r="D7" s="226">
        <v>61293.8166666666</v>
      </c>
      <c r="E7" s="226">
        <v>58038.333333333299</v>
      </c>
      <c r="F7" s="226">
        <v>36626.583333333299</v>
      </c>
      <c r="G7" s="226">
        <v>30676.5333333333</v>
      </c>
      <c r="H7" s="226"/>
      <c r="I7" s="226"/>
      <c r="J7" s="228">
        <v>53679.7</v>
      </c>
      <c r="K7" s="332">
        <v>49571.65</v>
      </c>
      <c r="L7" s="332">
        <v>51074.433333333298</v>
      </c>
      <c r="M7" s="229">
        <v>35966.1</v>
      </c>
      <c r="N7" s="229">
        <v>31320.1</v>
      </c>
      <c r="O7" s="229"/>
      <c r="P7" s="230"/>
    </row>
    <row r="8" spans="1:20" x14ac:dyDescent="0.25">
      <c r="B8" s="190" t="s">
        <v>351</v>
      </c>
      <c r="C8" s="226">
        <v>27752.233333333301</v>
      </c>
      <c r="D8" s="226">
        <v>24321.683333333302</v>
      </c>
      <c r="E8" s="226">
        <v>22844.383333333299</v>
      </c>
      <c r="F8" s="226">
        <v>1349.4166666666599</v>
      </c>
      <c r="G8" s="226">
        <v>2149.5</v>
      </c>
      <c r="H8" s="226"/>
      <c r="I8" s="226"/>
      <c r="J8" s="228">
        <v>23015.55</v>
      </c>
      <c r="K8" s="332">
        <v>9035.7166666666599</v>
      </c>
      <c r="L8" s="332">
        <v>7155.4833333333299</v>
      </c>
      <c r="M8" s="229">
        <v>1291.7</v>
      </c>
      <c r="N8" s="229">
        <v>1930.06666666666</v>
      </c>
      <c r="O8" s="229"/>
      <c r="P8" s="230"/>
    </row>
    <row r="9" spans="1:20" ht="17.25" customHeight="1" x14ac:dyDescent="0.25">
      <c r="B9" s="190" t="s">
        <v>352</v>
      </c>
      <c r="C9" s="226">
        <v>75802.833333333299</v>
      </c>
      <c r="D9" s="226">
        <v>69815.183333333305</v>
      </c>
      <c r="E9" s="226">
        <v>65674.383333333302</v>
      </c>
      <c r="F9" s="226">
        <v>20947.683333333302</v>
      </c>
      <c r="G9" s="226">
        <v>21259.333333333299</v>
      </c>
      <c r="H9" s="226"/>
      <c r="I9" s="226"/>
      <c r="J9" s="228">
        <v>67065.600000000006</v>
      </c>
      <c r="K9" s="332">
        <v>36370.616666666603</v>
      </c>
      <c r="L9" s="332">
        <v>32982.033333333296</v>
      </c>
      <c r="M9" s="229">
        <v>20373.833333333299</v>
      </c>
      <c r="N9" s="229">
        <v>21897.4</v>
      </c>
      <c r="O9" s="229"/>
      <c r="P9" s="230"/>
    </row>
    <row r="10" spans="1:20" x14ac:dyDescent="0.25">
      <c r="B10" s="190" t="s">
        <v>353</v>
      </c>
      <c r="C10" s="226">
        <v>27046.9</v>
      </c>
      <c r="D10" s="226">
        <v>26232.400000000001</v>
      </c>
      <c r="E10" s="226">
        <v>24600.75</v>
      </c>
      <c r="F10" s="226">
        <v>20655.433333333302</v>
      </c>
      <c r="G10" s="226">
        <v>14202.333333333299</v>
      </c>
      <c r="H10" s="226"/>
      <c r="I10" s="226"/>
      <c r="J10" s="228">
        <v>29964.266666666601</v>
      </c>
      <c r="K10" s="332">
        <v>22362.716666666602</v>
      </c>
      <c r="L10" s="332">
        <v>23634.7833333333</v>
      </c>
      <c r="M10" s="229">
        <v>21621.116666666599</v>
      </c>
      <c r="N10" s="229">
        <v>15416.7833333333</v>
      </c>
      <c r="O10" s="229"/>
      <c r="P10" s="230"/>
    </row>
    <row r="11" spans="1:20" x14ac:dyDescent="0.25">
      <c r="B11" s="190" t="s">
        <v>354</v>
      </c>
      <c r="C11" s="226">
        <v>19991.383333333299</v>
      </c>
      <c r="D11" s="226">
        <v>20599.0333333333</v>
      </c>
      <c r="E11" s="226">
        <v>19829.883333333299</v>
      </c>
      <c r="F11" s="226">
        <v>7507</v>
      </c>
      <c r="G11" s="226">
        <v>22421.200000000001</v>
      </c>
      <c r="H11" s="226"/>
      <c r="I11" s="226"/>
      <c r="J11" s="228">
        <v>20515.083333333299</v>
      </c>
      <c r="K11" s="332">
        <v>18684.3166666666</v>
      </c>
      <c r="L11" s="332">
        <v>22750.133333333299</v>
      </c>
      <c r="M11" s="229">
        <v>5916.95</v>
      </c>
      <c r="N11" s="229">
        <v>19850.933333333302</v>
      </c>
      <c r="O11" s="229"/>
      <c r="P11" s="230"/>
    </row>
    <row r="12" spans="1:20" x14ac:dyDescent="0.25">
      <c r="B12" s="190" t="s">
        <v>355</v>
      </c>
      <c r="C12" s="226">
        <v>37928.300000000003</v>
      </c>
      <c r="D12" s="226">
        <v>35516.416666666599</v>
      </c>
      <c r="E12" s="226">
        <v>30421.3</v>
      </c>
      <c r="F12" s="226">
        <v>11482.75</v>
      </c>
      <c r="G12" s="226">
        <v>16697.099999999999</v>
      </c>
      <c r="H12" s="226"/>
      <c r="I12" s="226"/>
      <c r="J12" s="228">
        <v>29322.216666666602</v>
      </c>
      <c r="K12" s="332">
        <v>12831.05</v>
      </c>
      <c r="L12" s="332">
        <v>11798.6333333333</v>
      </c>
      <c r="M12" s="229">
        <v>12537.8</v>
      </c>
      <c r="N12" s="229">
        <v>17242.716666666602</v>
      </c>
      <c r="O12" s="229"/>
      <c r="P12" s="230"/>
    </row>
    <row r="13" spans="1:20" x14ac:dyDescent="0.25">
      <c r="B13" s="190" t="s">
        <v>356</v>
      </c>
      <c r="C13" s="226">
        <v>4884.0833333333303</v>
      </c>
      <c r="D13" s="226">
        <v>1403.1</v>
      </c>
      <c r="E13" s="226">
        <v>3423.5166666666601</v>
      </c>
      <c r="F13" s="226">
        <v>709.7</v>
      </c>
      <c r="G13" s="226">
        <v>747.28333333333296</v>
      </c>
      <c r="H13" s="226"/>
      <c r="I13" s="226"/>
      <c r="J13" s="231">
        <v>4000.86666666666</v>
      </c>
      <c r="K13" s="333">
        <v>1838.38333333333</v>
      </c>
      <c r="L13" s="333">
        <v>1316.56666666666</v>
      </c>
      <c r="M13" s="232">
        <v>251.96666666666599</v>
      </c>
      <c r="N13" s="232">
        <v>626.83333333333303</v>
      </c>
      <c r="O13" s="232"/>
      <c r="P13" s="233"/>
    </row>
    <row r="14" spans="1:20" ht="15.75" thickBot="1" x14ac:dyDescent="0.3">
      <c r="B14" s="190" t="s">
        <v>438</v>
      </c>
      <c r="C14" s="226">
        <v>47253.75</v>
      </c>
      <c r="D14" s="226">
        <v>47164.933333333298</v>
      </c>
      <c r="E14" s="226">
        <v>51643.166666666599</v>
      </c>
      <c r="F14" s="226">
        <v>51632.866666666603</v>
      </c>
      <c r="G14" s="226">
        <v>52035.8166666666</v>
      </c>
      <c r="H14" s="226"/>
      <c r="I14" s="226"/>
      <c r="J14" s="231">
        <v>48556.533333333296</v>
      </c>
      <c r="K14" s="333">
        <v>35132.266666666597</v>
      </c>
      <c r="L14" s="333">
        <v>25485.55</v>
      </c>
      <c r="M14" s="232">
        <v>7807.15</v>
      </c>
      <c r="N14" s="232">
        <v>10642.866666666599</v>
      </c>
      <c r="O14" s="232"/>
      <c r="P14" s="233"/>
    </row>
    <row r="15" spans="1:20" ht="15.75" thickBot="1" x14ac:dyDescent="0.3">
      <c r="B15" s="199" t="s">
        <v>16</v>
      </c>
      <c r="C15" s="234">
        <v>333565.43333333312</v>
      </c>
      <c r="D15" s="234">
        <v>307974.73333333299</v>
      </c>
      <c r="E15" s="234">
        <v>297855.48333333305</v>
      </c>
      <c r="F15" s="234">
        <v>170041.58333333317</v>
      </c>
      <c r="G15" s="234">
        <v>182193.11666666644</v>
      </c>
      <c r="H15" s="234"/>
      <c r="I15" s="235"/>
      <c r="J15" s="236">
        <f>SUM(J6:J14)</f>
        <v>296338.64999999979</v>
      </c>
      <c r="K15" s="236">
        <f t="shared" ref="K15:P15" si="0">SUM(K6:K14)</f>
        <v>209478.49999999968</v>
      </c>
      <c r="L15" s="236">
        <f t="shared" si="0"/>
        <v>197715.33333333308</v>
      </c>
      <c r="M15" s="236">
        <f t="shared" si="0"/>
        <v>127527.38333333314</v>
      </c>
      <c r="N15" s="236">
        <f t="shared" si="0"/>
        <v>142263.8499999998</v>
      </c>
      <c r="O15" s="236">
        <f t="shared" si="0"/>
        <v>0</v>
      </c>
      <c r="P15" s="236">
        <f t="shared" si="0"/>
        <v>0</v>
      </c>
      <c r="Q15" s="306"/>
      <c r="S15" s="306"/>
      <c r="T15" s="307"/>
    </row>
    <row r="16" spans="1:20" ht="15.75" thickBot="1" x14ac:dyDescent="0.3">
      <c r="B16" s="200" t="s">
        <v>223</v>
      </c>
      <c r="C16" s="203"/>
      <c r="D16" s="204"/>
      <c r="R16" s="307"/>
    </row>
    <row r="17" spans="2:16" x14ac:dyDescent="0.25">
      <c r="B17" s="201" t="s">
        <v>367</v>
      </c>
      <c r="C17" s="237"/>
      <c r="D17" s="238"/>
      <c r="E17" s="238"/>
      <c r="F17" s="238"/>
      <c r="G17" s="238"/>
      <c r="H17" s="238">
        <v>14433.9333333333</v>
      </c>
      <c r="I17" s="239"/>
      <c r="J17" s="240"/>
      <c r="K17" s="241"/>
      <c r="L17" s="241"/>
      <c r="M17" s="241"/>
      <c r="N17" s="241"/>
      <c r="O17" s="241">
        <v>13288.766666666599</v>
      </c>
      <c r="P17" s="242"/>
    </row>
    <row r="18" spans="2:16" x14ac:dyDescent="0.25">
      <c r="B18" s="190" t="s">
        <v>368</v>
      </c>
      <c r="C18" s="225"/>
      <c r="D18" s="226"/>
      <c r="E18" s="226"/>
      <c r="F18" s="226"/>
      <c r="G18" s="226"/>
      <c r="H18" s="226">
        <v>2977.75</v>
      </c>
      <c r="I18" s="227"/>
      <c r="J18" s="194"/>
      <c r="K18" s="229"/>
      <c r="L18" s="229"/>
      <c r="M18" s="195"/>
      <c r="N18" s="195"/>
      <c r="O18" s="195">
        <v>3232.4166666666601</v>
      </c>
      <c r="P18" s="196"/>
    </row>
    <row r="19" spans="2:16" x14ac:dyDescent="0.25">
      <c r="B19" s="190" t="s">
        <v>369</v>
      </c>
      <c r="C19" s="225"/>
      <c r="D19" s="226"/>
      <c r="E19" s="226"/>
      <c r="F19" s="226"/>
      <c r="G19" s="226"/>
      <c r="H19" s="226">
        <v>22187.3166666666</v>
      </c>
      <c r="I19" s="227"/>
      <c r="J19" s="194"/>
      <c r="K19" s="229"/>
      <c r="L19" s="229"/>
      <c r="M19" s="195"/>
      <c r="N19" s="195"/>
      <c r="O19" s="195">
        <v>21247.516666666601</v>
      </c>
      <c r="P19" s="196"/>
    </row>
    <row r="20" spans="2:16" x14ac:dyDescent="0.25">
      <c r="B20" s="190" t="s">
        <v>370</v>
      </c>
      <c r="C20" s="225"/>
      <c r="D20" s="226"/>
      <c r="E20" s="226"/>
      <c r="F20" s="226"/>
      <c r="G20" s="226"/>
      <c r="H20" s="226">
        <v>39657.266666666597</v>
      </c>
      <c r="I20" s="227"/>
      <c r="J20" s="194"/>
      <c r="K20" s="229"/>
      <c r="L20" s="229"/>
      <c r="M20" s="195"/>
      <c r="N20" s="195"/>
      <c r="O20" s="195">
        <v>42344.616666666603</v>
      </c>
      <c r="P20" s="196"/>
    </row>
    <row r="21" spans="2:16" x14ac:dyDescent="0.25">
      <c r="B21" s="190" t="s">
        <v>357</v>
      </c>
      <c r="C21" s="225"/>
      <c r="D21" s="226"/>
      <c r="E21" s="226"/>
      <c r="F21" s="226"/>
      <c r="G21" s="226"/>
      <c r="H21" s="226">
        <v>8728.9500000000007</v>
      </c>
      <c r="I21" s="227"/>
      <c r="J21" s="194"/>
      <c r="K21" s="229"/>
      <c r="L21" s="229"/>
      <c r="M21" s="195"/>
      <c r="N21" s="195"/>
      <c r="O21" s="195">
        <v>10281.9</v>
      </c>
      <c r="P21" s="196"/>
    </row>
    <row r="22" spans="2:16" x14ac:dyDescent="0.25">
      <c r="B22" s="270" t="s">
        <v>224</v>
      </c>
      <c r="C22" s="225"/>
      <c r="D22" s="226"/>
      <c r="E22" s="226"/>
      <c r="F22" s="226"/>
      <c r="G22" s="226"/>
      <c r="H22" s="226"/>
      <c r="I22" s="227"/>
      <c r="J22" s="194"/>
      <c r="K22" s="229"/>
      <c r="L22" s="229"/>
      <c r="M22" s="195"/>
      <c r="N22" s="195"/>
      <c r="O22" s="195"/>
      <c r="P22" s="196"/>
    </row>
    <row r="23" spans="2:16" x14ac:dyDescent="0.25">
      <c r="B23" s="190" t="s">
        <v>358</v>
      </c>
      <c r="C23" s="225"/>
      <c r="D23" s="226"/>
      <c r="E23" s="226"/>
      <c r="F23" s="226"/>
      <c r="G23" s="226"/>
      <c r="H23" s="226"/>
      <c r="I23" s="227">
        <v>20610.616666666599</v>
      </c>
      <c r="J23" s="194"/>
      <c r="K23" s="229"/>
      <c r="L23" s="229"/>
      <c r="M23" s="195"/>
      <c r="N23" s="195"/>
      <c r="O23" s="195"/>
      <c r="P23" s="196">
        <v>22582.233333333301</v>
      </c>
    </row>
    <row r="24" spans="2:16" x14ac:dyDescent="0.25">
      <c r="B24" s="190" t="s">
        <v>359</v>
      </c>
      <c r="C24" s="225"/>
      <c r="D24" s="226"/>
      <c r="E24" s="226"/>
      <c r="F24" s="226"/>
      <c r="G24" s="226"/>
      <c r="H24" s="226"/>
      <c r="I24" s="227">
        <v>27813.883333333299</v>
      </c>
      <c r="J24" s="194"/>
      <c r="K24" s="229"/>
      <c r="L24" s="229"/>
      <c r="M24" s="195"/>
      <c r="N24" s="195"/>
      <c r="O24" s="195"/>
      <c r="P24" s="196">
        <v>28707.183333333302</v>
      </c>
    </row>
    <row r="25" spans="2:16" ht="15.75" thickBot="1" x14ac:dyDescent="0.3">
      <c r="B25" s="190" t="s">
        <v>360</v>
      </c>
      <c r="E25" s="226"/>
      <c r="I25">
        <v>1580.43333333333</v>
      </c>
      <c r="J25" s="194"/>
      <c r="K25" s="229"/>
      <c r="L25" s="229"/>
      <c r="M25" s="195"/>
      <c r="N25" s="195"/>
      <c r="O25" s="195"/>
      <c r="P25" s="196">
        <v>1350.0166666666601</v>
      </c>
    </row>
    <row r="26" spans="2:16" ht="15.75" thickBot="1" x14ac:dyDescent="0.3">
      <c r="B26" s="199" t="s">
        <v>225</v>
      </c>
      <c r="C26" s="234"/>
      <c r="D26" s="234"/>
      <c r="E26" s="234"/>
      <c r="F26" s="234"/>
      <c r="G26" s="234"/>
      <c r="H26" s="234">
        <v>87985.216666666485</v>
      </c>
      <c r="I26" s="235">
        <v>50004.933333333225</v>
      </c>
      <c r="J26" s="198"/>
      <c r="K26" s="198"/>
      <c r="L26" s="198"/>
      <c r="M26" s="198"/>
      <c r="N26" s="198"/>
      <c r="O26" s="198">
        <f>SUM(O17:O25)</f>
        <v>90395.216666666456</v>
      </c>
      <c r="P26" s="198">
        <f>SUM(P17:P25)</f>
        <v>52639.433333333262</v>
      </c>
    </row>
    <row r="27" spans="2:16" ht="15.75" thickBot="1" x14ac:dyDescent="0.3">
      <c r="B27" s="298"/>
      <c r="C27" s="296"/>
      <c r="D27" s="296"/>
      <c r="E27" s="296"/>
      <c r="F27" s="297"/>
      <c r="G27" s="297"/>
      <c r="H27" s="297"/>
      <c r="I27" s="297"/>
      <c r="J27" s="300"/>
      <c r="K27" s="300"/>
      <c r="L27" s="300"/>
      <c r="M27" s="300"/>
      <c r="N27" s="300"/>
      <c r="O27" s="300"/>
      <c r="P27" s="300"/>
    </row>
    <row r="28" spans="2:16" ht="15.75" thickBot="1" x14ac:dyDescent="0.3">
      <c r="B28" s="131" t="s">
        <v>222</v>
      </c>
      <c r="C28" s="203" t="s">
        <v>480</v>
      </c>
      <c r="D28" s="204" t="s">
        <v>537</v>
      </c>
      <c r="E28" s="205" t="s">
        <v>226</v>
      </c>
    </row>
    <row r="29" spans="2:16" x14ac:dyDescent="0.25">
      <c r="B29" s="206" t="s">
        <v>349</v>
      </c>
      <c r="C29" s="207">
        <f t="shared" ref="C29:C36" si="1">SUM(C6:I6)</f>
        <v>109214.6666666664</v>
      </c>
      <c r="D29" s="208">
        <f t="shared" ref="D29:D36" si="2">SUM(J6:P6)</f>
        <v>110485.2499999998</v>
      </c>
      <c r="E29" s="209">
        <f t="shared" ref="E29:E38" si="3">+IFERROR((D29-C29)/C29,"-")</f>
        <v>1.1633815970993557E-2</v>
      </c>
    </row>
    <row r="30" spans="2:16" x14ac:dyDescent="0.25">
      <c r="B30" s="210" t="s">
        <v>350</v>
      </c>
      <c r="C30" s="207">
        <f t="shared" si="1"/>
        <v>254468.64999999982</v>
      </c>
      <c r="D30" s="208">
        <f t="shared" si="2"/>
        <v>221611.98333333331</v>
      </c>
      <c r="E30" s="213">
        <f t="shared" si="3"/>
        <v>-0.12911872117318396</v>
      </c>
    </row>
    <row r="31" spans="2:16" x14ac:dyDescent="0.25">
      <c r="B31" s="210" t="s">
        <v>351</v>
      </c>
      <c r="C31" s="207">
        <f t="shared" si="1"/>
        <v>78417.216666666558</v>
      </c>
      <c r="D31" s="208">
        <f t="shared" si="2"/>
        <v>42428.516666666641</v>
      </c>
      <c r="E31" s="213">
        <f t="shared" si="3"/>
        <v>-0.45893875770903159</v>
      </c>
    </row>
    <row r="32" spans="2:16" x14ac:dyDescent="0.25">
      <c r="B32" s="210" t="s">
        <v>352</v>
      </c>
      <c r="C32" s="207">
        <f t="shared" si="1"/>
        <v>253499.41666666651</v>
      </c>
      <c r="D32" s="208">
        <f t="shared" si="2"/>
        <v>178689.48333333319</v>
      </c>
      <c r="E32" s="213">
        <f t="shared" si="3"/>
        <v>-0.29510889735775209</v>
      </c>
    </row>
    <row r="33" spans="2:5" x14ac:dyDescent="0.25">
      <c r="B33" s="210" t="s">
        <v>353</v>
      </c>
      <c r="C33" s="207">
        <f t="shared" si="1"/>
        <v>112737.81666666661</v>
      </c>
      <c r="D33" s="208">
        <f t="shared" si="2"/>
        <v>112999.6666666664</v>
      </c>
      <c r="E33" s="213">
        <f t="shared" si="3"/>
        <v>2.3226456546874851E-3</v>
      </c>
    </row>
    <row r="34" spans="2:5" x14ac:dyDescent="0.25">
      <c r="B34" s="210" t="s">
        <v>354</v>
      </c>
      <c r="C34" s="207">
        <f t="shared" si="1"/>
        <v>90348.499999999898</v>
      </c>
      <c r="D34" s="208">
        <f t="shared" si="2"/>
        <v>87717.416666666497</v>
      </c>
      <c r="E34" s="213">
        <f t="shared" si="3"/>
        <v>-2.9121494361648553E-2</v>
      </c>
    </row>
    <row r="35" spans="2:5" x14ac:dyDescent="0.25">
      <c r="B35" s="210" t="s">
        <v>355</v>
      </c>
      <c r="C35" s="207">
        <f t="shared" si="1"/>
        <v>132045.86666666661</v>
      </c>
      <c r="D35" s="208">
        <f t="shared" si="2"/>
        <v>83732.416666666511</v>
      </c>
      <c r="E35" s="213">
        <f t="shared" si="3"/>
        <v>-0.3658838494502929</v>
      </c>
    </row>
    <row r="36" spans="2:5" x14ac:dyDescent="0.25">
      <c r="B36" s="206" t="s">
        <v>356</v>
      </c>
      <c r="C36" s="207">
        <f t="shared" si="1"/>
        <v>11167.683333333323</v>
      </c>
      <c r="D36" s="208">
        <f t="shared" si="2"/>
        <v>8034.6166666666495</v>
      </c>
      <c r="E36" s="214">
        <f t="shared" si="3"/>
        <v>-0.28054759193566048</v>
      </c>
    </row>
    <row r="37" spans="2:5" ht="15.75" thickBot="1" x14ac:dyDescent="0.3">
      <c r="B37" s="206" t="s">
        <v>438</v>
      </c>
      <c r="C37" s="207">
        <f t="shared" ref="C37" si="4">SUM(C14:I14)</f>
        <v>249730.53333333309</v>
      </c>
      <c r="D37" s="208">
        <f t="shared" ref="D37" si="5">SUM(J14:P14)</f>
        <v>127624.36666666649</v>
      </c>
      <c r="E37" s="214">
        <f t="shared" ref="E37" si="6">+IFERROR((D37-C37)/C37,"-")</f>
        <v>-0.48895169139643335</v>
      </c>
    </row>
    <row r="38" spans="2:5" ht="15.75" thickBot="1" x14ac:dyDescent="0.3">
      <c r="B38" s="215" t="s">
        <v>16</v>
      </c>
      <c r="C38" s="216">
        <f>SUM(C15:I15)</f>
        <v>1291630.3499999987</v>
      </c>
      <c r="D38" s="217">
        <f>SUM(J15:P15)</f>
        <v>973323.71666666539</v>
      </c>
      <c r="E38" s="218">
        <f t="shared" si="3"/>
        <v>-0.24643787081445834</v>
      </c>
    </row>
    <row r="39" spans="2:5" ht="15.75" thickBot="1" x14ac:dyDescent="0.3">
      <c r="B39" s="131" t="s">
        <v>362</v>
      </c>
      <c r="E39" s="301" t="str">
        <f t="shared" ref="E39:E49" si="7">+IFERROR((D39-C39)/C39,"-")</f>
        <v>-</v>
      </c>
    </row>
    <row r="40" spans="2:5" ht="15.75" thickBot="1" x14ac:dyDescent="0.3">
      <c r="B40" s="243" t="s">
        <v>367</v>
      </c>
      <c r="C40" s="302">
        <f>H17</f>
        <v>14433.9333333333</v>
      </c>
      <c r="D40" s="303">
        <f>O17</f>
        <v>13288.766666666599</v>
      </c>
      <c r="E40" s="304">
        <f t="shared" si="7"/>
        <v>-7.9338503249290093E-2</v>
      </c>
    </row>
    <row r="41" spans="2:5" ht="15.75" thickBot="1" x14ac:dyDescent="0.3">
      <c r="B41" s="210" t="s">
        <v>368</v>
      </c>
      <c r="C41" s="302">
        <f t="shared" ref="C41:C45" si="8">H18</f>
        <v>2977.75</v>
      </c>
      <c r="D41" s="303">
        <f t="shared" ref="D41:D44" si="9">O18</f>
        <v>3232.4166666666601</v>
      </c>
      <c r="E41" s="213">
        <f t="shared" si="7"/>
        <v>8.5523185850612082E-2</v>
      </c>
    </row>
    <row r="42" spans="2:5" ht="15.75" thickBot="1" x14ac:dyDescent="0.3">
      <c r="B42" s="210" t="s">
        <v>369</v>
      </c>
      <c r="C42" s="302">
        <f t="shared" si="8"/>
        <v>22187.3166666666</v>
      </c>
      <c r="D42" s="303">
        <f t="shared" si="9"/>
        <v>21247.516666666601</v>
      </c>
      <c r="E42" s="213">
        <f t="shared" si="7"/>
        <v>-4.2357533095109236E-2</v>
      </c>
    </row>
    <row r="43" spans="2:5" ht="15.75" thickBot="1" x14ac:dyDescent="0.3">
      <c r="B43" s="210" t="s">
        <v>370</v>
      </c>
      <c r="C43" s="302">
        <f t="shared" si="8"/>
        <v>39657.266666666597</v>
      </c>
      <c r="D43" s="303">
        <f t="shared" si="9"/>
        <v>42344.616666666603</v>
      </c>
      <c r="E43" s="213">
        <f t="shared" si="7"/>
        <v>6.7764377776918835E-2</v>
      </c>
    </row>
    <row r="44" spans="2:5" ht="15.75" thickBot="1" x14ac:dyDescent="0.3">
      <c r="B44" s="210" t="s">
        <v>357</v>
      </c>
      <c r="C44" s="302">
        <f t="shared" si="8"/>
        <v>8728.9500000000007</v>
      </c>
      <c r="D44" s="303">
        <f t="shared" si="9"/>
        <v>10281.9</v>
      </c>
      <c r="E44" s="213">
        <f t="shared" si="7"/>
        <v>0.17790799580705569</v>
      </c>
    </row>
    <row r="45" spans="2:5" ht="15.75" thickBot="1" x14ac:dyDescent="0.3">
      <c r="B45" s="131" t="s">
        <v>361</v>
      </c>
      <c r="C45" s="302">
        <f t="shared" si="8"/>
        <v>0</v>
      </c>
      <c r="D45" s="212"/>
      <c r="E45" s="213" t="str">
        <f t="shared" si="7"/>
        <v>-</v>
      </c>
    </row>
    <row r="46" spans="2:5" ht="15.75" thickBot="1" x14ac:dyDescent="0.3">
      <c r="B46" s="210" t="s">
        <v>358</v>
      </c>
      <c r="C46" s="302">
        <f>I23</f>
        <v>20610.616666666599</v>
      </c>
      <c r="D46" s="244">
        <f>P23</f>
        <v>22582.233333333301</v>
      </c>
      <c r="E46" s="213">
        <f t="shared" si="7"/>
        <v>9.5660246297015583E-2</v>
      </c>
    </row>
    <row r="47" spans="2:5" ht="15.75" thickBot="1" x14ac:dyDescent="0.3">
      <c r="B47" s="210" t="s">
        <v>359</v>
      </c>
      <c r="C47" s="302">
        <f t="shared" ref="C47:C48" si="10">I24</f>
        <v>27813.883333333299</v>
      </c>
      <c r="D47" s="244">
        <f t="shared" ref="D47:D48" si="11">P24</f>
        <v>28707.183333333302</v>
      </c>
      <c r="E47" s="213">
        <f t="shared" si="7"/>
        <v>3.2117054252882249E-2</v>
      </c>
    </row>
    <row r="48" spans="2:5" ht="15.75" thickBot="1" x14ac:dyDescent="0.3">
      <c r="B48" s="210" t="s">
        <v>360</v>
      </c>
      <c r="C48" s="302">
        <f t="shared" si="10"/>
        <v>1580.43333333333</v>
      </c>
      <c r="D48" s="244">
        <f t="shared" si="11"/>
        <v>1350.0166666666601</v>
      </c>
      <c r="E48" s="213">
        <f t="shared" si="7"/>
        <v>-0.1457933478160022</v>
      </c>
    </row>
    <row r="49" spans="2:5" ht="15.75" thickBot="1" x14ac:dyDescent="0.3">
      <c r="B49" s="219" t="s">
        <v>225</v>
      </c>
      <c r="C49" s="216">
        <f>SUM(C40:C48)</f>
        <v>137990.1499999997</v>
      </c>
      <c r="D49" s="217">
        <f>SUM(D40:D48)</f>
        <v>143034.6499999997</v>
      </c>
      <c r="E49" s="218">
        <f t="shared" si="7"/>
        <v>3.6556957145129639E-2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opLeftCell="C1" zoomScale="70" zoomScaleNormal="70" workbookViewId="0">
      <selection activeCell="R7" sqref="R7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72"/>
      <c r="B1" s="372"/>
      <c r="C1" s="373" t="s">
        <v>480</v>
      </c>
      <c r="D1" s="373"/>
      <c r="E1" s="373"/>
      <c r="F1" s="373"/>
      <c r="G1" s="373"/>
      <c r="H1" s="373"/>
      <c r="I1" s="373"/>
      <c r="J1" s="373" t="s">
        <v>537</v>
      </c>
      <c r="K1" s="373"/>
      <c r="L1" s="373"/>
      <c r="M1" s="373"/>
      <c r="N1" s="373"/>
      <c r="O1" s="373"/>
      <c r="P1" s="373"/>
      <c r="Q1" s="374" t="s">
        <v>537</v>
      </c>
      <c r="R1" s="375"/>
      <c r="S1" s="375"/>
      <c r="T1" s="375"/>
      <c r="U1" s="375"/>
      <c r="V1" s="375"/>
      <c r="W1" s="376"/>
    </row>
    <row r="2" spans="1:23" ht="15.75" thickBot="1" x14ac:dyDescent="0.3">
      <c r="A2" s="372"/>
      <c r="B2" s="372"/>
      <c r="C2" s="366" t="s">
        <v>2</v>
      </c>
      <c r="D2" s="366"/>
      <c r="E2" s="366"/>
      <c r="F2" s="366"/>
      <c r="G2" s="366"/>
      <c r="H2" s="366"/>
      <c r="I2" s="366"/>
      <c r="J2" s="366" t="s">
        <v>2</v>
      </c>
      <c r="K2" s="366"/>
      <c r="L2" s="366"/>
      <c r="M2" s="366"/>
      <c r="N2" s="366"/>
      <c r="O2" s="366"/>
      <c r="P2" s="366"/>
      <c r="Q2" s="377" t="s">
        <v>227</v>
      </c>
      <c r="R2" s="377"/>
      <c r="S2" s="377"/>
      <c r="T2" s="377"/>
      <c r="U2" s="377"/>
      <c r="V2" s="377"/>
      <c r="W2" s="377"/>
    </row>
    <row r="3" spans="1:23" ht="15.75" thickBot="1" x14ac:dyDescent="0.3">
      <c r="A3" s="372"/>
      <c r="B3" s="372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  <c r="Q3" s="128">
        <v>44767</v>
      </c>
      <c r="R3" s="128">
        <v>44768</v>
      </c>
      <c r="S3" s="128">
        <v>44769</v>
      </c>
      <c r="T3" s="128">
        <v>44770</v>
      </c>
      <c r="U3" s="128">
        <v>44771</v>
      </c>
      <c r="V3" s="128">
        <v>44772</v>
      </c>
      <c r="W3" s="128">
        <v>44773</v>
      </c>
    </row>
    <row r="4" spans="1:23" ht="15.75" thickBot="1" x14ac:dyDescent="0.3">
      <c r="A4" s="372"/>
      <c r="B4" s="372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 x14ac:dyDescent="0.25">
      <c r="B5" s="15" t="s">
        <v>222</v>
      </c>
      <c r="C5" s="245"/>
      <c r="D5" s="246"/>
      <c r="E5" s="246"/>
      <c r="F5" s="246"/>
      <c r="G5" s="246"/>
      <c r="H5" s="246"/>
      <c r="I5" s="247"/>
      <c r="J5" s="248"/>
      <c r="K5" s="249"/>
      <c r="L5" s="249"/>
      <c r="M5" s="249"/>
      <c r="N5" s="249"/>
      <c r="O5" s="249"/>
      <c r="P5" s="250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1">
        <f>IFERROR('Franja horaria-H'!C6/'Franja horaria-U'!C6,0)</f>
        <v>0.71765081909341388</v>
      </c>
      <c r="D6" s="252">
        <f>IFERROR('Franja horaria-H'!D6/'Franja horaria-U'!D6,0)</f>
        <v>0.77243452380952138</v>
      </c>
      <c r="E6" s="252">
        <f>IFERROR('Franja horaria-H'!E6/'Franja horaria-U'!E6,0)</f>
        <v>0.78912511226761894</v>
      </c>
      <c r="F6" s="252">
        <f>IFERROR('Franja horaria-H'!F6/'Franja horaria-U'!F6,0)</f>
        <v>0.77315402336014227</v>
      </c>
      <c r="G6" s="252">
        <f>IFERROR('Franja horaria-H'!G6/'Franja horaria-U'!G6,0)</f>
        <v>0.90369282790531857</v>
      </c>
      <c r="H6" s="252">
        <f>IFERROR('Franja horaria-H'!H6/'Franja horaria-U'!H6,0)</f>
        <v>0</v>
      </c>
      <c r="I6" s="252">
        <f>IFERROR('Franja horaria-H'!I6/'Franja horaria-U'!I6,0)</f>
        <v>0</v>
      </c>
      <c r="J6" s="253">
        <f>IFERROR('Franja horaria-H'!J6/'Franja horaria-U'!J6,0)</f>
        <v>0.70910929517529897</v>
      </c>
      <c r="K6" s="254">
        <f>IFERROR('Franja horaria-H'!K6/'Franja horaria-U'!K6,0)</f>
        <v>0.71997148742300998</v>
      </c>
      <c r="L6" s="254">
        <f>IFERROR('Franja horaria-H'!L6/'Franja horaria-U'!L6,0)</f>
        <v>0.70227534812880554</v>
      </c>
      <c r="M6" s="254">
        <f>IFERROR('Franja horaria-H'!M6/'Franja horaria-U'!M6,0)</f>
        <v>0.8164165478602311</v>
      </c>
      <c r="N6" s="254">
        <f>IFERROR('Franja horaria-H'!N6/'Franja horaria-U'!N6,0)</f>
        <v>0.9416952503934467</v>
      </c>
      <c r="O6" s="254">
        <f>IFERROR('Franja horaria-H'!O6/'Franja horaria-U'!O6,0)</f>
        <v>0</v>
      </c>
      <c r="P6" s="254">
        <f>IFERROR('Franja horaria-H'!P6/'Franja horaria-U'!P6,0)</f>
        <v>0</v>
      </c>
      <c r="Q6" s="27">
        <f t="shared" ref="Q6:Q15" si="0">IFERROR((J6-C6)/C6,"-")</f>
        <v>-1.1902061128983531E-2</v>
      </c>
      <c r="R6" s="28">
        <f t="shared" ref="R6:R15" si="1">IFERROR((K6-D6)/D6,"-")</f>
        <v>-6.7919072451309195E-2</v>
      </c>
      <c r="S6" s="28">
        <f t="shared" ref="S6:S15" si="2">IFERROR((L6-E6)/E6,"-")</f>
        <v>-0.11005829467173225</v>
      </c>
      <c r="T6" s="28">
        <f t="shared" ref="T6:T15" si="3">IFERROR((M6-F6)/F6,"-")</f>
        <v>5.5955893900763866E-2</v>
      </c>
      <c r="U6" s="28">
        <f t="shared" ref="U6:U15" si="4">IFERROR((N6-G6)/G6,"-")</f>
        <v>4.2052367037386414E-2</v>
      </c>
      <c r="V6" s="28" t="str">
        <f t="shared" ref="V6:V15" si="5">IFERROR((O6-H6)/H6,"-")</f>
        <v>-</v>
      </c>
      <c r="W6" s="29" t="str">
        <f t="shared" ref="W6:W15" si="6">IFERROR((P6-I6)/I6,"-")</f>
        <v>-</v>
      </c>
    </row>
    <row r="7" spans="1:23" x14ac:dyDescent="0.25">
      <c r="B7" s="190" t="s">
        <v>350</v>
      </c>
      <c r="C7" s="251">
        <f>IFERROR('Franja horaria-H'!C7/'Franja horaria-U'!C7,0)</f>
        <v>1.0082100939839376</v>
      </c>
      <c r="D7" s="252">
        <f>IFERROR('Franja horaria-H'!D7/'Franja horaria-U'!D7,0)</f>
        <v>1.0246717821837339</v>
      </c>
      <c r="E7" s="252">
        <f>IFERROR('Franja horaria-H'!E7/'Franja horaria-U'!E7,0)</f>
        <v>0.99166752098782252</v>
      </c>
      <c r="F7" s="252">
        <f>IFERROR('Franja horaria-H'!F7/'Franja horaria-U'!F7,0)</f>
        <v>0.84752367950141849</v>
      </c>
      <c r="G7" s="252">
        <f>IFERROR('Franja horaria-H'!G7/'Franja horaria-U'!G7,0)</f>
        <v>0.81346379924513534</v>
      </c>
      <c r="H7" s="252">
        <f>IFERROR('Franja horaria-H'!H7/'Franja horaria-U'!H7,0)</f>
        <v>0</v>
      </c>
      <c r="I7" s="252">
        <f>IFERROR('Franja horaria-H'!I7/'Franja horaria-U'!I7,0)</f>
        <v>0</v>
      </c>
      <c r="J7" s="253">
        <f>IFERROR('Franja horaria-H'!J7/'Franja horaria-U'!J7,0)</f>
        <v>0.97620753618971412</v>
      </c>
      <c r="K7" s="254">
        <f>IFERROR('Franja horaria-H'!K7/'Franja horaria-U'!K7,0)</f>
        <v>0.80734271428804094</v>
      </c>
      <c r="L7" s="254">
        <f>IFERROR('Franja horaria-H'!L7/'Franja horaria-U'!L7,0)</f>
        <v>0.82895546935441056</v>
      </c>
      <c r="M7" s="254">
        <f>IFERROR('Franja horaria-H'!M7/'Franja horaria-U'!M7,0)</f>
        <v>0.81509575070821527</v>
      </c>
      <c r="N7" s="254">
        <f>IFERROR('Franja horaria-H'!N7/'Franja horaria-U'!N7,0)</f>
        <v>0.84607758387811327</v>
      </c>
      <c r="O7" s="254">
        <f>IFERROR('Franja horaria-H'!O7/'Franja horaria-U'!O7,0)</f>
        <v>0</v>
      </c>
      <c r="P7" s="254">
        <f>IFERROR('Franja horaria-H'!P7/'Franja horaria-U'!P7,0)</f>
        <v>0</v>
      </c>
      <c r="Q7" s="27">
        <f t="shared" si="0"/>
        <v>-3.1741953373790863E-2</v>
      </c>
      <c r="R7" s="28">
        <f t="shared" si="1"/>
        <v>-0.21209627480180154</v>
      </c>
      <c r="S7" s="28">
        <f t="shared" si="2"/>
        <v>-0.16407923844408134</v>
      </c>
      <c r="T7" s="28">
        <f t="shared" si="3"/>
        <v>-3.8261973768426071E-2</v>
      </c>
      <c r="U7" s="28">
        <f t="shared" si="4"/>
        <v>4.0092484340719679E-2</v>
      </c>
      <c r="V7" s="28" t="str">
        <f t="shared" si="5"/>
        <v>-</v>
      </c>
      <c r="W7" s="29" t="str">
        <f t="shared" si="6"/>
        <v>-</v>
      </c>
    </row>
    <row r="8" spans="1:23" x14ac:dyDescent="0.25">
      <c r="B8" s="190" t="s">
        <v>351</v>
      </c>
      <c r="C8" s="251">
        <f>IFERROR('Franja horaria-H'!C8/'Franja horaria-U'!C8,0)</f>
        <v>1.0011628186628174</v>
      </c>
      <c r="D8" s="252">
        <f>IFERROR('Franja horaria-H'!D8/'Franja horaria-U'!D8,0)</f>
        <v>0.92103167089534221</v>
      </c>
      <c r="E8" s="252">
        <f>IFERROR('Franja horaria-H'!E8/'Franja horaria-U'!E8,0)</f>
        <v>0.94238617768793775</v>
      </c>
      <c r="F8" s="252">
        <f>IFERROR('Franja horaria-H'!F8/'Franja horaria-U'!F8,0)</f>
        <v>0.17008024535753213</v>
      </c>
      <c r="G8" s="252">
        <f>IFERROR('Franja horaria-H'!G8/'Franja horaria-U'!G8,0)</f>
        <v>0.24067853543836076</v>
      </c>
      <c r="H8" s="252">
        <f>IFERROR('Franja horaria-H'!H8/'Franja horaria-U'!H8,0)</f>
        <v>0</v>
      </c>
      <c r="I8" s="252">
        <f>IFERROR('Franja horaria-H'!I8/'Franja horaria-U'!I8,0)</f>
        <v>0</v>
      </c>
      <c r="J8" s="253">
        <f>IFERROR('Franja horaria-H'!J8/'Franja horaria-U'!J8,0)</f>
        <v>0.94850813929528122</v>
      </c>
      <c r="K8" s="254">
        <f>IFERROR('Franja horaria-H'!K8/'Franja horaria-U'!K8,0)</f>
        <v>0.47359487743941819</v>
      </c>
      <c r="L8" s="254">
        <f>IFERROR('Franja horaria-H'!L8/'Franja horaria-U'!L8,0)</f>
        <v>0.46452112005539664</v>
      </c>
      <c r="M8" s="254">
        <f>IFERROR('Franja horaria-H'!M8/'Franja horaria-U'!M8,0)</f>
        <v>0.18479256080114451</v>
      </c>
      <c r="N8" s="254">
        <f>IFERROR('Franja horaria-H'!N8/'Franja horaria-U'!N8,0)</f>
        <v>0.18112487487487425</v>
      </c>
      <c r="O8" s="254">
        <f>IFERROR('Franja horaria-H'!O8/'Franja horaria-U'!O8,0)</f>
        <v>0</v>
      </c>
      <c r="P8" s="254">
        <f>IFERROR('Franja horaria-H'!P8/'Franja horaria-U'!P8,0)</f>
        <v>0</v>
      </c>
      <c r="Q8" s="27">
        <f t="shared" si="0"/>
        <v>-5.259352263786958E-2</v>
      </c>
      <c r="R8" s="28">
        <f t="shared" si="1"/>
        <v>-0.48579957410255736</v>
      </c>
      <c r="S8" s="28">
        <f t="shared" si="2"/>
        <v>-0.50707986698716367</v>
      </c>
      <c r="T8" s="28">
        <f t="shared" si="3"/>
        <v>8.6502200256620379E-2</v>
      </c>
      <c r="U8" s="28">
        <f t="shared" si="4"/>
        <v>-0.24744068038729847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90" t="s">
        <v>352</v>
      </c>
      <c r="C9" s="251">
        <f>IFERROR('Franja horaria-H'!C9/'Franja horaria-U'!C9,0)</f>
        <v>1.085533915700033</v>
      </c>
      <c r="D9" s="252">
        <f>IFERROR('Franja horaria-H'!D9/'Franja horaria-U'!D9,0)</f>
        <v>1.0751383413412177</v>
      </c>
      <c r="E9" s="252">
        <f>IFERROR('Franja horaria-H'!E9/'Franja horaria-U'!E9,0)</f>
        <v>1.088585833471462</v>
      </c>
      <c r="F9" s="252">
        <f>IFERROR('Franja horaria-H'!F9/'Franja horaria-U'!F9,0)</f>
        <v>0.61104029325399045</v>
      </c>
      <c r="G9" s="252">
        <f>IFERROR('Franja horaria-H'!G9/'Franja horaria-U'!G9,0)</f>
        <v>0.54776566780895364</v>
      </c>
      <c r="H9" s="252">
        <f>IFERROR('Franja horaria-H'!H9/'Franja horaria-U'!H9,0)</f>
        <v>0</v>
      </c>
      <c r="I9" s="252">
        <f>IFERROR('Franja horaria-H'!I9/'Franja horaria-U'!I9,0)</f>
        <v>0</v>
      </c>
      <c r="J9" s="253">
        <f>IFERROR('Franja horaria-H'!J9/'Franja horaria-U'!J9,0)</f>
        <v>1.044066318984977</v>
      </c>
      <c r="K9" s="254">
        <f>IFERROR('Franja horaria-H'!K9/'Franja horaria-U'!K9,0)</f>
        <v>0.71487345296826865</v>
      </c>
      <c r="L9" s="254">
        <f>IFERROR('Franja horaria-H'!L9/'Franja horaria-U'!L9,0)</f>
        <v>0.6753907796480586</v>
      </c>
      <c r="M9" s="254">
        <f>IFERROR('Franja horaria-H'!M9/'Franja horaria-U'!M9,0)</f>
        <v>0.55327594322543172</v>
      </c>
      <c r="N9" s="254">
        <f>IFERROR('Franja horaria-H'!N9/'Franja horaria-U'!N9,0)</f>
        <v>0.55362172275175081</v>
      </c>
      <c r="O9" s="254">
        <f>IFERROR('Franja horaria-H'!O9/'Franja horaria-U'!O9,0)</f>
        <v>0</v>
      </c>
      <c r="P9" s="254">
        <f>IFERROR('Franja horaria-H'!P9/'Franja horaria-U'!P9,0)</f>
        <v>0</v>
      </c>
      <c r="Q9" s="27">
        <f t="shared" si="0"/>
        <v>-3.8200185286992684E-2</v>
      </c>
      <c r="R9" s="28">
        <f t="shared" si="1"/>
        <v>-0.33508700649957696</v>
      </c>
      <c r="S9" s="28">
        <f t="shared" si="2"/>
        <v>-0.37957048596318665</v>
      </c>
      <c r="T9" s="28">
        <f t="shared" si="3"/>
        <v>-9.4534436871494307E-2</v>
      </c>
      <c r="U9" s="28">
        <f t="shared" si="4"/>
        <v>1.0690803179069654E-2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90" t="s">
        <v>353</v>
      </c>
      <c r="C10" s="251">
        <f>IFERROR('Franja horaria-H'!C10/'Franja horaria-U'!C10,0)</f>
        <v>0.70111465380926463</v>
      </c>
      <c r="D10" s="252">
        <f>IFERROR('Franja horaria-H'!D10/'Franja horaria-U'!D10,0)</f>
        <v>0.72389204702246268</v>
      </c>
      <c r="E10" s="252">
        <f>IFERROR('Franja horaria-H'!E10/'Franja horaria-U'!E10,0)</f>
        <v>0.72427574633456981</v>
      </c>
      <c r="F10" s="252">
        <f>IFERROR('Franja horaria-H'!F10/'Franja horaria-U'!F10,0)</f>
        <v>0.70662766697455792</v>
      </c>
      <c r="G10" s="252">
        <f>IFERROR('Franja horaria-H'!G10/'Franja horaria-U'!G10,0)</f>
        <v>0.4077263897262165</v>
      </c>
      <c r="H10" s="252">
        <f>IFERROR('Franja horaria-H'!H10/'Franja horaria-U'!H10,0)</f>
        <v>0</v>
      </c>
      <c r="I10" s="252">
        <f>IFERROR('Franja horaria-H'!I10/'Franja horaria-U'!I10,0)</f>
        <v>0</v>
      </c>
      <c r="J10" s="253">
        <f>IFERROR('Franja horaria-H'!J10/'Franja horaria-U'!J10,0)</f>
        <v>0.75587171854766666</v>
      </c>
      <c r="K10" s="254">
        <f>IFERROR('Franja horaria-H'!K10/'Franja horaria-U'!K10,0)</f>
        <v>0.71391637934703744</v>
      </c>
      <c r="L10" s="254">
        <f>IFERROR('Franja horaria-H'!L10/'Franja horaria-U'!L10,0)</f>
        <v>0.73658439035538692</v>
      </c>
      <c r="M10" s="254">
        <f>IFERROR('Franja horaria-H'!M10/'Franja horaria-U'!M10,0)</f>
        <v>0.75036845514911499</v>
      </c>
      <c r="N10" s="254">
        <f>IFERROR('Franja horaria-H'!N10/'Franja horaria-U'!N10,0)</f>
        <v>0.41825239645505424</v>
      </c>
      <c r="O10" s="254">
        <f>IFERROR('Franja horaria-H'!O10/'Franja horaria-U'!O10,0)</f>
        <v>0</v>
      </c>
      <c r="P10" s="254">
        <f>IFERROR('Franja horaria-H'!P10/'Franja horaria-U'!P10,0)</f>
        <v>0</v>
      </c>
      <c r="Q10" s="27">
        <f t="shared" si="0"/>
        <v>7.8100014656516462E-2</v>
      </c>
      <c r="R10" s="28">
        <f t="shared" si="1"/>
        <v>-1.3780601287799047E-2</v>
      </c>
      <c r="S10" s="28">
        <f t="shared" si="2"/>
        <v>1.6994416951152863E-2</v>
      </c>
      <c r="T10" s="28">
        <f t="shared" si="3"/>
        <v>6.1900757950554393E-2</v>
      </c>
      <c r="U10" s="28">
        <f t="shared" si="4"/>
        <v>2.5816348890013802E-2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90" t="s">
        <v>354</v>
      </c>
      <c r="C11" s="251">
        <f>IFERROR('Franja horaria-H'!C11/'Franja horaria-U'!C11,0)</f>
        <v>0.52127410845436362</v>
      </c>
      <c r="D11" s="252">
        <f>IFERROR('Franja horaria-H'!D11/'Franja horaria-U'!D11,0)</f>
        <v>0.53305989010514976</v>
      </c>
      <c r="E11" s="252">
        <f>IFERROR('Franja horaria-H'!E11/'Franja horaria-U'!E11,0)</f>
        <v>0.54310591951504428</v>
      </c>
      <c r="F11" s="252">
        <f>IFERROR('Franja horaria-H'!F11/'Franja horaria-U'!F11,0)</f>
        <v>0.34823955095792553</v>
      </c>
      <c r="G11" s="252">
        <f>IFERROR('Franja horaria-H'!G11/'Franja horaria-U'!G11,0)</f>
        <v>0.63234904250218582</v>
      </c>
      <c r="H11" s="252">
        <f>IFERROR('Franja horaria-H'!H11/'Franja horaria-U'!H11,0)</f>
        <v>0</v>
      </c>
      <c r="I11" s="252">
        <f>IFERROR('Franja horaria-H'!I11/'Franja horaria-U'!I11,0)</f>
        <v>0</v>
      </c>
      <c r="J11" s="253">
        <f>IFERROR('Franja horaria-H'!J11/'Franja horaria-U'!J11,0)</f>
        <v>0.52409266639416763</v>
      </c>
      <c r="K11" s="254">
        <f>IFERROR('Franja horaria-H'!K11/'Franja horaria-U'!K11,0)</f>
        <v>0.56796415073309425</v>
      </c>
      <c r="L11" s="254">
        <f>IFERROR('Franja horaria-H'!L11/'Franja horaria-U'!L11,0)</f>
        <v>0.67089747370490416</v>
      </c>
      <c r="M11" s="254">
        <f>IFERROR('Franja horaria-H'!M11/'Franja horaria-U'!M11,0)</f>
        <v>0.3198697156449346</v>
      </c>
      <c r="N11" s="254">
        <f>IFERROR('Franja horaria-H'!N11/'Franja horaria-U'!N11,0)</f>
        <v>0.5663281220282238</v>
      </c>
      <c r="O11" s="254">
        <f>IFERROR('Franja horaria-H'!O11/'Franja horaria-U'!O11,0)</f>
        <v>0</v>
      </c>
      <c r="P11" s="254">
        <f>IFERROR('Franja horaria-H'!P11/'Franja horaria-U'!P11,0)</f>
        <v>0</v>
      </c>
      <c r="Q11" s="27">
        <f t="shared" si="0"/>
        <v>5.407055317136992E-3</v>
      </c>
      <c r="R11" s="28">
        <f t="shared" si="1"/>
        <v>6.5479060187888807E-2</v>
      </c>
      <c r="S11" s="28">
        <f t="shared" si="2"/>
        <v>0.23529766404308175</v>
      </c>
      <c r="T11" s="28">
        <f t="shared" si="3"/>
        <v>-8.1466436638090486E-2</v>
      </c>
      <c r="U11" s="28">
        <f t="shared" si="4"/>
        <v>-0.10440582026141647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90" t="s">
        <v>355</v>
      </c>
      <c r="C12" s="251">
        <f>IFERROR('Franja horaria-H'!C12/'Franja horaria-U'!C12,0)</f>
        <v>0.84909668897893398</v>
      </c>
      <c r="D12" s="252">
        <f>IFERROR('Franja horaria-H'!D12/'Franja horaria-U'!D12,0)</f>
        <v>0.83719719648932411</v>
      </c>
      <c r="E12" s="252">
        <f>IFERROR('Franja horaria-H'!E12/'Franja horaria-U'!E12,0)</f>
        <v>0.79695326417269197</v>
      </c>
      <c r="F12" s="252">
        <f>IFERROR('Franja horaria-H'!F12/'Franja horaria-U'!F12,0)</f>
        <v>0.45782664168095372</v>
      </c>
      <c r="G12" s="252">
        <f>IFERROR('Franja horaria-H'!G12/'Franja horaria-U'!G12,0)</f>
        <v>0.71437556154537285</v>
      </c>
      <c r="H12" s="252">
        <f>IFERROR('Franja horaria-H'!H12/'Franja horaria-U'!H12,0)</f>
        <v>0</v>
      </c>
      <c r="I12" s="252">
        <f>IFERROR('Franja horaria-H'!I12/'Franja horaria-U'!I12,0)</f>
        <v>0</v>
      </c>
      <c r="J12" s="253">
        <f>IFERROR('Franja horaria-H'!J12/'Franja horaria-U'!J12,0)</f>
        <v>0.71840005553377606</v>
      </c>
      <c r="K12" s="254">
        <f>IFERROR('Franja horaria-H'!K12/'Franja horaria-U'!K12,0)</f>
        <v>0.53460480813299438</v>
      </c>
      <c r="L12" s="254">
        <f>IFERROR('Franja horaria-H'!L12/'Franja horaria-U'!L12,0)</f>
        <v>0.51930604460093754</v>
      </c>
      <c r="M12" s="254">
        <f>IFERROR('Franja horaria-H'!M12/'Franja horaria-U'!M12,0)</f>
        <v>0.53754930543646029</v>
      </c>
      <c r="N12" s="254">
        <f>IFERROR('Franja horaria-H'!N12/'Franja horaria-U'!N12,0)</f>
        <v>0.72772502180579901</v>
      </c>
      <c r="O12" s="254">
        <f>IFERROR('Franja horaria-H'!O12/'Franja horaria-U'!O12,0)</f>
        <v>0</v>
      </c>
      <c r="P12" s="254">
        <f>IFERROR('Franja horaria-H'!P12/'Franja horaria-U'!P12,0)</f>
        <v>0</v>
      </c>
      <c r="Q12" s="27">
        <f t="shared" si="0"/>
        <v>-0.15392432350940483</v>
      </c>
      <c r="R12" s="28">
        <f t="shared" si="1"/>
        <v>-0.36143502346306339</v>
      </c>
      <c r="S12" s="28">
        <f t="shared" si="2"/>
        <v>-0.34838582392905665</v>
      </c>
      <c r="T12" s="28">
        <f t="shared" si="3"/>
        <v>0.17413286274210102</v>
      </c>
      <c r="U12" s="28">
        <f t="shared" si="4"/>
        <v>1.8686893811915881E-2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90" t="s">
        <v>356</v>
      </c>
      <c r="C13" s="251">
        <f>IFERROR('Franja horaria-H'!C13/'Franja horaria-U'!C13,0)</f>
        <v>0.55013328827814034</v>
      </c>
      <c r="D13" s="252">
        <f>IFERROR('Franja horaria-H'!D13/'Franja horaria-U'!D13,0)</f>
        <v>0.20095961042681179</v>
      </c>
      <c r="E13" s="252">
        <f>IFERROR('Franja horaria-H'!E13/'Franja horaria-U'!E13,0)</f>
        <v>0.45159169854460623</v>
      </c>
      <c r="F13" s="252">
        <f>IFERROR('Franja horaria-H'!F13/'Franja horaria-U'!F13,0)</f>
        <v>0.10625842191944902</v>
      </c>
      <c r="G13" s="252">
        <f>IFERROR('Franja horaria-H'!G13/'Franja horaria-U'!G13,0)</f>
        <v>0.12702419400532602</v>
      </c>
      <c r="H13" s="252">
        <f>IFERROR('Franja horaria-H'!H13/'Franja horaria-U'!H13,0)</f>
        <v>0</v>
      </c>
      <c r="I13" s="252">
        <f>IFERROR('Franja horaria-H'!I13/'Franja horaria-U'!I13,0)</f>
        <v>0</v>
      </c>
      <c r="J13" s="253">
        <f>IFERROR('Franja horaria-H'!J13/'Franja horaria-U'!J13,0)</f>
        <v>0.43108142082390477</v>
      </c>
      <c r="K13" s="254">
        <f>IFERROR('Franja horaria-H'!K13/'Franja horaria-U'!K13,0)</f>
        <v>0.30876441607882599</v>
      </c>
      <c r="L13" s="254">
        <f>IFERROR('Franja horaria-H'!L13/'Franja horaria-U'!L13,0)</f>
        <v>0.21848102666224029</v>
      </c>
      <c r="M13" s="254">
        <f>IFERROR('Franja horaria-H'!M13/'Franja horaria-U'!M13,0)</f>
        <v>4.7666792785975402E-2</v>
      </c>
      <c r="N13" s="254">
        <f>IFERROR('Franja horaria-H'!N13/'Franja horaria-U'!N13,0)</f>
        <v>0.11278037663428087</v>
      </c>
      <c r="O13" s="254">
        <f>IFERROR('Franja horaria-H'!O13/'Franja horaria-U'!O13,0)</f>
        <v>0</v>
      </c>
      <c r="P13" s="254">
        <f>IFERROR('Franja horaria-H'!P13/'Franja horaria-U'!P13,0)</f>
        <v>0</v>
      </c>
      <c r="Q13" s="27">
        <f t="shared" si="0"/>
        <v>-0.2164054966149303</v>
      </c>
      <c r="R13" s="28">
        <f t="shared" si="1"/>
        <v>0.53645011265224374</v>
      </c>
      <c r="S13" s="28">
        <f t="shared" si="2"/>
        <v>-0.51619786775008736</v>
      </c>
      <c r="T13" s="28">
        <f t="shared" si="3"/>
        <v>-0.5514069198005781</v>
      </c>
      <c r="U13" s="28">
        <f t="shared" si="4"/>
        <v>-0.11213468018894043</v>
      </c>
      <c r="V13" s="28" t="str">
        <f t="shared" si="5"/>
        <v>-</v>
      </c>
      <c r="W13" s="29" t="str">
        <f t="shared" si="6"/>
        <v>-</v>
      </c>
    </row>
    <row r="14" spans="1:23" ht="15.75" thickBot="1" x14ac:dyDescent="0.3">
      <c r="B14" s="190" t="s">
        <v>438</v>
      </c>
      <c r="C14" s="251">
        <f>IFERROR('Franja horaria-H'!C14/'Franja horaria-U'!C14,0)</f>
        <v>0.78464623150623514</v>
      </c>
      <c r="D14" s="252">
        <f>IFERROR('Franja horaria-H'!D14/'Franja horaria-U'!D14,0)</f>
        <v>0.79882345635102037</v>
      </c>
      <c r="E14" s="252">
        <f>IFERROR('Franja horaria-H'!E14/'Franja horaria-U'!E14,0)</f>
        <v>0.81097937604690007</v>
      </c>
      <c r="F14" s="252">
        <f>IFERROR('Franja horaria-H'!F14/'Franja horaria-U'!F14,0)</f>
        <v>0.78795120660887874</v>
      </c>
      <c r="G14" s="252">
        <f>IFERROR('Franja horaria-H'!G14/'Franja horaria-U'!G14,0)</f>
        <v>0.83294622657617168</v>
      </c>
      <c r="H14" s="252">
        <f>IFERROR('Franja horaria-H'!H14/'Franja horaria-U'!H14,0)</f>
        <v>0</v>
      </c>
      <c r="I14" s="252">
        <f>IFERROR('Franja horaria-H'!I14/'Franja horaria-U'!I14,0)</f>
        <v>0</v>
      </c>
      <c r="J14" s="253">
        <f>IFERROR('Franja horaria-H'!J14/'Franja horaria-U'!J14,0)</f>
        <v>0.80315816751299762</v>
      </c>
      <c r="K14" s="254">
        <f>IFERROR('Franja horaria-H'!K14/'Franja horaria-U'!K14,0)</f>
        <v>0.73771636954132658</v>
      </c>
      <c r="L14" s="254">
        <f>IFERROR('Franja horaria-H'!L14/'Franja horaria-U'!L14,0)</f>
        <v>0.57724915062287652</v>
      </c>
      <c r="M14" s="254">
        <f>IFERROR('Franja horaria-H'!M14/'Franja horaria-U'!M14,0)</f>
        <v>0.42835235378031383</v>
      </c>
      <c r="N14" s="254">
        <f>IFERROR('Franja horaria-H'!N14/'Franja horaria-U'!N14,0)</f>
        <v>0.4031083503774941</v>
      </c>
      <c r="O14" s="254">
        <f>IFERROR('Franja horaria-H'!O14/'Franja horaria-U'!O14,0)</f>
        <v>0</v>
      </c>
      <c r="P14" s="254">
        <f>IFERROR('Franja horaria-H'!P14/'Franja horaria-U'!P14,0)</f>
        <v>0</v>
      </c>
      <c r="Q14" s="27">
        <f t="shared" ref="Q14" si="7">IFERROR((J14-C14)/C14,"-")</f>
        <v>2.3592716390450647E-2</v>
      </c>
      <c r="R14" s="28">
        <f t="shared" ref="R14" si="8">IFERROR((K14-D14)/D14,"-")</f>
        <v>-7.6496360145491285E-2</v>
      </c>
      <c r="S14" s="28">
        <f t="shared" ref="S14" si="9">IFERROR((L14-E14)/E14,"-")</f>
        <v>-0.28820736054144319</v>
      </c>
      <c r="T14" s="28">
        <f t="shared" ref="T14" si="10">IFERROR((M14-F14)/F14,"-")</f>
        <v>-0.45637198066638879</v>
      </c>
      <c r="U14" s="28">
        <f t="shared" ref="U14" si="11">IFERROR((N14-G14)/G14,"-")</f>
        <v>-0.51604516892468277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 x14ac:dyDescent="0.3">
      <c r="B15" s="199" t="s">
        <v>16</v>
      </c>
      <c r="C15" s="256">
        <f>IFERROR('Franja horaria-H'!C15/'Franja horaria-U'!C15,0)</f>
        <v>0.8542752335243865</v>
      </c>
      <c r="D15" s="255">
        <f>IFERROR('Franja horaria-H'!D15/'Franja horaria-U'!D15,0)</f>
        <v>0.84960890875150485</v>
      </c>
      <c r="E15" s="255">
        <f>IFERROR('Franja horaria-H'!E15/'Franja horaria-U'!E15,0)</f>
        <v>0.8507701587065819</v>
      </c>
      <c r="F15" s="255">
        <f>IFERROR('Franja horaria-H'!F15/'Franja horaria-U'!F15,0)</f>
        <v>0.65843533358373507</v>
      </c>
      <c r="G15" s="255">
        <f>IFERROR('Franja horaria-H'!G15/'Franja horaria-U'!G15,0)</f>
        <v>0.67027119662521684</v>
      </c>
      <c r="H15" s="255">
        <f>IFERROR('Franja horaria-H'!H15/'Franja horaria-U'!H15,0)</f>
        <v>0</v>
      </c>
      <c r="I15" s="255">
        <f>IFERROR('Franja horaria-H'!I15/'Franja horaria-U'!I15,0)</f>
        <v>0</v>
      </c>
      <c r="J15" s="257">
        <f>IFERROR('Franja horaria-H'!J15/'Franja horaria-U'!J15,0)</f>
        <v>0.8201080143133489</v>
      </c>
      <c r="K15" s="257">
        <f>IFERROR('Franja horaria-H'!K15/'Franja horaria-U'!K15,0)</f>
        <v>0.68455460169211713</v>
      </c>
      <c r="L15" s="257">
        <f>IFERROR('Franja horaria-H'!L15/'Franja horaria-U'!L15,0)</f>
        <v>0.66935017920176132</v>
      </c>
      <c r="M15" s="257">
        <f>IFERROR('Franja horaria-H'!M15/'Franja horaria-U'!M15,0)</f>
        <v>0.61093596051246823</v>
      </c>
      <c r="N15" s="257">
        <f>IFERROR('Franja horaria-H'!N15/'Franja horaria-U'!N15,0)</f>
        <v>0.59382007229498945</v>
      </c>
      <c r="O15" s="257">
        <f>IFERROR('Franja horaria-H'!O15/'Franja horaria-U'!O15,0)</f>
        <v>0</v>
      </c>
      <c r="P15" s="258">
        <f>IFERROR('Franja horaria-H'!P15/'Franja horaria-U'!P15,0)</f>
        <v>0</v>
      </c>
      <c r="Q15" s="120">
        <f t="shared" si="0"/>
        <v>-3.9995563338618374E-2</v>
      </c>
      <c r="R15" s="121">
        <f t="shared" si="1"/>
        <v>-0.19427092319680833</v>
      </c>
      <c r="S15" s="121">
        <f t="shared" si="2"/>
        <v>-0.21324205797325063</v>
      </c>
      <c r="T15" s="121">
        <f t="shared" si="3"/>
        <v>-7.2139769311493379E-2</v>
      </c>
      <c r="U15" s="121">
        <f t="shared" si="4"/>
        <v>-0.11405998753214387</v>
      </c>
      <c r="V15" s="121" t="str">
        <f t="shared" si="5"/>
        <v>-</v>
      </c>
      <c r="W15" s="122" t="str">
        <f t="shared" si="6"/>
        <v>-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78" t="s">
        <v>203</v>
      </c>
      <c r="K2" s="378"/>
      <c r="L2" s="378"/>
      <c r="M2" s="378"/>
      <c r="N2" s="378"/>
      <c r="O2" s="378"/>
      <c r="P2" s="378"/>
    </row>
    <row r="3" spans="1:23" x14ac:dyDescent="0.25">
      <c r="C3" s="259">
        <v>43138</v>
      </c>
      <c r="D3" s="259">
        <v>43139</v>
      </c>
      <c r="E3" s="259">
        <v>43140</v>
      </c>
      <c r="F3" s="259">
        <v>43141</v>
      </c>
      <c r="G3" s="259">
        <v>43142</v>
      </c>
      <c r="H3" s="259">
        <v>43143</v>
      </c>
      <c r="I3" s="259">
        <v>43144</v>
      </c>
      <c r="J3" s="260">
        <v>43145</v>
      </c>
      <c r="K3" s="260">
        <v>43146</v>
      </c>
      <c r="L3" s="260">
        <v>43147</v>
      </c>
      <c r="M3" s="260">
        <v>43148</v>
      </c>
      <c r="N3" s="260">
        <v>43149</v>
      </c>
      <c r="O3" s="260">
        <v>43150</v>
      </c>
      <c r="P3" s="260">
        <v>43151</v>
      </c>
      <c r="Q3" s="259">
        <v>43152</v>
      </c>
      <c r="R3" s="259">
        <v>43153</v>
      </c>
      <c r="S3" s="259">
        <v>43154</v>
      </c>
      <c r="T3" s="259">
        <v>43155</v>
      </c>
      <c r="U3" s="259">
        <v>43156</v>
      </c>
      <c r="V3" s="259">
        <v>43157</v>
      </c>
      <c r="W3" s="259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1" t="s">
        <v>228</v>
      </c>
      <c r="K4" s="261" t="s">
        <v>229</v>
      </c>
      <c r="L4" s="261" t="s">
        <v>230</v>
      </c>
      <c r="M4" s="261" t="s">
        <v>231</v>
      </c>
      <c r="N4" s="261" t="s">
        <v>232</v>
      </c>
      <c r="O4" s="261" t="s">
        <v>233</v>
      </c>
      <c r="P4" s="261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3" customFormat="1" x14ac:dyDescent="0.25">
      <c r="A5" s="1"/>
      <c r="B5" s="26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3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3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3" customFormat="1" x14ac:dyDescent="0.25">
      <c r="A8" s="1"/>
      <c r="B8" s="264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3" customFormat="1" x14ac:dyDescent="0.25">
      <c r="A9" s="1"/>
      <c r="B9" s="264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3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3" customFormat="1" x14ac:dyDescent="0.25">
      <c r="A11" s="1"/>
      <c r="B11" s="264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3" customFormat="1" x14ac:dyDescent="0.25">
      <c r="A12" s="1"/>
      <c r="B12" s="262" t="s">
        <v>241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</row>
    <row r="13" spans="1:23" s="263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3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3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3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3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3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2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4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4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4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4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4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4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4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2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4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6" t="s">
        <v>265</v>
      </c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68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6" t="s">
        <v>273</v>
      </c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6" t="s">
        <v>281</v>
      </c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9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65" t="s">
        <v>203</v>
      </c>
      <c r="K2" s="365"/>
      <c r="L2" s="365"/>
      <c r="M2" s="365"/>
      <c r="N2" s="365"/>
      <c r="O2" s="365"/>
      <c r="P2" s="36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65" t="s">
        <v>203</v>
      </c>
      <c r="K2" s="365"/>
      <c r="L2" s="365"/>
      <c r="M2" s="365"/>
      <c r="N2" s="365"/>
      <c r="O2" s="365"/>
      <c r="P2" s="36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5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9" t="s">
        <v>197</v>
      </c>
      <c r="C233" s="29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8">
        <v>14886.147999999999</v>
      </c>
      <c r="L233" s="28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F10" sqref="F10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66" t="s">
        <v>400</v>
      </c>
      <c r="C2" s="366"/>
      <c r="D2" s="366"/>
      <c r="G2" s="366" t="s">
        <v>400</v>
      </c>
      <c r="H2" s="366"/>
      <c r="I2" s="366"/>
    </row>
    <row r="3" spans="2:10" ht="15.75" thickBot="1" x14ac:dyDescent="0.3">
      <c r="B3" s="366" t="str">
        <f>Replay!A1</f>
        <v>25/07 –31/07</v>
      </c>
      <c r="C3" s="366"/>
      <c r="D3" s="366"/>
      <c r="G3" s="366" t="str">
        <f>Replay!A1</f>
        <v>25/07 –31/07</v>
      </c>
      <c r="H3" s="366"/>
      <c r="I3" s="366"/>
    </row>
    <row r="4" spans="2:10" ht="15.75" thickBot="1" x14ac:dyDescent="0.3">
      <c r="B4" s="305" t="s">
        <v>401</v>
      </c>
      <c r="C4" s="305" t="s">
        <v>399</v>
      </c>
      <c r="D4" s="316" t="s">
        <v>402</v>
      </c>
      <c r="G4" s="305" t="s">
        <v>401</v>
      </c>
      <c r="H4" s="305" t="s">
        <v>399</v>
      </c>
      <c r="I4" s="316" t="s">
        <v>402</v>
      </c>
    </row>
    <row r="5" spans="2:10" x14ac:dyDescent="0.25">
      <c r="B5" s="309" t="s">
        <v>403</v>
      </c>
      <c r="C5" s="313">
        <v>125845.21</v>
      </c>
      <c r="D5" s="314">
        <f>C5/C8</f>
        <v>1.9498319707659528E-2</v>
      </c>
      <c r="G5" s="309" t="s">
        <v>418</v>
      </c>
      <c r="H5" s="318">
        <f>SUM(Destacados!H4:H50)</f>
        <v>948656.81666666537</v>
      </c>
      <c r="I5" s="314">
        <f>H5/C8</f>
        <v>0.14698385345153139</v>
      </c>
    </row>
    <row r="6" spans="2:10" x14ac:dyDescent="0.25">
      <c r="B6" s="309" t="s">
        <v>405</v>
      </c>
      <c r="C6" s="313">
        <v>6044714.2199999997</v>
      </c>
      <c r="D6" s="314">
        <f>C6/C8</f>
        <v>0.93656143450351259</v>
      </c>
      <c r="G6" s="309" t="s">
        <v>404</v>
      </c>
      <c r="H6" s="313">
        <f>SUM('Franja horaria-H'!J15:P15)+SUM('Franja horaria-H'!J26:P26)</f>
        <v>1116358.3666666651</v>
      </c>
      <c r="I6" s="314">
        <f>H6/C8</f>
        <v>0.17296734886919604</v>
      </c>
      <c r="J6" s="314">
        <f>H6/C6</f>
        <v>0.18468339875737999</v>
      </c>
    </row>
    <row r="7" spans="2:10" x14ac:dyDescent="0.25">
      <c r="B7" s="317" t="s">
        <v>419</v>
      </c>
      <c r="C7" s="318">
        <v>283597.23</v>
      </c>
      <c r="D7" s="314">
        <f>C7/C8</f>
        <v>4.3940245788827811E-2</v>
      </c>
      <c r="G7" s="309" t="s">
        <v>215</v>
      </c>
      <c r="H7" s="313">
        <f>SUM(PARTIDOS!E2:E32)</f>
        <v>744277.69999999984</v>
      </c>
      <c r="I7" s="314">
        <f>H7/C8</f>
        <v>0.11531757582097485</v>
      </c>
      <c r="J7" s="314">
        <f>I7/D8</f>
        <v>0.11531757582097485</v>
      </c>
    </row>
    <row r="8" spans="2:10" x14ac:dyDescent="0.25">
      <c r="B8" s="315" t="s">
        <v>16</v>
      </c>
      <c r="C8" s="313">
        <f>SUM(C5:C7)</f>
        <v>6454156.6600000001</v>
      </c>
      <c r="D8" s="314">
        <f>SUM(D5:D7)</f>
        <v>1</v>
      </c>
      <c r="G8" s="315"/>
      <c r="H8" s="313"/>
      <c r="I8" s="314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D25" sqref="D25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09" t="s">
        <v>216</v>
      </c>
      <c r="B1" s="309" t="s">
        <v>403</v>
      </c>
      <c r="C1" s="309" t="s">
        <v>405</v>
      </c>
      <c r="D1" s="317" t="s">
        <v>419</v>
      </c>
    </row>
    <row r="2" spans="1:4" x14ac:dyDescent="0.25">
      <c r="A2" s="313" t="s">
        <v>430</v>
      </c>
      <c r="B2" s="320">
        <v>87399</v>
      </c>
      <c r="C2" s="320">
        <v>5645444</v>
      </c>
      <c r="D2" s="321">
        <v>423507</v>
      </c>
    </row>
    <row r="3" spans="1:4" x14ac:dyDescent="0.25">
      <c r="A3" s="313" t="s">
        <v>429</v>
      </c>
      <c r="B3" s="320">
        <v>83835</v>
      </c>
      <c r="C3" s="320">
        <v>4956020</v>
      </c>
      <c r="D3" s="321">
        <v>429559</v>
      </c>
    </row>
    <row r="4" spans="1:4" x14ac:dyDescent="0.25">
      <c r="A4" s="313" t="s">
        <v>428</v>
      </c>
      <c r="B4" s="320">
        <v>93126</v>
      </c>
      <c r="C4" s="320">
        <v>5511645</v>
      </c>
      <c r="D4" s="321">
        <v>450146</v>
      </c>
    </row>
    <row r="5" spans="1:4" x14ac:dyDescent="0.25">
      <c r="A5" s="313" t="s">
        <v>427</v>
      </c>
      <c r="B5" s="320">
        <v>108586</v>
      </c>
      <c r="C5" s="320">
        <v>5678819</v>
      </c>
      <c r="D5" s="321">
        <v>422155</v>
      </c>
    </row>
    <row r="6" spans="1:4" x14ac:dyDescent="0.25">
      <c r="A6" s="313" t="s">
        <v>426</v>
      </c>
      <c r="B6" s="320">
        <v>113859</v>
      </c>
      <c r="C6" s="320">
        <v>5963927</v>
      </c>
      <c r="D6" s="321">
        <v>395604</v>
      </c>
    </row>
    <row r="7" spans="1:4" x14ac:dyDescent="0.25">
      <c r="A7" s="313" t="s">
        <v>425</v>
      </c>
      <c r="B7" s="320">
        <v>112412</v>
      </c>
      <c r="C7" s="320">
        <v>6225747</v>
      </c>
      <c r="D7" s="321">
        <v>376269</v>
      </c>
    </row>
    <row r="8" spans="1:4" x14ac:dyDescent="0.25">
      <c r="A8" s="313" t="s">
        <v>434</v>
      </c>
      <c r="B8" s="313">
        <v>99203.687000000005</v>
      </c>
      <c r="C8" s="313">
        <v>5511680.5379999997</v>
      </c>
      <c r="D8" s="318">
        <v>364261.46899999998</v>
      </c>
    </row>
    <row r="9" spans="1:4" x14ac:dyDescent="0.25">
      <c r="A9" s="313" t="s">
        <v>421</v>
      </c>
      <c r="B9" s="313">
        <v>95987.509000000005</v>
      </c>
      <c r="C9" s="313">
        <v>5232186.608</v>
      </c>
      <c r="D9" s="318">
        <v>323560.11200000002</v>
      </c>
    </row>
    <row r="10" spans="1:4" x14ac:dyDescent="0.25">
      <c r="A10" s="313" t="s">
        <v>431</v>
      </c>
      <c r="B10" s="313">
        <v>101763.1</v>
      </c>
      <c r="C10" s="313">
        <v>5729848.5</v>
      </c>
      <c r="D10" s="318">
        <v>319277</v>
      </c>
    </row>
    <row r="11" spans="1:4" x14ac:dyDescent="0.25">
      <c r="A11" s="313" t="s">
        <v>439</v>
      </c>
      <c r="B11" s="313">
        <v>105886.77099999999</v>
      </c>
      <c r="C11" s="313">
        <v>5994518.1670000004</v>
      </c>
      <c r="D11" s="318">
        <v>285187.42099999997</v>
      </c>
    </row>
    <row r="12" spans="1:4" x14ac:dyDescent="0.25">
      <c r="A12" s="313" t="s">
        <v>469</v>
      </c>
      <c r="B12" s="313">
        <v>114105.53</v>
      </c>
      <c r="C12" s="313">
        <v>5584158.2400000002</v>
      </c>
      <c r="D12" s="318">
        <v>279806.15999999997</v>
      </c>
    </row>
    <row r="13" spans="1:4" x14ac:dyDescent="0.25">
      <c r="A13" s="313" t="s">
        <v>479</v>
      </c>
      <c r="B13" s="313">
        <v>115989.13</v>
      </c>
      <c r="C13" s="313">
        <v>5722573.3799999999</v>
      </c>
      <c r="D13" s="318">
        <v>276331.37</v>
      </c>
    </row>
    <row r="14" spans="1:4" x14ac:dyDescent="0.25">
      <c r="A14" s="313" t="s">
        <v>535</v>
      </c>
      <c r="B14" s="313">
        <v>114272.19</v>
      </c>
      <c r="C14" s="313">
        <v>5606485.2999999998</v>
      </c>
      <c r="D14" s="318">
        <v>264332.23</v>
      </c>
    </row>
    <row r="15" spans="1:4" x14ac:dyDescent="0.25">
      <c r="A15" s="313" t="s">
        <v>602</v>
      </c>
      <c r="B15" s="313">
        <v>125845.21</v>
      </c>
      <c r="C15" s="313">
        <v>6044714.2199999997</v>
      </c>
      <c r="D15" s="318">
        <v>283597.23</v>
      </c>
    </row>
    <row r="18" spans="4:4" x14ac:dyDescent="0.25">
      <c r="D18" s="306"/>
    </row>
    <row r="22" spans="4:4" x14ac:dyDescent="0.25">
      <c r="D22" s="306"/>
    </row>
    <row r="23" spans="4:4" x14ac:dyDescent="0.25">
      <c r="D23" s="306"/>
    </row>
    <row r="24" spans="4:4" x14ac:dyDescent="0.25">
      <c r="D24" s="306"/>
    </row>
  </sheetData>
  <phoneticPr fontId="3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9"/>
  <sheetViews>
    <sheetView tabSelected="1" workbookViewId="0">
      <selection activeCell="B14" sqref="B13:D14"/>
    </sheetView>
  </sheetViews>
  <sheetFormatPr baseColWidth="10" defaultRowHeight="15" x14ac:dyDescent="0.25"/>
  <cols>
    <col min="3" max="3" width="11.7109375" bestFit="1" customWidth="1"/>
  </cols>
  <sheetData>
    <row r="1" spans="1:4" x14ac:dyDescent="0.25">
      <c r="A1" t="s">
        <v>216</v>
      </c>
      <c r="B1" t="s">
        <v>418</v>
      </c>
      <c r="C1" t="s">
        <v>404</v>
      </c>
      <c r="D1" t="s">
        <v>215</v>
      </c>
    </row>
    <row r="2" spans="1:4" x14ac:dyDescent="0.25">
      <c r="A2" s="313" t="s">
        <v>433</v>
      </c>
      <c r="B2">
        <v>229372.38333333313</v>
      </c>
      <c r="C2">
        <v>1349796.46</v>
      </c>
      <c r="D2">
        <v>282574.91666666669</v>
      </c>
    </row>
    <row r="3" spans="1:4" x14ac:dyDescent="0.25">
      <c r="A3" s="313" t="s">
        <v>421</v>
      </c>
      <c r="B3">
        <v>328458.67</v>
      </c>
      <c r="C3">
        <v>1337820.58</v>
      </c>
      <c r="D3">
        <v>196728.92</v>
      </c>
    </row>
    <row r="4" spans="1:4" x14ac:dyDescent="0.25">
      <c r="A4" s="313" t="s">
        <v>431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3" t="s">
        <v>439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3" t="s">
        <v>469</v>
      </c>
      <c r="B6">
        <v>495980.07666666608</v>
      </c>
      <c r="C6">
        <v>1710027.4833333315</v>
      </c>
      <c r="D6">
        <v>288256.72366666654</v>
      </c>
    </row>
    <row r="7" spans="1:4" x14ac:dyDescent="0.25">
      <c r="A7" s="313" t="s">
        <v>479</v>
      </c>
      <c r="B7">
        <v>645742.58333333244</v>
      </c>
      <c r="C7">
        <v>1605951.2166666649</v>
      </c>
      <c r="D7">
        <v>418884.89437000017</v>
      </c>
    </row>
    <row r="8" spans="1:4" x14ac:dyDescent="0.25">
      <c r="A8" s="313" t="s">
        <v>536</v>
      </c>
      <c r="B8">
        <v>610706.95333333267</v>
      </c>
      <c r="C8">
        <v>1347746.1333333317</v>
      </c>
      <c r="D8">
        <v>335206.93333333335</v>
      </c>
    </row>
    <row r="9" spans="1:4" x14ac:dyDescent="0.25">
      <c r="A9" s="313" t="s">
        <v>629</v>
      </c>
      <c r="B9">
        <v>948656.81666666537</v>
      </c>
      <c r="C9" s="306">
        <f>Resumen!H6</f>
        <v>1116358.3666666651</v>
      </c>
      <c r="D9">
        <v>744277.69999999984</v>
      </c>
    </row>
  </sheetData>
  <phoneticPr fontId="3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topLeftCell="B1" zoomScale="80" zoomScaleNormal="80" workbookViewId="0">
      <selection activeCell="C9" sqref="C9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style="352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351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s="343" t="s">
        <v>538</v>
      </c>
      <c r="C2" t="s">
        <v>539</v>
      </c>
      <c r="D2" s="353">
        <v>25992</v>
      </c>
      <c r="E2" s="354">
        <v>24163.3</v>
      </c>
      <c r="F2" s="353" t="s">
        <v>580</v>
      </c>
      <c r="G2" s="293">
        <f t="shared" ref="G2:G23" si="0">D2/E2</f>
        <v>1.0756808879581845</v>
      </c>
      <c r="H2" s="293">
        <f t="shared" ref="H2" si="1">F2/D2</f>
        <v>2.0836795937211448</v>
      </c>
    </row>
    <row r="3" spans="1:8" x14ac:dyDescent="0.25">
      <c r="A3" t="s">
        <v>345</v>
      </c>
      <c r="B3" s="343" t="s">
        <v>540</v>
      </c>
      <c r="C3" t="s">
        <v>541</v>
      </c>
      <c r="D3" s="353">
        <v>48501</v>
      </c>
      <c r="E3" s="354">
        <v>43397.616666666669</v>
      </c>
      <c r="F3" s="353" t="s">
        <v>581</v>
      </c>
      <c r="G3" s="293">
        <f t="shared" si="0"/>
        <v>1.1175959355678902</v>
      </c>
      <c r="H3" s="293">
        <f t="shared" ref="H3:H23" si="2">F3/D3</f>
        <v>2.6346260901837075</v>
      </c>
    </row>
    <row r="4" spans="1:8" x14ac:dyDescent="0.25">
      <c r="A4" t="s">
        <v>345</v>
      </c>
      <c r="B4" s="343" t="s">
        <v>542</v>
      </c>
      <c r="C4" t="s">
        <v>543</v>
      </c>
      <c r="D4" s="353">
        <v>38019</v>
      </c>
      <c r="E4" s="354">
        <v>32502.65</v>
      </c>
      <c r="F4" s="353" t="s">
        <v>582</v>
      </c>
      <c r="G4" s="293">
        <f t="shared" si="0"/>
        <v>1.1697200074455467</v>
      </c>
      <c r="H4" s="293">
        <f t="shared" si="2"/>
        <v>2.0130987138009941</v>
      </c>
    </row>
    <row r="5" spans="1:8" x14ac:dyDescent="0.25">
      <c r="A5" t="s">
        <v>345</v>
      </c>
      <c r="B5" s="343" t="s">
        <v>544</v>
      </c>
      <c r="C5" t="s">
        <v>545</v>
      </c>
      <c r="D5" s="353">
        <v>104936</v>
      </c>
      <c r="E5" s="354">
        <v>84608.416666666672</v>
      </c>
      <c r="F5" s="353" t="s">
        <v>583</v>
      </c>
      <c r="G5" s="293">
        <f t="shared" si="0"/>
        <v>1.2402548603813055</v>
      </c>
      <c r="H5" s="293">
        <f t="shared" si="2"/>
        <v>3.5577018373103604</v>
      </c>
    </row>
    <row r="6" spans="1:8" x14ac:dyDescent="0.25">
      <c r="A6" t="s">
        <v>345</v>
      </c>
      <c r="B6" s="343" t="s">
        <v>546</v>
      </c>
      <c r="C6" t="s">
        <v>547</v>
      </c>
      <c r="D6" s="353">
        <v>27218</v>
      </c>
      <c r="E6" s="354">
        <v>21930.316666666669</v>
      </c>
      <c r="F6" s="353" t="s">
        <v>584</v>
      </c>
      <c r="G6" s="293">
        <f t="shared" si="0"/>
        <v>1.2411129494254147</v>
      </c>
      <c r="H6" s="293">
        <f t="shared" si="2"/>
        <v>2.0163862150047764</v>
      </c>
    </row>
    <row r="7" spans="1:8" x14ac:dyDescent="0.25">
      <c r="A7" t="s">
        <v>345</v>
      </c>
      <c r="B7" s="343" t="s">
        <v>548</v>
      </c>
      <c r="C7" t="s">
        <v>549</v>
      </c>
      <c r="D7" s="353">
        <v>26208</v>
      </c>
      <c r="E7" s="354">
        <v>23097.866666666661</v>
      </c>
      <c r="F7" s="353" t="s">
        <v>585</v>
      </c>
      <c r="G7" s="293">
        <f t="shared" si="0"/>
        <v>1.1346502418693794</v>
      </c>
      <c r="H7" s="293">
        <f t="shared" si="2"/>
        <v>2.1053113553113554</v>
      </c>
    </row>
    <row r="8" spans="1:8" x14ac:dyDescent="0.25">
      <c r="A8" t="s">
        <v>345</v>
      </c>
      <c r="B8" s="343" t="s">
        <v>550</v>
      </c>
      <c r="C8" t="s">
        <v>551</v>
      </c>
      <c r="D8" s="353">
        <v>37870</v>
      </c>
      <c r="E8" s="354">
        <v>34071.1</v>
      </c>
      <c r="F8" s="353" t="s">
        <v>586</v>
      </c>
      <c r="G8" s="293">
        <f t="shared" si="0"/>
        <v>1.1114991884617755</v>
      </c>
      <c r="H8" s="293">
        <f t="shared" si="2"/>
        <v>2.2401901241087931</v>
      </c>
    </row>
    <row r="9" spans="1:8" x14ac:dyDescent="0.25">
      <c r="A9" t="s">
        <v>345</v>
      </c>
      <c r="B9" s="343" t="s">
        <v>552</v>
      </c>
      <c r="C9" t="s">
        <v>553</v>
      </c>
      <c r="D9" s="353">
        <v>88537</v>
      </c>
      <c r="E9" s="354">
        <v>76746.78333333334</v>
      </c>
      <c r="F9" s="353" t="s">
        <v>587</v>
      </c>
      <c r="G9" s="293">
        <f t="shared" si="0"/>
        <v>1.1536248967654887</v>
      </c>
      <c r="H9" s="293">
        <f t="shared" si="2"/>
        <v>3.1214746377220823</v>
      </c>
    </row>
    <row r="10" spans="1:8" x14ac:dyDescent="0.25">
      <c r="A10" t="s">
        <v>345</v>
      </c>
      <c r="B10" s="343" t="s">
        <v>554</v>
      </c>
      <c r="C10" t="s">
        <v>555</v>
      </c>
      <c r="D10" s="353">
        <v>35717</v>
      </c>
      <c r="E10" s="354">
        <v>27340.533333333329</v>
      </c>
      <c r="F10" s="353" t="s">
        <v>588</v>
      </c>
      <c r="G10" s="293">
        <f t="shared" si="0"/>
        <v>1.3063753937987068</v>
      </c>
      <c r="H10" s="293">
        <f t="shared" si="2"/>
        <v>2.1876137413556571</v>
      </c>
    </row>
    <row r="11" spans="1:8" s="341" customFormat="1" x14ac:dyDescent="0.25">
      <c r="A11" t="s">
        <v>345</v>
      </c>
      <c r="B11" s="343" t="s">
        <v>556</v>
      </c>
      <c r="C11" t="s">
        <v>557</v>
      </c>
      <c r="D11" s="353">
        <v>23261</v>
      </c>
      <c r="E11" s="354">
        <v>12081.5</v>
      </c>
      <c r="F11" s="353" t="s">
        <v>589</v>
      </c>
      <c r="G11" s="342">
        <f t="shared" si="0"/>
        <v>1.9253403964739477</v>
      </c>
      <c r="H11" s="342">
        <f t="shared" si="2"/>
        <v>1.6632560938910623</v>
      </c>
    </row>
    <row r="12" spans="1:8" x14ac:dyDescent="0.25">
      <c r="A12" t="s">
        <v>345</v>
      </c>
      <c r="B12" s="343" t="s">
        <v>558</v>
      </c>
      <c r="C12" t="s">
        <v>559</v>
      </c>
      <c r="D12" s="353">
        <v>37056</v>
      </c>
      <c r="E12" s="354">
        <v>37658.216666666667</v>
      </c>
      <c r="F12" s="353" t="s">
        <v>590</v>
      </c>
      <c r="G12" s="293">
        <f t="shared" si="0"/>
        <v>0.98400835939744002</v>
      </c>
      <c r="H12" s="293">
        <f t="shared" si="2"/>
        <v>2.0143296632124352</v>
      </c>
    </row>
    <row r="13" spans="1:8" x14ac:dyDescent="0.25">
      <c r="A13" t="s">
        <v>345</v>
      </c>
      <c r="B13" s="343" t="s">
        <v>560</v>
      </c>
      <c r="C13" t="s">
        <v>561</v>
      </c>
      <c r="D13" s="353">
        <v>88986</v>
      </c>
      <c r="E13" s="354">
        <v>76969.8</v>
      </c>
      <c r="F13" s="353" t="s">
        <v>591</v>
      </c>
      <c r="G13" s="293">
        <f t="shared" si="0"/>
        <v>1.1561157752780959</v>
      </c>
      <c r="H13" s="293">
        <f t="shared" si="2"/>
        <v>2.8839817499381923</v>
      </c>
    </row>
    <row r="14" spans="1:8" x14ac:dyDescent="0.25">
      <c r="A14" t="s">
        <v>345</v>
      </c>
      <c r="B14" s="343" t="s">
        <v>562</v>
      </c>
      <c r="C14" t="s">
        <v>563</v>
      </c>
      <c r="D14" s="353">
        <v>54681</v>
      </c>
      <c r="E14" s="354">
        <v>61393.783333333333</v>
      </c>
      <c r="F14" s="353" t="s">
        <v>592</v>
      </c>
      <c r="G14" s="293">
        <f t="shared" si="0"/>
        <v>0.89066021071080215</v>
      </c>
      <c r="H14" s="293">
        <f t="shared" si="2"/>
        <v>1.9132971233152283</v>
      </c>
    </row>
    <row r="15" spans="1:8" x14ac:dyDescent="0.25">
      <c r="A15" t="s">
        <v>345</v>
      </c>
      <c r="B15" s="343" t="s">
        <v>564</v>
      </c>
      <c r="C15" t="s">
        <v>565</v>
      </c>
      <c r="D15" s="353">
        <v>134602</v>
      </c>
      <c r="E15" s="354">
        <v>129441.7166666667</v>
      </c>
      <c r="F15" s="353" t="s">
        <v>593</v>
      </c>
      <c r="G15" s="293">
        <f t="shared" si="0"/>
        <v>1.0398656898735503</v>
      </c>
      <c r="H15" s="293">
        <f t="shared" si="2"/>
        <v>3.3213919555430085</v>
      </c>
    </row>
    <row r="16" spans="1:8" x14ac:dyDescent="0.25">
      <c r="A16" t="s">
        <v>463</v>
      </c>
      <c r="B16" s="343" t="s">
        <v>566</v>
      </c>
      <c r="C16" t="s">
        <v>567</v>
      </c>
      <c r="D16" s="353">
        <v>3348</v>
      </c>
      <c r="E16" s="354">
        <v>994.9666666666667</v>
      </c>
      <c r="F16" s="353" t="s">
        <v>594</v>
      </c>
      <c r="G16" s="293">
        <f t="shared" si="0"/>
        <v>3.3649368488056552</v>
      </c>
      <c r="H16" s="293">
        <f t="shared" si="2"/>
        <v>1.5086618876941458</v>
      </c>
    </row>
    <row r="17" spans="1:8" x14ac:dyDescent="0.25">
      <c r="A17" t="s">
        <v>464</v>
      </c>
      <c r="B17" s="343" t="s">
        <v>568</v>
      </c>
      <c r="C17" t="s">
        <v>547</v>
      </c>
      <c r="D17" s="353">
        <v>5522</v>
      </c>
      <c r="E17" s="354">
        <v>2589.3666666666668</v>
      </c>
      <c r="F17" s="353" t="s">
        <v>595</v>
      </c>
      <c r="G17" s="293">
        <f t="shared" si="0"/>
        <v>2.1325678093742355</v>
      </c>
      <c r="H17" s="293">
        <f t="shared" si="2"/>
        <v>1.9128938790293373</v>
      </c>
    </row>
    <row r="18" spans="1:8" x14ac:dyDescent="0.25">
      <c r="A18" t="s">
        <v>463</v>
      </c>
      <c r="B18" s="343" t="s">
        <v>569</v>
      </c>
      <c r="C18" t="s">
        <v>570</v>
      </c>
      <c r="D18" s="353">
        <v>4358</v>
      </c>
      <c r="E18" s="354">
        <v>2124.4666666666672</v>
      </c>
      <c r="F18" s="353" t="s">
        <v>596</v>
      </c>
      <c r="G18" s="293">
        <f t="shared" si="0"/>
        <v>2.0513383751215986</v>
      </c>
      <c r="H18" s="293">
        <f t="shared" si="2"/>
        <v>1.6280403854979348</v>
      </c>
    </row>
    <row r="19" spans="1:8" x14ac:dyDescent="0.25">
      <c r="A19" t="s">
        <v>420</v>
      </c>
      <c r="B19" s="343" t="s">
        <v>571</v>
      </c>
      <c r="C19" t="s">
        <v>572</v>
      </c>
      <c r="D19" s="353">
        <v>31065</v>
      </c>
      <c r="E19" s="354">
        <v>27921.45</v>
      </c>
      <c r="F19" s="353" t="s">
        <v>597</v>
      </c>
      <c r="G19" s="293">
        <f t="shared" si="0"/>
        <v>1.1125854853526589</v>
      </c>
      <c r="H19" s="293">
        <f t="shared" si="2"/>
        <v>2.6077901174955738</v>
      </c>
    </row>
    <row r="20" spans="1:8" x14ac:dyDescent="0.25">
      <c r="A20" t="s">
        <v>463</v>
      </c>
      <c r="B20" s="343" t="s">
        <v>573</v>
      </c>
      <c r="C20" t="s">
        <v>574</v>
      </c>
      <c r="D20" s="353">
        <v>10125</v>
      </c>
      <c r="E20" s="354">
        <v>6191.916666666667</v>
      </c>
      <c r="F20" s="353" t="s">
        <v>598</v>
      </c>
      <c r="G20" s="293">
        <f t="shared" si="0"/>
        <v>1.6351964254471554</v>
      </c>
      <c r="H20" s="293">
        <f t="shared" si="2"/>
        <v>1.7660246913580246</v>
      </c>
    </row>
    <row r="21" spans="1:8" x14ac:dyDescent="0.25">
      <c r="A21" t="s">
        <v>420</v>
      </c>
      <c r="B21" s="343" t="s">
        <v>575</v>
      </c>
      <c r="C21" t="s">
        <v>576</v>
      </c>
      <c r="D21" s="353">
        <v>9636</v>
      </c>
      <c r="E21" s="354">
        <v>4814.45</v>
      </c>
      <c r="F21" s="353" t="s">
        <v>599</v>
      </c>
      <c r="G21" s="293">
        <f t="shared" si="0"/>
        <v>2.0014747271235551</v>
      </c>
      <c r="H21" s="293">
        <f t="shared" si="2"/>
        <v>1.6670817766708177</v>
      </c>
    </row>
    <row r="22" spans="1:8" x14ac:dyDescent="0.25">
      <c r="A22" t="s">
        <v>420</v>
      </c>
      <c r="B22" s="344" t="s">
        <v>577</v>
      </c>
      <c r="C22" t="s">
        <v>563</v>
      </c>
      <c r="D22" s="353">
        <v>21190</v>
      </c>
      <c r="E22" s="354">
        <v>13066.5</v>
      </c>
      <c r="F22" s="353" t="s">
        <v>600</v>
      </c>
      <c r="G22" s="293">
        <f t="shared" si="0"/>
        <v>1.6217043584739601</v>
      </c>
      <c r="H22" s="293">
        <f t="shared" si="2"/>
        <v>2.1355356300141577</v>
      </c>
    </row>
    <row r="23" spans="1:8" x14ac:dyDescent="0.25">
      <c r="A23" t="s">
        <v>463</v>
      </c>
      <c r="B23" s="343" t="s">
        <v>578</v>
      </c>
      <c r="C23" t="s">
        <v>579</v>
      </c>
      <c r="D23" s="353">
        <v>7425</v>
      </c>
      <c r="E23" s="354">
        <v>1170.9833333333329</v>
      </c>
      <c r="F23" s="353" t="s">
        <v>601</v>
      </c>
      <c r="G23" s="293">
        <f t="shared" si="0"/>
        <v>6.340824663032496</v>
      </c>
      <c r="H23" s="293">
        <f t="shared" si="2"/>
        <v>1.5674074074074074</v>
      </c>
    </row>
  </sheetData>
  <phoneticPr fontId="36" type="noConversion"/>
  <conditionalFormatting sqref="E2:E4 E6:E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9">
      <colorScale>
        <cfvo type="min"/>
        <cfvo type="max"/>
        <color rgb="FFFCFCFF"/>
        <color rgb="FFF8696B"/>
      </colorScale>
    </cfRule>
  </conditionalFormatting>
  <conditionalFormatting sqref="E16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3"/>
  <sheetViews>
    <sheetView topLeftCell="A43" workbookViewId="0">
      <selection activeCell="F52" sqref="F52"/>
    </sheetView>
  </sheetViews>
  <sheetFormatPr baseColWidth="10" defaultRowHeight="15" x14ac:dyDescent="0.25"/>
  <cols>
    <col min="1" max="1" width="3.7109375" customWidth="1"/>
    <col min="2" max="2" width="24.7109375" customWidth="1"/>
    <col min="3" max="3" width="38.140625" bestFit="1" customWidth="1"/>
    <col min="4" max="4" width="18.140625" bestFit="1" customWidth="1"/>
    <col min="7" max="7" width="17.85546875" customWidth="1"/>
  </cols>
  <sheetData>
    <row r="2" spans="2:9" x14ac:dyDescent="0.25">
      <c r="B2" s="322" t="s">
        <v>196</v>
      </c>
      <c r="C2" s="323"/>
    </row>
    <row r="3" spans="2:9" x14ac:dyDescent="0.25">
      <c r="B3" s="324" t="s">
        <v>407</v>
      </c>
      <c r="C3" s="325"/>
      <c r="D3" s="326" t="s">
        <v>214</v>
      </c>
      <c r="E3" s="326" t="s">
        <v>216</v>
      </c>
      <c r="F3" s="326" t="s">
        <v>408</v>
      </c>
      <c r="G3" s="326" t="s">
        <v>409</v>
      </c>
      <c r="H3" s="326" t="s">
        <v>410</v>
      </c>
      <c r="I3" s="326" t="s">
        <v>411</v>
      </c>
    </row>
    <row r="4" spans="2:9" x14ac:dyDescent="0.25">
      <c r="B4" s="308" t="s">
        <v>530</v>
      </c>
      <c r="C4" s="308" t="s">
        <v>603</v>
      </c>
      <c r="D4" s="308" t="s">
        <v>422</v>
      </c>
      <c r="E4" s="328">
        <v>44768</v>
      </c>
      <c r="F4" s="355">
        <v>0.64583333333333337</v>
      </c>
      <c r="G4" s="355">
        <v>0.72916666666666663</v>
      </c>
      <c r="H4" s="330">
        <v>36318.033333333296</v>
      </c>
      <c r="I4" s="212">
        <v>45127</v>
      </c>
    </row>
    <row r="5" spans="2:9" x14ac:dyDescent="0.25">
      <c r="B5" s="308" t="s">
        <v>530</v>
      </c>
      <c r="C5" s="308" t="s">
        <v>604</v>
      </c>
      <c r="D5" s="308" t="s">
        <v>422</v>
      </c>
      <c r="E5" s="346">
        <v>44768</v>
      </c>
      <c r="F5" s="355">
        <v>0.83333333333333337</v>
      </c>
      <c r="G5" s="355">
        <v>0.91666666666666663</v>
      </c>
      <c r="H5" s="330">
        <v>84612.35</v>
      </c>
      <c r="I5" s="212">
        <v>104948</v>
      </c>
    </row>
    <row r="6" spans="2:9" x14ac:dyDescent="0.25">
      <c r="B6" s="308" t="s">
        <v>530</v>
      </c>
      <c r="C6" s="308" t="s">
        <v>605</v>
      </c>
      <c r="D6" s="308" t="s">
        <v>422</v>
      </c>
      <c r="E6" s="328">
        <v>44769</v>
      </c>
      <c r="F6" s="355">
        <v>0.83333333333333337</v>
      </c>
      <c r="G6" s="355">
        <v>0.91666666666666663</v>
      </c>
      <c r="H6" s="330">
        <v>76749.816666666593</v>
      </c>
      <c r="I6" s="212">
        <v>88541</v>
      </c>
    </row>
    <row r="7" spans="2:9" x14ac:dyDescent="0.25">
      <c r="B7" s="308" t="s">
        <v>530</v>
      </c>
      <c r="C7" s="308" t="s">
        <v>606</v>
      </c>
      <c r="D7" s="308" t="s">
        <v>422</v>
      </c>
      <c r="E7" s="328">
        <v>44771</v>
      </c>
      <c r="F7" s="355">
        <v>0.64583333333333337</v>
      </c>
      <c r="G7" s="355">
        <v>0.72916666666666663</v>
      </c>
      <c r="H7" s="330">
        <v>27340.5666666666</v>
      </c>
      <c r="I7" s="212">
        <v>35718</v>
      </c>
    </row>
    <row r="8" spans="2:9" x14ac:dyDescent="0.25">
      <c r="B8" s="308" t="s">
        <v>530</v>
      </c>
      <c r="C8" s="308" t="s">
        <v>607</v>
      </c>
      <c r="D8" s="308" t="s">
        <v>422</v>
      </c>
      <c r="E8" s="328">
        <v>44772</v>
      </c>
      <c r="F8" s="355">
        <v>0.75</v>
      </c>
      <c r="G8" s="355">
        <v>0.83333333333333337</v>
      </c>
      <c r="H8" s="330">
        <v>76972.5</v>
      </c>
      <c r="I8" s="212">
        <v>88993</v>
      </c>
    </row>
    <row r="9" spans="2:9" x14ac:dyDescent="0.25">
      <c r="B9" s="308" t="s">
        <v>530</v>
      </c>
      <c r="C9" s="308" t="s">
        <v>608</v>
      </c>
      <c r="D9" s="308" t="s">
        <v>422</v>
      </c>
      <c r="E9" s="328">
        <v>44773</v>
      </c>
      <c r="F9" s="355">
        <v>0.64583333333333337</v>
      </c>
      <c r="G9" s="355">
        <v>0.72916666666666663</v>
      </c>
      <c r="H9" s="330">
        <v>129446.866666666</v>
      </c>
      <c r="I9" s="212">
        <v>134624</v>
      </c>
    </row>
    <row r="10" spans="2:9" x14ac:dyDescent="0.25">
      <c r="B10" s="308" t="s">
        <v>457</v>
      </c>
      <c r="C10" s="308" t="s">
        <v>568</v>
      </c>
      <c r="D10" s="308" t="s">
        <v>454</v>
      </c>
      <c r="E10" s="328">
        <v>44769</v>
      </c>
      <c r="F10" s="355">
        <v>0.54166666666666663</v>
      </c>
      <c r="G10" s="355">
        <v>0.625</v>
      </c>
      <c r="H10" s="330">
        <v>2589.36666666666</v>
      </c>
      <c r="I10" s="212">
        <v>5523</v>
      </c>
    </row>
    <row r="11" spans="2:9" x14ac:dyDescent="0.25">
      <c r="B11" s="308" t="s">
        <v>457</v>
      </c>
      <c r="C11" s="308" t="s">
        <v>609</v>
      </c>
      <c r="D11" s="308" t="s">
        <v>610</v>
      </c>
      <c r="E11" s="328">
        <v>44771</v>
      </c>
      <c r="F11" s="355">
        <v>0.58333333333333337</v>
      </c>
      <c r="G11" s="355">
        <v>0.66666666666666663</v>
      </c>
      <c r="H11" s="330">
        <v>2124.4666666666599</v>
      </c>
      <c r="I11" s="212">
        <v>4358</v>
      </c>
    </row>
    <row r="12" spans="2:9" x14ac:dyDescent="0.25">
      <c r="B12" s="308" t="s">
        <v>611</v>
      </c>
      <c r="C12" s="308" t="s">
        <v>571</v>
      </c>
      <c r="D12" s="308" t="s">
        <v>432</v>
      </c>
      <c r="E12" s="328">
        <v>44772</v>
      </c>
      <c r="F12" s="355">
        <v>0.45833333333333331</v>
      </c>
      <c r="G12" s="355">
        <v>0.54166666666666663</v>
      </c>
      <c r="H12" s="330">
        <v>27924.7833333333</v>
      </c>
      <c r="I12" s="212">
        <v>31069</v>
      </c>
    </row>
    <row r="13" spans="2:9" x14ac:dyDescent="0.25">
      <c r="B13" s="308" t="s">
        <v>612</v>
      </c>
      <c r="C13" s="308" t="s">
        <v>613</v>
      </c>
      <c r="D13" s="308" t="s">
        <v>610</v>
      </c>
      <c r="E13" s="328">
        <v>44772</v>
      </c>
      <c r="F13" s="355">
        <v>0.5625</v>
      </c>
      <c r="G13" s="355">
        <v>0.64583333333333337</v>
      </c>
      <c r="H13" s="330">
        <v>6192.0166666666601</v>
      </c>
      <c r="I13" s="212">
        <v>10127</v>
      </c>
    </row>
    <row r="14" spans="2:9" x14ac:dyDescent="0.25">
      <c r="B14" s="308" t="s">
        <v>614</v>
      </c>
      <c r="C14" s="308" t="s">
        <v>577</v>
      </c>
      <c r="D14" s="308" t="s">
        <v>432</v>
      </c>
      <c r="E14" s="328">
        <v>44773</v>
      </c>
      <c r="F14" s="355">
        <v>0.54166666666666663</v>
      </c>
      <c r="G14" s="355">
        <v>0.625</v>
      </c>
      <c r="H14" s="330">
        <v>13067.2166666666</v>
      </c>
      <c r="I14" s="212">
        <v>21191</v>
      </c>
    </row>
    <row r="15" spans="2:9" x14ac:dyDescent="0.25">
      <c r="B15" s="308" t="s">
        <v>615</v>
      </c>
      <c r="C15" s="308" t="s">
        <v>616</v>
      </c>
      <c r="D15" s="308" t="s">
        <v>417</v>
      </c>
      <c r="E15" s="328">
        <v>44767</v>
      </c>
      <c r="F15" s="355">
        <v>0.58333333333333337</v>
      </c>
      <c r="G15" s="355">
        <v>0.8125</v>
      </c>
      <c r="H15" s="330">
        <v>20824.7</v>
      </c>
      <c r="I15" s="212">
        <v>28340</v>
      </c>
    </row>
    <row r="16" spans="2:9" x14ac:dyDescent="0.25">
      <c r="B16" s="308" t="s">
        <v>615</v>
      </c>
      <c r="C16" s="308" t="s">
        <v>616</v>
      </c>
      <c r="D16" s="308" t="s">
        <v>417</v>
      </c>
      <c r="E16" s="328">
        <v>44768</v>
      </c>
      <c r="F16" s="355">
        <v>0.58333333333333337</v>
      </c>
      <c r="G16" s="355">
        <v>0.8125</v>
      </c>
      <c r="H16" s="308">
        <v>20664.933333333302</v>
      </c>
      <c r="I16" s="308">
        <v>32890</v>
      </c>
    </row>
    <row r="17" spans="2:9" x14ac:dyDescent="0.25">
      <c r="B17" s="308" t="s">
        <v>615</v>
      </c>
      <c r="C17" s="308" t="s">
        <v>616</v>
      </c>
      <c r="D17" s="308" t="s">
        <v>417</v>
      </c>
      <c r="E17" s="328">
        <v>44769</v>
      </c>
      <c r="F17" s="355">
        <v>0.58333333333333337</v>
      </c>
      <c r="G17" s="355">
        <v>0.8125</v>
      </c>
      <c r="H17" s="330">
        <v>19302.633333333299</v>
      </c>
      <c r="I17" s="212">
        <v>28387</v>
      </c>
    </row>
    <row r="18" spans="2:9" x14ac:dyDescent="0.25">
      <c r="B18" s="308" t="s">
        <v>615</v>
      </c>
      <c r="C18" s="308" t="s">
        <v>616</v>
      </c>
      <c r="D18" s="308" t="s">
        <v>417</v>
      </c>
      <c r="E18" s="328">
        <v>44770</v>
      </c>
      <c r="F18" s="355">
        <v>0.58333333333333337</v>
      </c>
      <c r="G18" s="355">
        <v>0.8125</v>
      </c>
      <c r="H18" s="330">
        <v>16994.483333333301</v>
      </c>
      <c r="I18" s="212">
        <v>33769</v>
      </c>
    </row>
    <row r="19" spans="2:9" x14ac:dyDescent="0.25">
      <c r="B19" s="308" t="s">
        <v>435</v>
      </c>
      <c r="C19" s="308" t="s">
        <v>471</v>
      </c>
      <c r="D19" s="308" t="s">
        <v>437</v>
      </c>
      <c r="E19" s="328">
        <v>44767</v>
      </c>
      <c r="F19" s="355">
        <v>0.91666666666666663</v>
      </c>
      <c r="G19" s="355">
        <v>0.99930555555555556</v>
      </c>
      <c r="H19" s="330">
        <v>637.04999999999995</v>
      </c>
      <c r="I19" s="212">
        <v>2962</v>
      </c>
    </row>
    <row r="20" spans="2:9" x14ac:dyDescent="0.25">
      <c r="B20" s="308" t="s">
        <v>435</v>
      </c>
      <c r="C20" s="308" t="s">
        <v>471</v>
      </c>
      <c r="D20" s="308" t="s">
        <v>437</v>
      </c>
      <c r="E20" s="328">
        <v>44768</v>
      </c>
      <c r="F20" s="355">
        <v>0.91666666666666663</v>
      </c>
      <c r="G20" s="355">
        <v>0.99930555555555556</v>
      </c>
      <c r="H20" s="330">
        <v>1004.7666666666599</v>
      </c>
      <c r="I20" s="212">
        <v>4299</v>
      </c>
    </row>
    <row r="21" spans="2:9" x14ac:dyDescent="0.25">
      <c r="B21" s="308" t="s">
        <v>435</v>
      </c>
      <c r="C21" s="308" t="s">
        <v>471</v>
      </c>
      <c r="D21" s="308" t="s">
        <v>437</v>
      </c>
      <c r="E21" s="328">
        <v>44769</v>
      </c>
      <c r="F21" s="355">
        <v>0.91666666666666663</v>
      </c>
      <c r="G21" s="355">
        <v>0.99930555555555556</v>
      </c>
      <c r="H21" s="330">
        <v>1213.4666666666601</v>
      </c>
      <c r="I21" s="212">
        <v>4094</v>
      </c>
    </row>
    <row r="22" spans="2:9" x14ac:dyDescent="0.25">
      <c r="B22" s="308" t="s">
        <v>435</v>
      </c>
      <c r="C22" s="308" t="s">
        <v>471</v>
      </c>
      <c r="D22" s="308" t="s">
        <v>437</v>
      </c>
      <c r="E22" s="328">
        <v>44770</v>
      </c>
      <c r="F22" s="355">
        <v>0.91666666666666663</v>
      </c>
      <c r="G22" s="355">
        <v>0.99930555555555556</v>
      </c>
      <c r="H22" s="330">
        <v>214.333333333333</v>
      </c>
      <c r="I22" s="212">
        <v>2550</v>
      </c>
    </row>
    <row r="23" spans="2:9" x14ac:dyDescent="0.25">
      <c r="B23" s="308" t="s">
        <v>435</v>
      </c>
      <c r="C23" s="308" t="s">
        <v>471</v>
      </c>
      <c r="D23" s="308" t="s">
        <v>437</v>
      </c>
      <c r="E23" s="328">
        <v>44771</v>
      </c>
      <c r="F23" s="355">
        <v>0.91666666666666663</v>
      </c>
      <c r="G23" s="355">
        <v>0.99930555555555556</v>
      </c>
      <c r="H23" s="330">
        <v>1046.88333333333</v>
      </c>
      <c r="I23" s="212">
        <v>3206</v>
      </c>
    </row>
    <row r="24" spans="2:9" x14ac:dyDescent="0.25">
      <c r="B24" s="345" t="s">
        <v>435</v>
      </c>
      <c r="C24" s="345" t="s">
        <v>617</v>
      </c>
      <c r="D24" s="345" t="s">
        <v>413</v>
      </c>
      <c r="E24" s="346">
        <v>44770</v>
      </c>
      <c r="F24" s="356">
        <v>0.20833333333333334</v>
      </c>
      <c r="G24" s="356">
        <v>0.4993055555555555</v>
      </c>
      <c r="H24" s="340">
        <v>114282.483333333</v>
      </c>
      <c r="I24" s="357">
        <v>113671</v>
      </c>
    </row>
    <row r="25" spans="2:9" x14ac:dyDescent="0.25">
      <c r="B25" s="345" t="s">
        <v>435</v>
      </c>
      <c r="C25" s="345" t="s">
        <v>617</v>
      </c>
      <c r="D25" s="345" t="s">
        <v>413</v>
      </c>
      <c r="E25" s="346">
        <v>44771</v>
      </c>
      <c r="F25" s="356">
        <v>0.20833333333333334</v>
      </c>
      <c r="G25" s="356">
        <v>0.4993055555555555</v>
      </c>
      <c r="H25" s="340">
        <v>110127.55</v>
      </c>
      <c r="I25" s="357">
        <v>106263</v>
      </c>
    </row>
    <row r="26" spans="2:9" x14ac:dyDescent="0.25">
      <c r="B26" s="345" t="s">
        <v>435</v>
      </c>
      <c r="C26" s="345" t="s">
        <v>617</v>
      </c>
      <c r="D26" s="345" t="s">
        <v>618</v>
      </c>
      <c r="E26" s="346">
        <v>44770</v>
      </c>
      <c r="F26" s="356">
        <v>0.41666666666666669</v>
      </c>
      <c r="G26" s="356">
        <v>0.83333333333333337</v>
      </c>
      <c r="H26" s="340">
        <v>566.88333333333298</v>
      </c>
      <c r="I26" s="357">
        <v>1333</v>
      </c>
    </row>
    <row r="27" spans="2:9" x14ac:dyDescent="0.25">
      <c r="B27" s="345" t="s">
        <v>435</v>
      </c>
      <c r="C27" s="345" t="s">
        <v>617</v>
      </c>
      <c r="D27" s="345" t="s">
        <v>618</v>
      </c>
      <c r="E27" s="346">
        <v>44771</v>
      </c>
      <c r="F27" s="356">
        <v>0.41666666666666669</v>
      </c>
      <c r="G27" s="356">
        <v>0.83333333333333337</v>
      </c>
      <c r="H27" s="340">
        <v>592.65</v>
      </c>
      <c r="I27" s="357">
        <v>1255</v>
      </c>
    </row>
    <row r="28" spans="2:9" x14ac:dyDescent="0.25">
      <c r="B28" s="308" t="s">
        <v>435</v>
      </c>
      <c r="C28" s="308" t="s">
        <v>619</v>
      </c>
      <c r="D28" s="308" t="s">
        <v>620</v>
      </c>
      <c r="E28" s="328">
        <v>44767</v>
      </c>
      <c r="F28" s="355">
        <v>0.91666666666666663</v>
      </c>
      <c r="G28" s="355">
        <v>0.99930555555555556</v>
      </c>
      <c r="H28" s="330">
        <v>336.96666666666601</v>
      </c>
      <c r="I28" s="212">
        <v>1497</v>
      </c>
    </row>
    <row r="29" spans="2:9" x14ac:dyDescent="0.25">
      <c r="B29" s="308" t="s">
        <v>435</v>
      </c>
      <c r="C29" s="308" t="s">
        <v>619</v>
      </c>
      <c r="D29" s="308" t="s">
        <v>620</v>
      </c>
      <c r="E29" s="328">
        <v>44768</v>
      </c>
      <c r="F29" s="355">
        <v>0.91666666666666663</v>
      </c>
      <c r="G29" s="355">
        <v>0.99930555555555556</v>
      </c>
      <c r="H29" s="330">
        <v>673.58333333333303</v>
      </c>
      <c r="I29" s="212">
        <v>2060</v>
      </c>
    </row>
    <row r="30" spans="2:9" x14ac:dyDescent="0.25">
      <c r="B30" s="308" t="s">
        <v>435</v>
      </c>
      <c r="C30" s="308" t="s">
        <v>619</v>
      </c>
      <c r="D30" s="308" t="s">
        <v>620</v>
      </c>
      <c r="E30" s="328">
        <v>44769</v>
      </c>
      <c r="F30" s="355">
        <v>0.91666666666666663</v>
      </c>
      <c r="G30" s="355">
        <v>0.99930555555555556</v>
      </c>
      <c r="H30" s="330">
        <v>590.43333333333305</v>
      </c>
      <c r="I30" s="212">
        <v>2179</v>
      </c>
    </row>
    <row r="31" spans="2:9" x14ac:dyDescent="0.25">
      <c r="B31" s="308" t="s">
        <v>435</v>
      </c>
      <c r="C31" s="308" t="s">
        <v>619</v>
      </c>
      <c r="D31" s="308" t="s">
        <v>620</v>
      </c>
      <c r="E31" s="328">
        <v>44770</v>
      </c>
      <c r="F31" s="355">
        <v>0.91666666666666663</v>
      </c>
      <c r="G31" s="355">
        <v>0.99930555555555556</v>
      </c>
      <c r="H31" s="330">
        <v>482.933333333333</v>
      </c>
      <c r="I31" s="212">
        <v>1639</v>
      </c>
    </row>
    <row r="32" spans="2:9" x14ac:dyDescent="0.25">
      <c r="B32" s="308" t="s">
        <v>435</v>
      </c>
      <c r="C32" s="308" t="s">
        <v>619</v>
      </c>
      <c r="D32" s="308" t="s">
        <v>620</v>
      </c>
      <c r="E32" s="328">
        <v>44771</v>
      </c>
      <c r="F32" s="355">
        <v>0.91666666666666663</v>
      </c>
      <c r="G32" s="355">
        <v>0.99930555555555556</v>
      </c>
      <c r="H32" s="330">
        <v>558.98333333333301</v>
      </c>
      <c r="I32" s="212">
        <v>2106</v>
      </c>
    </row>
    <row r="33" spans="2:9" x14ac:dyDescent="0.25">
      <c r="B33" s="308" t="s">
        <v>435</v>
      </c>
      <c r="C33" s="308" t="s">
        <v>619</v>
      </c>
      <c r="D33" s="308" t="s">
        <v>620</v>
      </c>
      <c r="E33" s="328">
        <v>44772</v>
      </c>
      <c r="F33" s="355">
        <v>0.91666666666666663</v>
      </c>
      <c r="G33" s="355">
        <v>0.99930555555555556</v>
      </c>
      <c r="H33" s="330">
        <v>351.166666666666</v>
      </c>
      <c r="I33" s="212">
        <v>2078</v>
      </c>
    </row>
    <row r="34" spans="2:9" x14ac:dyDescent="0.25">
      <c r="B34" s="308" t="s">
        <v>435</v>
      </c>
      <c r="C34" s="308" t="s">
        <v>619</v>
      </c>
      <c r="D34" s="308" t="s">
        <v>620</v>
      </c>
      <c r="E34" s="328">
        <v>44773</v>
      </c>
      <c r="F34" s="355">
        <v>0.91666666666666663</v>
      </c>
      <c r="G34" s="355">
        <v>0.99930555555555556</v>
      </c>
      <c r="H34" s="330">
        <v>563.65</v>
      </c>
      <c r="I34" s="212">
        <v>1843</v>
      </c>
    </row>
    <row r="35" spans="2:9" x14ac:dyDescent="0.25">
      <c r="B35" s="308" t="s">
        <v>435</v>
      </c>
      <c r="C35" s="308" t="s">
        <v>621</v>
      </c>
      <c r="D35" s="308" t="s">
        <v>533</v>
      </c>
      <c r="E35" s="328">
        <v>44772</v>
      </c>
      <c r="F35" s="355">
        <v>0.5</v>
      </c>
      <c r="G35" s="355">
        <v>0.91666666666666663</v>
      </c>
      <c r="H35" s="330">
        <v>4509.05</v>
      </c>
      <c r="I35" s="212">
        <v>11192</v>
      </c>
    </row>
    <row r="36" spans="2:9" x14ac:dyDescent="0.25">
      <c r="B36" s="308" t="s">
        <v>455</v>
      </c>
      <c r="C36" s="308" t="s">
        <v>436</v>
      </c>
      <c r="D36" s="308" t="s">
        <v>412</v>
      </c>
      <c r="E36" s="328">
        <v>44771</v>
      </c>
      <c r="F36" s="355">
        <v>0.83333333333333337</v>
      </c>
      <c r="G36" s="355">
        <v>0.99930555555555556</v>
      </c>
      <c r="H36" s="330">
        <v>3777.0833333333298</v>
      </c>
      <c r="I36" s="212">
        <v>6993</v>
      </c>
    </row>
    <row r="37" spans="2:9" x14ac:dyDescent="0.25">
      <c r="B37" s="345"/>
      <c r="C37" s="345" t="s">
        <v>442</v>
      </c>
      <c r="D37" s="345" t="s">
        <v>472</v>
      </c>
      <c r="E37" s="346">
        <v>44767</v>
      </c>
      <c r="F37" s="356">
        <v>0.6875</v>
      </c>
      <c r="G37" s="356">
        <v>0.75</v>
      </c>
      <c r="H37" s="340">
        <v>2809.5833333333298</v>
      </c>
      <c r="I37" s="357">
        <v>6240</v>
      </c>
    </row>
    <row r="38" spans="2:9" x14ac:dyDescent="0.25">
      <c r="B38" s="345"/>
      <c r="C38" s="345" t="s">
        <v>442</v>
      </c>
      <c r="D38" s="345" t="s">
        <v>472</v>
      </c>
      <c r="E38" s="346">
        <v>44768</v>
      </c>
      <c r="F38" s="356">
        <v>0.6875</v>
      </c>
      <c r="G38" s="356">
        <v>0.75</v>
      </c>
      <c r="H38" s="340">
        <v>2820.3</v>
      </c>
      <c r="I38" s="357">
        <v>7109</v>
      </c>
    </row>
    <row r="39" spans="2:9" x14ac:dyDescent="0.25">
      <c r="B39" s="345"/>
      <c r="C39" s="345" t="s">
        <v>442</v>
      </c>
      <c r="D39" s="345" t="s">
        <v>472</v>
      </c>
      <c r="E39" s="346">
        <v>44769</v>
      </c>
      <c r="F39" s="356">
        <v>0.6875</v>
      </c>
      <c r="G39" s="356">
        <v>0.75</v>
      </c>
      <c r="H39" s="340">
        <v>2717.85</v>
      </c>
      <c r="I39" s="357">
        <v>6503</v>
      </c>
    </row>
    <row r="40" spans="2:9" x14ac:dyDescent="0.25">
      <c r="B40" s="308"/>
      <c r="C40" s="308" t="s">
        <v>622</v>
      </c>
      <c r="D40" s="308" t="s">
        <v>620</v>
      </c>
      <c r="E40" s="346">
        <v>44767</v>
      </c>
      <c r="F40" s="355">
        <v>0.875</v>
      </c>
      <c r="G40" s="355">
        <v>0.91666666666666663</v>
      </c>
      <c r="H40" s="330">
        <v>83.35</v>
      </c>
      <c r="I40" s="212">
        <v>735</v>
      </c>
    </row>
    <row r="41" spans="2:9" x14ac:dyDescent="0.25">
      <c r="B41" s="308"/>
      <c r="C41" s="308" t="s">
        <v>623</v>
      </c>
      <c r="D41" s="308" t="s">
        <v>412</v>
      </c>
      <c r="E41" s="328">
        <v>44769</v>
      </c>
      <c r="F41" s="355">
        <v>0.91666666666666663</v>
      </c>
      <c r="G41" s="355">
        <v>0.99930555555555556</v>
      </c>
      <c r="H41" s="330">
        <v>538.95000000000005</v>
      </c>
      <c r="I41" s="212">
        <v>2578</v>
      </c>
    </row>
    <row r="42" spans="2:9" x14ac:dyDescent="0.25">
      <c r="B42" s="308"/>
      <c r="C42" s="308" t="s">
        <v>423</v>
      </c>
      <c r="D42" s="308" t="s">
        <v>413</v>
      </c>
      <c r="E42" s="328">
        <v>44770</v>
      </c>
      <c r="F42" s="355">
        <v>0.86111111111111116</v>
      </c>
      <c r="G42" s="355">
        <v>0.89583333333333337</v>
      </c>
      <c r="H42" s="330">
        <v>35132.266666666597</v>
      </c>
      <c r="I42" s="212">
        <v>47623</v>
      </c>
    </row>
    <row r="43" spans="2:9" x14ac:dyDescent="0.25">
      <c r="B43" s="308"/>
      <c r="C43" s="308" t="s">
        <v>423</v>
      </c>
      <c r="D43" s="308" t="s">
        <v>413</v>
      </c>
      <c r="E43" s="328">
        <v>44771</v>
      </c>
      <c r="F43" s="355">
        <v>0.86111111111111116</v>
      </c>
      <c r="G43" s="355">
        <v>0.89583333333333337</v>
      </c>
      <c r="H43" s="330">
        <v>25485.55</v>
      </c>
      <c r="I43" s="212">
        <v>44150</v>
      </c>
    </row>
    <row r="44" spans="2:9" x14ac:dyDescent="0.25">
      <c r="B44" s="308"/>
      <c r="C44" s="308" t="s">
        <v>624</v>
      </c>
      <c r="D44" s="308" t="s">
        <v>625</v>
      </c>
      <c r="E44" s="328">
        <v>44772</v>
      </c>
      <c r="F44" s="355">
        <v>0.375</v>
      </c>
      <c r="G44" s="355">
        <v>0.41666666666666669</v>
      </c>
      <c r="H44" s="330">
        <v>45.883333333333297</v>
      </c>
      <c r="I44" s="212">
        <v>39</v>
      </c>
    </row>
    <row r="45" spans="2:9" x14ac:dyDescent="0.25">
      <c r="B45" s="308"/>
      <c r="C45" s="308" t="s">
        <v>373</v>
      </c>
      <c r="D45" s="308" t="s">
        <v>417</v>
      </c>
      <c r="E45" s="328">
        <v>44772</v>
      </c>
      <c r="F45" s="355">
        <v>0.83333333333333337</v>
      </c>
      <c r="G45" s="355">
        <v>0.91666666666666663</v>
      </c>
      <c r="H45" s="330">
        <v>42904.916666666599</v>
      </c>
      <c r="I45" s="212">
        <v>45641</v>
      </c>
    </row>
    <row r="46" spans="2:9" x14ac:dyDescent="0.25">
      <c r="B46" s="308"/>
      <c r="C46" s="308" t="s">
        <v>458</v>
      </c>
      <c r="D46" s="308" t="s">
        <v>413</v>
      </c>
      <c r="E46" s="328">
        <v>44773</v>
      </c>
      <c r="F46" s="355">
        <v>0.83333333333333337</v>
      </c>
      <c r="G46" s="355">
        <v>0.91666666666666663</v>
      </c>
      <c r="H46" s="330">
        <v>28731.166666666599</v>
      </c>
      <c r="I46" s="212">
        <v>54649</v>
      </c>
    </row>
    <row r="47" spans="2:9" x14ac:dyDescent="0.25">
      <c r="B47" s="308"/>
      <c r="C47" s="308" t="s">
        <v>626</v>
      </c>
      <c r="D47" s="308" t="s">
        <v>620</v>
      </c>
      <c r="E47" s="328">
        <v>44773</v>
      </c>
      <c r="F47" s="355">
        <v>0.875</v>
      </c>
      <c r="G47" s="355">
        <v>0.91666666666666663</v>
      </c>
      <c r="H47" s="330">
        <v>114.25</v>
      </c>
      <c r="I47" s="212">
        <v>971</v>
      </c>
    </row>
    <row r="48" spans="2:9" x14ac:dyDescent="0.25">
      <c r="B48" s="308"/>
      <c r="C48" s="308" t="s">
        <v>443</v>
      </c>
      <c r="D48" s="308" t="s">
        <v>473</v>
      </c>
      <c r="E48" s="328">
        <v>44773</v>
      </c>
      <c r="F48" s="355">
        <v>0.89583333333333337</v>
      </c>
      <c r="G48" s="355">
        <v>0.95833333333333337</v>
      </c>
      <c r="H48" s="330">
        <v>195.11666666666599</v>
      </c>
      <c r="I48" s="212">
        <v>685</v>
      </c>
    </row>
    <row r="49" spans="2:9" x14ac:dyDescent="0.25">
      <c r="B49" s="308"/>
      <c r="C49" s="308" t="s">
        <v>627</v>
      </c>
      <c r="D49" s="308" t="s">
        <v>437</v>
      </c>
      <c r="E49" s="328">
        <v>44773</v>
      </c>
      <c r="F49" s="355">
        <v>0.91666666666666663</v>
      </c>
      <c r="G49" s="355">
        <v>0.99930555555555556</v>
      </c>
      <c r="H49" s="330">
        <v>2274.9166666666601</v>
      </c>
      <c r="I49" s="212">
        <v>4811</v>
      </c>
    </row>
    <row r="50" spans="2:9" x14ac:dyDescent="0.25">
      <c r="B50" s="308"/>
      <c r="C50" s="308" t="s">
        <v>628</v>
      </c>
      <c r="D50" s="308" t="s">
        <v>456</v>
      </c>
      <c r="E50" s="328">
        <v>44773</v>
      </c>
      <c r="F50" s="355">
        <v>0.91666666666666663</v>
      </c>
      <c r="G50" s="355">
        <v>0.99930555555555556</v>
      </c>
      <c r="H50" s="330">
        <v>2148.0666666666598</v>
      </c>
      <c r="I50" s="212">
        <v>6625</v>
      </c>
    </row>
    <row r="53" spans="2:9" x14ac:dyDescent="0.25">
      <c r="B53" s="322" t="s">
        <v>414</v>
      </c>
      <c r="C53" s="323"/>
    </row>
    <row r="54" spans="2:9" x14ac:dyDescent="0.25">
      <c r="B54" s="326" t="s">
        <v>407</v>
      </c>
      <c r="C54" s="326" t="s">
        <v>214</v>
      </c>
      <c r="D54" s="326" t="s">
        <v>415</v>
      </c>
      <c r="E54" s="326" t="s">
        <v>408</v>
      </c>
      <c r="F54" s="326" t="s">
        <v>416</v>
      </c>
      <c r="G54" s="326" t="s">
        <v>409</v>
      </c>
      <c r="H54" s="326" t="s">
        <v>410</v>
      </c>
      <c r="I54" s="326" t="s">
        <v>411</v>
      </c>
    </row>
    <row r="55" spans="2:9" x14ac:dyDescent="0.25">
      <c r="B55" s="335" t="s">
        <v>373</v>
      </c>
      <c r="C55" s="327" t="s">
        <v>417</v>
      </c>
      <c r="D55" s="328">
        <v>44767</v>
      </c>
      <c r="E55" s="329">
        <v>0.45833333333333331</v>
      </c>
      <c r="F55" s="328">
        <v>44771</v>
      </c>
      <c r="G55" s="329">
        <v>0.95833333333333337</v>
      </c>
      <c r="H55" s="330">
        <v>4762.3999999999996</v>
      </c>
      <c r="I55" s="212">
        <v>6546</v>
      </c>
    </row>
    <row r="56" spans="2:9" x14ac:dyDescent="0.25">
      <c r="B56" s="335" t="s">
        <v>531</v>
      </c>
      <c r="C56" s="327" t="s">
        <v>422</v>
      </c>
      <c r="D56" s="328">
        <v>44767</v>
      </c>
      <c r="E56" s="329">
        <v>0.45833333333333331</v>
      </c>
      <c r="F56" s="328">
        <v>44767</v>
      </c>
      <c r="G56" s="329">
        <v>0.95833333333333337</v>
      </c>
      <c r="H56" s="330">
        <v>478.36</v>
      </c>
      <c r="I56" s="212">
        <v>782</v>
      </c>
    </row>
    <row r="57" spans="2:9" x14ac:dyDescent="0.25">
      <c r="B57" s="335" t="s">
        <v>532</v>
      </c>
      <c r="C57" s="327" t="s">
        <v>422</v>
      </c>
      <c r="D57" s="328">
        <v>44767</v>
      </c>
      <c r="E57" s="329">
        <v>0.45833333333333331</v>
      </c>
      <c r="F57" s="328">
        <v>44767</v>
      </c>
      <c r="G57" s="329">
        <v>0.95833333333333337</v>
      </c>
      <c r="H57" s="330">
        <v>297.29000000000002</v>
      </c>
      <c r="I57" s="212">
        <v>397</v>
      </c>
    </row>
    <row r="58" spans="2:9" x14ac:dyDescent="0.25">
      <c r="B58" s="335" t="s">
        <v>534</v>
      </c>
      <c r="C58" s="327" t="s">
        <v>473</v>
      </c>
      <c r="D58" s="328">
        <v>44767</v>
      </c>
      <c r="E58" s="329">
        <v>0.95833333333333337</v>
      </c>
      <c r="F58" s="328">
        <v>44770</v>
      </c>
      <c r="G58" s="329">
        <v>0.79166666666666663</v>
      </c>
      <c r="H58" s="330">
        <v>170.22</v>
      </c>
      <c r="I58" s="212">
        <v>660</v>
      </c>
    </row>
    <row r="59" spans="2:9" x14ac:dyDescent="0.25">
      <c r="B59" s="347"/>
      <c r="C59" s="334"/>
      <c r="D59" s="348"/>
      <c r="E59" s="349"/>
      <c r="F59" s="348"/>
      <c r="G59" s="349"/>
      <c r="H59" s="350"/>
      <c r="I59" s="350"/>
    </row>
    <row r="60" spans="2:9" x14ac:dyDescent="0.25">
      <c r="C60" s="334"/>
    </row>
    <row r="61" spans="2:9" x14ac:dyDescent="0.25">
      <c r="B61" s="322" t="s">
        <v>406</v>
      </c>
      <c r="C61" s="323"/>
    </row>
    <row r="62" spans="2:9" x14ac:dyDescent="0.25">
      <c r="B62" s="326" t="s">
        <v>407</v>
      </c>
      <c r="C62" s="326"/>
      <c r="D62" s="326" t="s">
        <v>415</v>
      </c>
      <c r="E62" s="326" t="s">
        <v>408</v>
      </c>
      <c r="F62" s="326" t="s">
        <v>416</v>
      </c>
      <c r="G62" s="326" t="s">
        <v>409</v>
      </c>
      <c r="H62" s="326" t="s">
        <v>410</v>
      </c>
      <c r="I62" s="326" t="s">
        <v>411</v>
      </c>
    </row>
    <row r="63" spans="2:9" x14ac:dyDescent="0.25">
      <c r="B63" s="308" t="s">
        <v>424</v>
      </c>
      <c r="C63" s="308"/>
      <c r="D63" s="331"/>
      <c r="E63" s="329"/>
      <c r="F63" s="331"/>
      <c r="G63" s="329"/>
      <c r="H63" s="330"/>
      <c r="I63" s="2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Destacados</vt:lpstr>
      <vt:lpstr>Replay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2022-08-04T14:59:59Z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