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rivera\Downloads\"/>
    </mc:Choice>
  </mc:AlternateContent>
  <xr:revisionPtr revIDLastSave="0" documentId="13_ncr:1_{DAAF547C-DB40-43B4-AC69-94DB512F518B}" xr6:coauthVersionLast="47" xr6:coauthVersionMax="47" xr10:uidLastSave="{00000000-0000-0000-0000-000000000000}"/>
  <bookViews>
    <workbookView xWindow="-120" yWindow="-120" windowWidth="20730" windowHeight="11160" tabRatio="628" firstSheet="3" activeTab="3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 General" sheetId="13" r:id="rId5"/>
    <sheet name="Historico Dinamizado" sheetId="14" r:id="rId6"/>
    <sheet name="PARTIDOS" sheetId="4" r:id="rId7"/>
    <sheet name="Hoja1" sheetId="15" state="hidden" r:id="rId8"/>
    <sheet name="Destacados" sheetId="11" r:id="rId9"/>
    <sheet name="Replay" sheetId="9" r:id="rId10"/>
    <sheet name="Canales" sheetId="16" r:id="rId11"/>
    <sheet name="Más Vistos-U" sheetId="5" r:id="rId12"/>
    <sheet name="Más Vistos-H" sheetId="6" r:id="rId13"/>
    <sheet name="Más vistos-PROM" sheetId="7" r:id="rId14"/>
    <sheet name="Hoja2" sheetId="17" state="hidden" r:id="rId15"/>
    <sheet name="HoursPerUser" sheetId="8" state="hidden" r:id="rId16"/>
  </sheets>
  <definedNames>
    <definedName name="__xlfn_IFERROR">#N/A</definedName>
    <definedName name="_xlnm._FilterDatabase" localSheetId="8" hidden="1">Destacados!$B$3:$I$50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" i="6" l="1"/>
  <c r="D51" i="6"/>
  <c r="E51" i="6"/>
  <c r="C47" i="6"/>
  <c r="D47" i="6"/>
  <c r="E47" i="6"/>
  <c r="C51" i="5"/>
  <c r="D51" i="5"/>
  <c r="E51" i="5"/>
  <c r="C47" i="5"/>
  <c r="D47" i="5"/>
  <c r="E47" i="5"/>
  <c r="H26" i="4" l="1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L2" i="16" l="1"/>
  <c r="J5" i="16" s="1"/>
  <c r="I10" i="16"/>
  <c r="I9" i="16"/>
  <c r="I8" i="16"/>
  <c r="I7" i="16"/>
  <c r="I6" i="16"/>
  <c r="I5" i="16"/>
  <c r="I4" i="16"/>
  <c r="I3" i="16"/>
  <c r="I2" i="16"/>
  <c r="D50" i="5"/>
  <c r="D52" i="5"/>
  <c r="D49" i="5"/>
  <c r="D43" i="5"/>
  <c r="D44" i="5"/>
  <c r="D45" i="5"/>
  <c r="D46" i="5"/>
  <c r="D42" i="5"/>
  <c r="C50" i="5"/>
  <c r="C52" i="5"/>
  <c r="C49" i="5"/>
  <c r="D50" i="6"/>
  <c r="D52" i="6"/>
  <c r="D49" i="6"/>
  <c r="D43" i="6"/>
  <c r="D44" i="6"/>
  <c r="D45" i="6"/>
  <c r="D46" i="6"/>
  <c r="D42" i="6"/>
  <c r="C50" i="6"/>
  <c r="C52" i="6"/>
  <c r="C49" i="6"/>
  <c r="C43" i="6"/>
  <c r="C44" i="6"/>
  <c r="C45" i="6"/>
  <c r="C46" i="6"/>
  <c r="C48" i="6"/>
  <c r="C42" i="6"/>
  <c r="D48" i="5"/>
  <c r="C43" i="5"/>
  <c r="C44" i="5"/>
  <c r="C45" i="5"/>
  <c r="C46" i="5"/>
  <c r="C48" i="5"/>
  <c r="C42" i="5"/>
  <c r="P28" i="6"/>
  <c r="O28" i="6"/>
  <c r="K15" i="6"/>
  <c r="L15" i="6"/>
  <c r="M15" i="6"/>
  <c r="N15" i="6"/>
  <c r="O15" i="6"/>
  <c r="P15" i="6"/>
  <c r="P28" i="5"/>
  <c r="O28" i="5"/>
  <c r="K15" i="5"/>
  <c r="L15" i="5"/>
  <c r="M15" i="5"/>
  <c r="N15" i="5"/>
  <c r="O15" i="5"/>
  <c r="P15" i="5"/>
  <c r="J6" i="16" l="1"/>
  <c r="J7" i="16"/>
  <c r="J4" i="16"/>
  <c r="J2" i="16"/>
  <c r="J8" i="16"/>
  <c r="J10" i="16"/>
  <c r="J3" i="16"/>
  <c r="J9" i="16"/>
  <c r="I11" i="16"/>
  <c r="J11" i="16" s="1"/>
  <c r="F11" i="16"/>
  <c r="G11" i="16"/>
  <c r="H11" i="16"/>
  <c r="J11" i="7"/>
  <c r="J15" i="5"/>
  <c r="H5" i="10" l="1"/>
  <c r="B11" i="16"/>
  <c r="C11" i="16"/>
  <c r="D11" i="16"/>
  <c r="E11" i="16"/>
  <c r="C40" i="6"/>
  <c r="C39" i="6"/>
  <c r="D39" i="6"/>
  <c r="C39" i="5"/>
  <c r="D39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J15" i="6"/>
  <c r="C8" i="10"/>
  <c r="J7" i="10" l="1"/>
  <c r="I7" i="10"/>
  <c r="H6" i="10"/>
  <c r="D40" i="6"/>
  <c r="E39" i="6"/>
  <c r="E39" i="5"/>
  <c r="Q14" i="7"/>
  <c r="U14" i="7"/>
  <c r="T14" i="7"/>
  <c r="W14" i="7"/>
  <c r="S14" i="7"/>
  <c r="V14" i="7"/>
  <c r="R14" i="7"/>
  <c r="I5" i="10"/>
  <c r="J6" i="10" l="1"/>
  <c r="G3" i="10"/>
  <c r="D7" i="10"/>
  <c r="D6" i="10" l="1"/>
  <c r="B3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2" i="7"/>
  <c r="J13" i="7"/>
  <c r="J6" i="7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E48" i="6"/>
  <c r="E41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E48" i="5"/>
  <c r="E41" i="5"/>
  <c r="D38" i="5"/>
  <c r="C38" i="5"/>
  <c r="D37" i="5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E40" i="6" l="1"/>
  <c r="D40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8" i="6"/>
  <c r="E50" i="6"/>
  <c r="E42" i="5"/>
  <c r="E44" i="5"/>
  <c r="E46" i="5"/>
  <c r="I14" i="1"/>
  <c r="E16" i="1"/>
  <c r="E26" i="1" s="1"/>
  <c r="P236" i="1" s="1"/>
  <c r="C26" i="1"/>
  <c r="K32" i="1"/>
  <c r="E182" i="1"/>
  <c r="N241" i="1"/>
  <c r="E31" i="5"/>
  <c r="E33" i="5"/>
  <c r="E35" i="5"/>
  <c r="E37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7" i="6"/>
  <c r="E43" i="6"/>
  <c r="R7" i="7"/>
  <c r="V7" i="7"/>
  <c r="E44" i="6"/>
  <c r="E46" i="6"/>
  <c r="E50" i="5"/>
  <c r="C53" i="5"/>
  <c r="E43" i="5"/>
  <c r="T8" i="7"/>
  <c r="R9" i="7"/>
  <c r="V9" i="7"/>
  <c r="E32" i="5"/>
  <c r="E34" i="5"/>
  <c r="E36" i="5"/>
  <c r="E38" i="5"/>
  <c r="E49" i="5"/>
  <c r="W9" i="7"/>
  <c r="Q12" i="7"/>
  <c r="S13" i="7"/>
  <c r="W13" i="7"/>
  <c r="C40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5" i="6"/>
  <c r="V6" i="7"/>
  <c r="R8" i="7"/>
  <c r="T9" i="7"/>
  <c r="U10" i="7"/>
  <c r="W11" i="7"/>
  <c r="E32" i="6"/>
  <c r="E49" i="6"/>
  <c r="U8" i="7"/>
  <c r="R11" i="7"/>
  <c r="T12" i="7"/>
  <c r="E34" i="6"/>
  <c r="E33" i="6"/>
  <c r="R6" i="7"/>
  <c r="T7" i="7"/>
  <c r="V8" i="7"/>
  <c r="Q10" i="7"/>
  <c r="S11" i="7"/>
  <c r="U12" i="7"/>
  <c r="E52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53" i="6"/>
  <c r="E45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53" i="6"/>
  <c r="E42" i="6"/>
  <c r="I246" i="1"/>
  <c r="H246" i="1"/>
  <c r="K246" i="1" s="1"/>
  <c r="I254" i="1"/>
  <c r="H254" i="1"/>
  <c r="D53" i="5"/>
  <c r="E45" i="5"/>
  <c r="E52" i="5"/>
  <c r="E31" i="6"/>
  <c r="E36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I6" i="10" l="1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53" i="6"/>
  <c r="E40" i="5"/>
  <c r="E53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<sst xmlns="http://schemas.openxmlformats.org/spreadsheetml/2006/main" count="1336" uniqueCount="634">
  <si>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</si>
  <si>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</si>
  <si>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</si>
  <si>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</si>
  <si>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</si>
  <si>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</si>
  <si>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</si>
  <si>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</si>
  <si>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</si>
  <si>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</si>
  <si>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</si>
  <si>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</si>
  <si>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</si>
  <si>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</si>
  <si>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</si>
  <si>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</si>
  <si>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</si>
  <si>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</si>
  <si>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</si>
  <si>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</si>
  <si>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</si>
  <si>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</si>
  <si>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</si>
  <si>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</si>
  <si>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</si>
  <si>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</si>
  <si>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</si>
  <si>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</si>
  <si>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</si>
  <si>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</si>
  <si>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</si>
  <si>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</si>
  <si>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</si>
  <si>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</si>
  <si>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</si>
  <si>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</si>
  <si>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</si>
  <si>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</si>
  <si>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</si>
  <si>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</si>
  <si>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</si>
  <si>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</si>
  <si>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</si>
  <si>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</si>
  <si>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</si>
  <si>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</si>
  <si>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</si>
  <si>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</si>
  <si>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</si>
  <si>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</si>
  <si>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</si>
  <si>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</si>
  <si>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</si>
  <si>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</si>
  <si>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</si>
  <si>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</si>
  <si>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</si>
  <si>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</si>
  <si>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</si>
  <si>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</si>
  <si>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</si>
  <si>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</si>
  <si>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</si>
  <si>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</si>
  <si>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</si>
  <si>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</si>
  <si>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</si>
  <si>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</si>
  <si>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</si>
  <si>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</si>
  <si>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</si>
  <si>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</si>
  <si>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</si>
  <si>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</si>
  <si>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</si>
  <si>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</si>
  <si>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</si>
  <si>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</si>
  <si>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</si>
  <si>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</si>
  <si>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</si>
  <si>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</si>
  <si>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</si>
  <si>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</si>
  <si>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</si>
  <si>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</si>
  <si>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</si>
  <si>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</si>
  <si>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</si>
  <si>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</si>
  <si>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</si>
  <si>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</si>
  <si>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</si>
  <si>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</si>
  <si>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</si>
  <si>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</si>
  <si>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</si>
  <si>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</si>
  <si>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</si>
  <si>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</si>
  <si>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</si>
  <si>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</si>
  <si>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</si>
  <si>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</si>
  <si>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</si>
  <si>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</si>
  <si>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</si>
  <si>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</si>
  <si>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</si>
  <si>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</si>
  <si>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</si>
  <si>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</si>
  <si>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</si>
  <si>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</si>
  <si>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</si>
  <si>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</si>
  <si>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</si>
  <si>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</si>
  <si>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</si>
  <si>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</si>
  <si>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</si>
  <si>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</si>
  <si>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</si>
  <si>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</si>
  <si>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</si>
  <si>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</si>
  <si>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</si>
  <si>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</si>
  <si>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</si>
  <si>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</si>
  <si>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</si>
  <si>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</si>
  <si>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</si>
  <si>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</si>
  <si>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</si>
  <si>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</si>
  <si>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</si>
  <si>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</si>
  <si>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</si>
  <si>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</si>
  <si>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</si>
  <si>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</si>
  <si>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</si>
  <si>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</si>
  <si>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</si>
  <si>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</si>
  <si>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</si>
  <si>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</si>
  <si>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</si>
  <si>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</si>
  <si>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</si>
  <si>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</si>
  <si>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</si>
  <si>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</si>
  <si>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</si>
  <si>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</si>
  <si>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</si>
  <si>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</si>
  <si>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</si>
  <si>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</si>
  <si>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</si>
  <si>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</si>
  <si>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</si>
  <si>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</si>
  <si>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</si>
  <si>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</si>
  <si>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</si>
  <si>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</si>
  <si>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</si>
  <si>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</si>
  <si>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</si>
  <si>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</si>
  <si>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</si>
  <si>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</si>
  <si>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</si>
  <si>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</si>
  <si>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</si>
  <si>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</si>
  <si>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</si>
  <si>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</si>
  <si>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</si>
  <si>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</si>
  <si>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</si>
  <si>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</si>
  <si>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</si>
  <si>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</si>
  <si>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</si>
  <si>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</si>
  <si>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</si>
  <si>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</si>
  <si>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</si>
  <si>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</si>
  <si>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</si>
  <si>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</si>
  <si>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</si>
  <si>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</si>
  <si>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</si>
  <si>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</si>
  <si>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</si>
  <si>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</si>
  <si>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</si>
  <si>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</si>
  <si>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</si>
  <si>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</si>
  <si>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</si>
  <si>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</si>
  <si>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</si>
  <si>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</si>
  <si>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</si>
  <si>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</si>
  <si>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</si>
  <si>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</si>
  <si>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</si>
  <si>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</si>
  <si>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</si>
  <si>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</si>
  <si>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</si>
  <si>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</si>
  <si>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</si>
  <si>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</si>
  <si>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</si>
  <si>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</si>
  <si>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</si>
  <si>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</si>
  <si>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</si>
  <si>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</si>
  <si>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</si>
  <si>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</si>
  <si>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</si>
  <si>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</si>
  <si>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</si>
  <si>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</si>
  <si>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</si>
  <si>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</si>
  <si>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</si>
  <si>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</si>
  <si>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</si>
  <si>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</si>
  <si>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</si>
  <si>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</si>
  <si>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</si>
  <si>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</si>
  <si>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</si>
  <si>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</si>
  <si>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</si>
  <si>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</si>
  <si>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</si>
  <si>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</si>
  <si>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</si>
  <si>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</si>
  <si>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</si>
  <si>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</si>
  <si>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</si>
  <si>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</si>
  <si>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</si>
  <si>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</si>
  <si>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</si>
  <si>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</si>
  <si>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</si>
  <si>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</si>
  <si>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</si>
  <si>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</si>
  <si>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</si>
  <si>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</si>
  <si>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</si>
  <si>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</si>
  <si>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</si>
  <si>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</si>
  <si>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</si>
  <si>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</si>
  <si>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</si>
  <si>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</si>
  <si>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</si>
  <si>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</si>
  <si>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</si>
  <si>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</si>
  <si>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</si>
  <si>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</si>
  <si>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</si>
  <si>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</si>
  <si>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</si>
  <si>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</si>
  <si>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</si>
  <si>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</si>
  <si>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</si>
  <si>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</si>
  <si>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</si>
  <si>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</si>
  <si>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</si>
  <si>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</si>
  <si>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</si>
  <si>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</si>
  <si>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</si>
  <si>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</si>
  <si>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</si>
  <si>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</si>
  <si>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</si>
  <si>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</si>
  <si>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</si>
  <si>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</si>
  <si>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</si>
  <si>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</si>
  <si>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</si>
  <si>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</si>
  <si>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</si>
  <si>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</si>
  <si>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</si>
  <si>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</si>
  <si>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</si>
  <si>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</si>
  <si>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</si>
  <si>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</si>
  <si>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</si>
  <si>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</si>
  <si>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</si>
  <si>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</si>
  <si>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</si>
  <si>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</si>
  <si>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</si>
  <si>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</si>
  <si>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</si>
  <si>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</si>
  <si>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</si>
  <si>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</si>
  <si>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</si>
  <si>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</si>
  <si>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</si>
  <si>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</si>
  <si>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</si>
  <si>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</si>
  <si>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</si>
  <si>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</si>
  <si>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</si>
  <si>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</si>
  <si>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</si>
  <si>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</si>
  <si>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</si>
  <si>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</si>
  <si>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</si>
  <si>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</si>
  <si>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</si>
  <si>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</si>
  <si>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</si>
  <si>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</si>
  <si>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</si>
  <si>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</si>
  <si>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</si>
  <si>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</si>
  <si>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</si>
  <si>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</si>
  <si>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</si>
  <si>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</si>
  <si>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</si>
  <si>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</si>
  <si>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</si>
  <si>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</si>
  <si>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</si>
  <si>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</si>
  <si>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Estas en todas 09:00 a 11:00</t>
  </si>
  <si>
    <t>Cinescape 11:00 a 12:00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</si>
  <si>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</si>
  <si>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</si>
  <si>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</si>
  <si>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</si>
  <si>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</si>
  <si>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</si>
  <si>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</si>
  <si>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</si>
  <si>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</si>
  <si>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</si>
  <si>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</si>
  <si>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</si>
  <si>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</si>
  <si>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</si>
  <si>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</si>
  <si>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</si>
  <si>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</si>
  <si>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</si>
  <si>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</si>
  <si>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</si>
  <si>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</si>
  <si>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</si>
  <si>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</si>
  <si>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</si>
  <si>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</si>
  <si>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Código Fútbol</t>
  </si>
  <si>
    <t>Horas</t>
  </si>
  <si>
    <t>Usuarios</t>
  </si>
  <si>
    <t>Titulo</t>
  </si>
  <si>
    <t>Total Horas</t>
  </si>
  <si>
    <t>Segmento</t>
  </si>
  <si>
    <t>%Representación Horas</t>
  </si>
  <si>
    <t>Replay</t>
  </si>
  <si>
    <t>Live</t>
  </si>
  <si>
    <t>VOD</t>
  </si>
  <si>
    <t>Programa</t>
  </si>
  <si>
    <t>Hora inicio</t>
  </si>
  <si>
    <t>Hora fin</t>
  </si>
  <si>
    <t>HORAS</t>
  </si>
  <si>
    <t>USUARIOS</t>
  </si>
  <si>
    <t>América TV</t>
  </si>
  <si>
    <t>REPLAY</t>
  </si>
  <si>
    <t>Fecha inicio</t>
  </si>
  <si>
    <t>Fecha fin</t>
  </si>
  <si>
    <t>ATV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</si>
  <si>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</si>
  <si>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</si>
  <si>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</si>
  <si>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</si>
  <si>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</si>
  <si>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</si>
  <si>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</si>
  <si>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</si>
  <si>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</si>
  <si>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</si>
  <si>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</si>
  <si>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</si>
  <si>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24/06-30/06</t>
  </si>
  <si>
    <t>ESPN</t>
  </si>
  <si>
    <t>10/05-16/06</t>
  </si>
  <si>
    <t>10/06-16/06</t>
  </si>
  <si>
    <t>Al fondo hay sitio 20:40 a 21:30</t>
  </si>
  <si>
    <t>01/07-07/07</t>
  </si>
  <si>
    <t>Ezel</t>
  </si>
  <si>
    <t>Criminal minds</t>
  </si>
  <si>
    <t>Yo soy Betty, la fea</t>
  </si>
  <si>
    <t>Después de todo</t>
  </si>
  <si>
    <t>NCIS: L.A.</t>
  </si>
  <si>
    <t>Ghost Whisperer</t>
  </si>
  <si>
    <t>Enfoques Cruxados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</si>
  <si>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</si>
  <si>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</si>
  <si>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</si>
  <si>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</si>
  <si>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</si>
  <si>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</si>
  <si>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</si>
  <si>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 xml:space="preserve">Especial </t>
  </si>
  <si>
    <t>TNT</t>
  </si>
  <si>
    <t>Cuarto poder</t>
  </si>
  <si>
    <t>Primer Noticiero de la noche</t>
  </si>
  <si>
    <t>Willax Deportes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</si>
  <si>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</si>
  <si>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</si>
  <si>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</si>
  <si>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</si>
  <si>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</si>
  <si>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</si>
  <si>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</si>
  <si>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</si>
  <si>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Panamericana</t>
  </si>
  <si>
    <t>Escuadrón suicida</t>
  </si>
  <si>
    <t>Noticias al día</t>
  </si>
  <si>
    <t>Águila roja</t>
  </si>
  <si>
    <t>15/07-21/09</t>
  </si>
  <si>
    <t>Rambo IV: de regreso al infierno</t>
  </si>
  <si>
    <t>The meg</t>
  </si>
  <si>
    <t>Destino final 3</t>
  </si>
  <si>
    <t>Piratas del Caribe: en el fin del mundo</t>
  </si>
  <si>
    <t>El protector</t>
  </si>
  <si>
    <t>Dos policías rebeldes 2</t>
  </si>
  <si>
    <t>Una pareja explosiva 2</t>
  </si>
  <si>
    <t>Liga1 : Sporting Cristal vs. Alianza Lima - Clausura, Fecha 5 (31-07-2022)</t>
  </si>
  <si>
    <t>La familia de mi esposo</t>
  </si>
  <si>
    <t>La vacuna del humor</t>
  </si>
  <si>
    <t>La rotativa del aire</t>
  </si>
  <si>
    <t>Hora y Treinta</t>
  </si>
  <si>
    <t>Todo se sabe</t>
  </si>
  <si>
    <t>Las cosas como son</t>
  </si>
  <si>
    <t>18/07-24/10</t>
  </si>
  <si>
    <t>18/07-24/07</t>
  </si>
  <si>
    <t>25/07 –31/07</t>
  </si>
  <si>
    <t>25/07-31/07</t>
  </si>
  <si>
    <t>ESPN2</t>
  </si>
  <si>
    <t>Bloque</t>
  </si>
  <si>
    <t>Novelas Turcas</t>
  </si>
  <si>
    <t>Resumen General</t>
  </si>
  <si>
    <t>Resumen Dinamizado</t>
  </si>
  <si>
    <t>Intervalo Lun-Dom</t>
  </si>
  <si>
    <t>TOTAL LIVE</t>
  </si>
  <si>
    <t>Más vistos</t>
  </si>
  <si>
    <t>Destacados</t>
  </si>
  <si>
    <t>Partidos</t>
  </si>
  <si>
    <t>FECHA</t>
  </si>
  <si>
    <t>MÁS VISTOS</t>
  </si>
  <si>
    <t>PARTIDOS</t>
  </si>
  <si>
    <t>PROGRAMAS MÁS VISTOS - LUN A VIE</t>
  </si>
  <si>
    <t>PROGRAMAS MÁS VISTOS - SABADOS</t>
  </si>
  <si>
    <t>PROGRAMAS MÁS VISTOS - DOMINGOS</t>
  </si>
  <si>
    <t>01/08 –07/08</t>
  </si>
  <si>
    <t>Copa Sudamericana : FBC Melgar (PER) vs. SC Internacional (BRA) - 4tos de final, Ida (04-08-2022)</t>
  </si>
  <si>
    <t>Spider-Man: lejos de casa</t>
  </si>
  <si>
    <t>El lobo de Wall Street</t>
  </si>
  <si>
    <t>La asesina</t>
  </si>
  <si>
    <t>Piratas del Caribe: navegando aguas misteriosas</t>
  </si>
  <si>
    <t>Una esposa de mentira</t>
  </si>
  <si>
    <t>Miss Simpatía</t>
  </si>
  <si>
    <t>Son como niños</t>
  </si>
  <si>
    <t>John Wick: sin control</t>
  </si>
  <si>
    <t>Asalto al camión del dinero</t>
  </si>
  <si>
    <t>22 Bullets</t>
  </si>
  <si>
    <t>El Hobbit: La desolación de Smaug</t>
  </si>
  <si>
    <t>León, peleador sin ley</t>
  </si>
  <si>
    <t>Blade II</t>
  </si>
  <si>
    <t>WWE : Smackdown</t>
  </si>
  <si>
    <t>Diamante de sangre</t>
  </si>
  <si>
    <t>Liga1 : AD Cantolao vs. Sporting Cristal - Clausura, Fecha 6 (06-08-2022)</t>
  </si>
  <si>
    <t>Destino final 2</t>
  </si>
  <si>
    <t>El francotirador: La última masacre</t>
  </si>
  <si>
    <t>Annabelle 2: La creación</t>
  </si>
  <si>
    <t>Constantine</t>
  </si>
  <si>
    <t>Invasión del mundo: batalla Los Ángeles</t>
  </si>
  <si>
    <t>El contador</t>
  </si>
  <si>
    <t>Lolita</t>
  </si>
  <si>
    <t>El hombre araña 3</t>
  </si>
  <si>
    <t>Padre no hay más que uno</t>
  </si>
  <si>
    <t>Crepúsculo</t>
  </si>
  <si>
    <t>Contracorriente, el dominical de Willax</t>
  </si>
  <si>
    <t>Liga Femenina de Fútbol : César Vallejo vs. Alianza Lima</t>
  </si>
  <si>
    <t>Zona Mixta : Presentación Juan Reynoso</t>
  </si>
  <si>
    <t>De película</t>
  </si>
  <si>
    <t>Gol Noticias</t>
  </si>
  <si>
    <t>La Rotativa del aire - Edición tarde</t>
  </si>
  <si>
    <t>El Camerino</t>
  </si>
  <si>
    <t>Políticas</t>
  </si>
  <si>
    <t>Marvel's Agents of S.H.I.E.L.D.</t>
  </si>
  <si>
    <t>Zona Mixta</t>
  </si>
  <si>
    <t>N Nacional</t>
  </si>
  <si>
    <t>Antesala Liga1 : AD Cantolao vs. Sporting Cristal - Clausura, Fecha 6 (06-08-2022)</t>
  </si>
  <si>
    <t>Antesala Liga1 : Cienciano vs. Universitario - Clausura, Fecha 6 (07-08-2022)</t>
  </si>
  <si>
    <t>Sport Boysvs.U. César Vallejo</t>
  </si>
  <si>
    <t>2022-08-01 13:00:00</t>
  </si>
  <si>
    <t>50,152</t>
  </si>
  <si>
    <t>U. San Martínvs.Alianza Atlético</t>
  </si>
  <si>
    <t>2022-08-06 11:00:00</t>
  </si>
  <si>
    <t>40,993</t>
  </si>
  <si>
    <t>Ac. Cantolaovs.Sporting Cristal</t>
  </si>
  <si>
    <t>2022-08-06 13:15:00</t>
  </si>
  <si>
    <t>157,097</t>
  </si>
  <si>
    <t>Binacionalvs.Ayacucho FC</t>
  </si>
  <si>
    <t>2022-08-06 15:30:00</t>
  </si>
  <si>
    <t>56,267</t>
  </si>
  <si>
    <t>Sport Huancayovs.ADT</t>
  </si>
  <si>
    <t>2022-08-06 18:00:00</t>
  </si>
  <si>
    <t>61,073</t>
  </si>
  <si>
    <t>U. César Vallejovs.Atlético Grau</t>
  </si>
  <si>
    <t>2022-08-07 11:00:00</t>
  </si>
  <si>
    <t>56,787</t>
  </si>
  <si>
    <t>Municipalvs.Sport Boys</t>
  </si>
  <si>
    <t>2022-08-07 13:15:00</t>
  </si>
  <si>
    <t>95,454</t>
  </si>
  <si>
    <t>Ciencianovs.Univeristario</t>
  </si>
  <si>
    <t>2022-08-07 15:30:00</t>
  </si>
  <si>
    <t>236,042</t>
  </si>
  <si>
    <t>Corinthians (BRA) vs Flamengo (BRA)</t>
  </si>
  <si>
    <t>2022-08-02 19:30:00</t>
  </si>
  <si>
    <t>27,073</t>
  </si>
  <si>
    <t>Atletico Mineiro (BRA) vs Palmeiras (BRA)</t>
  </si>
  <si>
    <t>2022-08-03 19:30:00</t>
  </si>
  <si>
    <t>66,737</t>
  </si>
  <si>
    <t>Vélez Sarsfield (ARG) vs Talleres de Cba (ARG)</t>
  </si>
  <si>
    <t>32,991</t>
  </si>
  <si>
    <t>Real Betis vs Real Zaragoza</t>
  </si>
  <si>
    <t>2022-08-03 12:00:00</t>
  </si>
  <si>
    <t>2,267</t>
  </si>
  <si>
    <t>Ath. Paranaense (BRA) vs Estudiantes (ARG)</t>
  </si>
  <si>
    <t>2022-08-04 19:30:00</t>
  </si>
  <si>
    <t>51,803</t>
  </si>
  <si>
    <t>Eintracht Frankfurt vs Bayern Munich</t>
  </si>
  <si>
    <t>2022-08-05 13:30:00</t>
  </si>
  <si>
    <t>30,363</t>
  </si>
  <si>
    <t>Crystal Palace vs Arsenal</t>
  </si>
  <si>
    <t>2022-08-05 14:00:00</t>
  </si>
  <si>
    <t>27,537</t>
  </si>
  <si>
    <t>Fulham vs Liverpool</t>
  </si>
  <si>
    <t>2022-08-06 06:30:00</t>
  </si>
  <si>
    <t>29,951</t>
  </si>
  <si>
    <t>Everton vs Chelsea</t>
  </si>
  <si>
    <t>2022-08-06 11:30:00</t>
  </si>
  <si>
    <t>39,424</t>
  </si>
  <si>
    <t>Inter Milan vs Villarreal</t>
  </si>
  <si>
    <t>2022-08-06 13:30:00</t>
  </si>
  <si>
    <t>6,503</t>
  </si>
  <si>
    <t>Clermont  vs PSG</t>
  </si>
  <si>
    <t>2022-08-06 14:00:00</t>
  </si>
  <si>
    <t>44,210</t>
  </si>
  <si>
    <t>Boca Juniors vs Platense</t>
  </si>
  <si>
    <t>2022-08-06 19:00:00</t>
  </si>
  <si>
    <t>27,231</t>
  </si>
  <si>
    <t>Santos vs Hill</t>
  </si>
  <si>
    <t>Vitesse vs Feyenoord</t>
  </si>
  <si>
    <t>2022-08-07 07:30:00</t>
  </si>
  <si>
    <t>9,637</t>
  </si>
  <si>
    <t>West Ham vs Manchester City</t>
  </si>
  <si>
    <t>2022-08-07 10:30:00</t>
  </si>
  <si>
    <t>49,968</t>
  </si>
  <si>
    <t>Barcelona vs Pumas</t>
  </si>
  <si>
    <t>2022-08-07 13:00:00</t>
  </si>
  <si>
    <t>49,385</t>
  </si>
  <si>
    <t>Independiente vs River Plate</t>
  </si>
  <si>
    <t>19,727</t>
  </si>
  <si>
    <t xml:space="preserve">Libertadores </t>
  </si>
  <si>
    <t>Corinthians vs Flamengo 7:30 pm</t>
  </si>
  <si>
    <t>A.Mineiro vs Palmeiras 7:30 pm</t>
  </si>
  <si>
    <t>A.Paranaense vs Estudiantes 7:30 pm</t>
  </si>
  <si>
    <t xml:space="preserve">Bundesliga </t>
  </si>
  <si>
    <t>Frankfurt vs B.Munich 1:30 pm</t>
  </si>
  <si>
    <t>Premier League</t>
  </si>
  <si>
    <t>West Ham vs Man City</t>
  </si>
  <si>
    <t>Gamper Trophy</t>
  </si>
  <si>
    <t>Ligue 1</t>
  </si>
  <si>
    <t>Clermont vs PSG</t>
  </si>
  <si>
    <t>Liga1</t>
  </si>
  <si>
    <t>Cantolao vs S. Cristal</t>
  </si>
  <si>
    <t>Cienciano vs Universitario</t>
  </si>
  <si>
    <t xml:space="preserve">UFC </t>
  </si>
  <si>
    <t>Santos vs Hills</t>
  </si>
  <si>
    <t>El reventonazo de la Chola</t>
  </si>
  <si>
    <t>La gran estrella</t>
  </si>
  <si>
    <t>Harry Potter</t>
  </si>
  <si>
    <t>Francotirador</t>
  </si>
  <si>
    <t>Warner Channel</t>
  </si>
  <si>
    <t>Panorama</t>
  </si>
  <si>
    <t>Fútbol en América</t>
  </si>
  <si>
    <t>Sudamericana: Melgar vs Internacional</t>
  </si>
  <si>
    <t>Panorama de 19:50 a 22 pm</t>
  </si>
  <si>
    <t>El reventonazo de la chola 19:00 a 21:00</t>
  </si>
  <si>
    <t>La gran estrella  21 a 23:30 pm</t>
  </si>
  <si>
    <t>01/08-07/08</t>
  </si>
  <si>
    <t>Eliminación 'SIN SERVICIO'
-10K Con consumo
-30K Sin consumo</t>
  </si>
  <si>
    <t>Perú vs N.Zelanda</t>
  </si>
  <si>
    <t>Repechaje: Perú vs Australia</t>
  </si>
  <si>
    <r>
      <rPr>
        <b/>
        <sz val="7"/>
        <color rgb="FF000000"/>
        <rFont val="Calibri"/>
        <family val="2"/>
      </rPr>
      <t>Intervalo Lun-Dom</t>
    </r>
    <r>
      <rPr>
        <sz val="7"/>
        <color rgb="FF000000"/>
        <rFont val="Calibri"/>
        <family val="2"/>
      </rPr>
      <t xml:space="preserve">
</t>
    </r>
    <r>
      <rPr>
        <sz val="7"/>
        <color rgb="FFFF0000"/>
        <rFont val="Calibri"/>
        <family val="2"/>
      </rPr>
      <t>Suspensión 'SOSPECHOSAS'
-10k Piloto</t>
    </r>
  </si>
  <si>
    <t>Suspensión 'SOSPECHOSAS'
-XXk Piloto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</si>
</sst>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46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  <charset val="1"/>
    </font>
    <font>
      <sz val="9"/>
      <color rgb="FFFFFFFF"/>
      <name val="Var(--font-family-body)"/>
    </font>
    <font>
      <sz val="7"/>
      <color rgb="FF000000"/>
      <name val="Calibri"/>
      <family val="2"/>
      <charset val="1"/>
    </font>
    <font>
      <sz val="7"/>
      <color rgb="FFFF0000"/>
      <name val="Calibri"/>
      <family val="2"/>
    </font>
    <font>
      <sz val="7"/>
      <color rgb="FF000000"/>
      <name val="Calibri"/>
      <family val="2"/>
    </font>
    <font>
      <b/>
      <sz val="7"/>
      <color rgb="FF000000"/>
      <name val="Calibri"/>
      <family val="2"/>
    </font>
  </fonts>
  <fills count="5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52">
    <xf numFmtId="0" fontId="0" fillId="0" borderId="0"/>
    <xf numFmtId="164" fontId="18" fillId="0" borderId="0" applyBorder="0" applyProtection="0"/>
    <xf numFmtId="165" fontId="18" fillId="0" borderId="0" applyBorder="0" applyProtection="0"/>
    <xf numFmtId="0" fontId="18" fillId="0" borderId="0"/>
    <xf numFmtId="0" fontId="7" fillId="0" borderId="0"/>
    <xf numFmtId="0" fontId="6" fillId="0" borderId="0"/>
    <xf numFmtId="0" fontId="19" fillId="0" borderId="0" applyNumberFormat="0" applyFill="0" applyBorder="0" applyAlignment="0" applyProtection="0"/>
    <xf numFmtId="0" fontId="20" fillId="0" borderId="36" applyNumberFormat="0" applyFill="0" applyAlignment="0" applyProtection="0"/>
    <xf numFmtId="0" fontId="21" fillId="0" borderId="37" applyNumberFormat="0" applyFill="0" applyAlignment="0" applyProtection="0"/>
    <xf numFmtId="0" fontId="22" fillId="0" borderId="38" applyNumberFormat="0" applyFill="0" applyAlignment="0" applyProtection="0"/>
    <xf numFmtId="0" fontId="22" fillId="0" borderId="0" applyNumberFormat="0" applyFill="0" applyBorder="0" applyAlignment="0" applyProtection="0"/>
    <xf numFmtId="0" fontId="23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6" fillId="17" borderId="39" applyNumberFormat="0" applyAlignment="0" applyProtection="0"/>
    <xf numFmtId="0" fontId="27" fillId="18" borderId="40" applyNumberFormat="0" applyAlignment="0" applyProtection="0"/>
    <xf numFmtId="0" fontId="28" fillId="18" borderId="39" applyNumberFormat="0" applyAlignment="0" applyProtection="0"/>
    <xf numFmtId="0" fontId="29" fillId="0" borderId="41" applyNumberFormat="0" applyFill="0" applyAlignment="0" applyProtection="0"/>
    <xf numFmtId="0" fontId="30" fillId="19" borderId="42" applyNumberFormat="0" applyAlignment="0" applyProtection="0"/>
    <xf numFmtId="0" fontId="31" fillId="0" borderId="0" applyNumberFormat="0" applyFill="0" applyBorder="0" applyAlignment="0" applyProtection="0"/>
    <xf numFmtId="0" fontId="32" fillId="0" borderId="44" applyNumberFormat="0" applyFill="0" applyAlignment="0" applyProtection="0"/>
    <xf numFmtId="0" fontId="33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33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33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33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33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9" borderId="0" applyNumberFormat="0" applyBorder="0" applyAlignment="0" applyProtection="0"/>
    <xf numFmtId="0" fontId="5" fillId="40" borderId="0" applyNumberFormat="0" applyBorder="0" applyAlignment="0" applyProtection="0"/>
    <xf numFmtId="0" fontId="33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44" borderId="0" applyNumberFormat="0" applyBorder="0" applyAlignment="0" applyProtection="0"/>
    <xf numFmtId="0" fontId="5" fillId="0" borderId="0"/>
    <xf numFmtId="0" fontId="5" fillId="20" borderId="43" applyNumberFormat="0" applyFont="0" applyAlignment="0" applyProtection="0"/>
    <xf numFmtId="0" fontId="34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397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9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10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10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9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11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8" fillId="5" borderId="18" xfId="1" applyFont="1" applyFill="1" applyBorder="1" applyAlignment="1" applyProtection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164" fontId="8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8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10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8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2" fillId="2" borderId="0" xfId="0" applyFont="1" applyFill="1"/>
    <xf numFmtId="0" fontId="1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8" fillId="2" borderId="0" xfId="0" applyFont="1" applyFill="1" applyBorder="1"/>
    <xf numFmtId="164" fontId="8" fillId="2" borderId="0" xfId="1" applyFont="1" applyFill="1" applyBorder="1" applyAlignment="1" applyProtection="1"/>
    <xf numFmtId="3" fontId="13" fillId="0" borderId="0" xfId="0" applyNumberFormat="1" applyFont="1"/>
    <xf numFmtId="0" fontId="14" fillId="2" borderId="0" xfId="0" applyFont="1" applyFill="1" applyAlignment="1">
      <alignment horizontal="center" vertical="center"/>
    </xf>
    <xf numFmtId="165" fontId="13" fillId="0" borderId="0" xfId="2" applyFont="1" applyBorder="1" applyAlignment="1" applyProtection="1">
      <alignment horizontal="center" vertical="center"/>
    </xf>
    <xf numFmtId="0" fontId="10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10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3" fillId="2" borderId="0" xfId="0" applyNumberFormat="1" applyFont="1" applyFill="1"/>
    <xf numFmtId="0" fontId="8" fillId="2" borderId="0" xfId="0" applyFont="1" applyFill="1"/>
    <xf numFmtId="167" fontId="8" fillId="7" borderId="13" xfId="0" applyNumberFormat="1" applyFont="1" applyFill="1" applyBorder="1" applyAlignment="1">
      <alignment horizontal="center" vertical="center"/>
    </xf>
    <xf numFmtId="168" fontId="8" fillId="2" borderId="11" xfId="0" applyNumberFormat="1" applyFont="1" applyFill="1" applyBorder="1" applyAlignment="1">
      <alignment horizontal="center" vertical="center"/>
    </xf>
    <xf numFmtId="168" fontId="8" fillId="7" borderId="11" xfId="0" applyNumberFormat="1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vertical="center"/>
    </xf>
    <xf numFmtId="0" fontId="15" fillId="0" borderId="15" xfId="0" applyFont="1" applyBorder="1"/>
    <xf numFmtId="0" fontId="15" fillId="0" borderId="16" xfId="0" applyFont="1" applyBorder="1"/>
    <xf numFmtId="0" fontId="15" fillId="0" borderId="17" xfId="0" applyFont="1" applyBorder="1"/>
    <xf numFmtId="0" fontId="15" fillId="2" borderId="3" xfId="0" applyFont="1" applyFill="1" applyBorder="1"/>
    <xf numFmtId="0" fontId="15" fillId="2" borderId="0" xfId="0" applyFont="1" applyFill="1"/>
    <xf numFmtId="0" fontId="15" fillId="0" borderId="4" xfId="0" applyFont="1" applyBorder="1"/>
    <xf numFmtId="0" fontId="15" fillId="0" borderId="3" xfId="0" applyFont="1" applyBorder="1"/>
    <xf numFmtId="0" fontId="15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9" fillId="8" borderId="11" xfId="0" applyFont="1" applyFill="1" applyBorder="1" applyAlignment="1">
      <alignment vertical="center"/>
    </xf>
    <xf numFmtId="0" fontId="0" fillId="2" borderId="4" xfId="0" applyFill="1" applyBorder="1"/>
    <xf numFmtId="0" fontId="9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5" fillId="0" borderId="14" xfId="0" applyFont="1" applyBorder="1"/>
    <xf numFmtId="0" fontId="10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5" fillId="0" borderId="19" xfId="0" applyNumberFormat="1" applyFont="1" applyBorder="1"/>
    <xf numFmtId="0" fontId="15" fillId="0" borderId="20" xfId="0" applyFont="1" applyBorder="1"/>
    <xf numFmtId="3" fontId="15" fillId="0" borderId="14" xfId="0" applyNumberFormat="1" applyFont="1" applyBorder="1"/>
    <xf numFmtId="3" fontId="15" fillId="2" borderId="19" xfId="0" applyNumberFormat="1" applyFont="1" applyFill="1" applyBorder="1"/>
    <xf numFmtId="3" fontId="15" fillId="2" borderId="14" xfId="0" applyNumberFormat="1" applyFont="1" applyFill="1" applyBorder="1"/>
    <xf numFmtId="0" fontId="15" fillId="2" borderId="14" xfId="0" applyFont="1" applyFill="1" applyBorder="1"/>
    <xf numFmtId="3" fontId="15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10" fillId="2" borderId="18" xfId="0" applyFont="1" applyFill="1" applyBorder="1"/>
    <xf numFmtId="0" fontId="15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5" fillId="2" borderId="19" xfId="0" applyFont="1" applyFill="1" applyBorder="1"/>
    <xf numFmtId="3" fontId="15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5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5" fillId="8" borderId="18" xfId="0" applyFont="1" applyFill="1" applyBorder="1"/>
    <xf numFmtId="0" fontId="15" fillId="10" borderId="18" xfId="0" applyFont="1" applyFill="1" applyBorder="1"/>
    <xf numFmtId="0" fontId="15" fillId="0" borderId="18" xfId="0" applyFont="1" applyBorder="1"/>
    <xf numFmtId="0" fontId="15" fillId="11" borderId="18" xfId="0" applyFont="1" applyFill="1" applyBorder="1"/>
    <xf numFmtId="0" fontId="15" fillId="2" borderId="18" xfId="0" applyFont="1" applyFill="1" applyBorder="1"/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6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0" fontId="11" fillId="2" borderId="13" xfId="0" applyFont="1" applyFill="1" applyBorder="1"/>
    <xf numFmtId="0" fontId="17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16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6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11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3" fontId="10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8" fillId="2" borderId="0" xfId="0" applyNumberFormat="1" applyFont="1" applyFill="1" applyBorder="1" applyAlignment="1">
      <alignment horizontal="center" vertical="center"/>
    </xf>
    <xf numFmtId="167" fontId="8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8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7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5" fillId="2" borderId="0" xfId="0" applyFont="1" applyFill="1" applyBorder="1"/>
    <xf numFmtId="0" fontId="15" fillId="2" borderId="16" xfId="0" applyFont="1" applyFill="1" applyBorder="1"/>
    <xf numFmtId="2" fontId="0" fillId="2" borderId="21" xfId="0" applyNumberFormat="1" applyFill="1" applyBorder="1" applyAlignment="1">
      <alignment horizontal="right"/>
    </xf>
    <xf numFmtId="0" fontId="35" fillId="0" borderId="46" xfId="0" applyFont="1" applyBorder="1" applyAlignment="1">
      <alignment horizontal="center" vertical="center" wrapText="1"/>
    </xf>
    <xf numFmtId="0" fontId="9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16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0" fontId="8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8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36" fillId="0" borderId="13" xfId="0" applyFont="1" applyBorder="1" applyAlignment="1">
      <alignment horizontal="center"/>
    </xf>
    <xf numFmtId="4" fontId="0" fillId="0" borderId="21" xfId="0" applyNumberFormat="1" applyBorder="1" applyAlignment="1">
      <alignment horizontal="center" vertical="center"/>
    </xf>
    <xf numFmtId="169" fontId="18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8" fillId="3" borderId="18" xfId="0" applyFont="1" applyFill="1" applyBorder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0" fontId="30" fillId="45" borderId="21" xfId="0" applyFont="1" applyFill="1" applyBorder="1"/>
    <xf numFmtId="0" fontId="30" fillId="45" borderId="0" xfId="0" applyFont="1" applyFill="1"/>
    <xf numFmtId="0" fontId="32" fillId="46" borderId="50" xfId="0" applyFont="1" applyFill="1" applyBorder="1"/>
    <xf numFmtId="0" fontId="32" fillId="46" borderId="51" xfId="0" applyFont="1" applyFill="1" applyBorder="1"/>
    <xf numFmtId="0" fontId="32" fillId="46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0" fontId="0" fillId="0" borderId="0" xfId="0" applyAlignment="1">
      <alignment wrapText="1"/>
    </xf>
    <xf numFmtId="0" fontId="38" fillId="0" borderId="21" xfId="0" applyFont="1" applyBorder="1" applyAlignment="1">
      <alignment wrapText="1"/>
    </xf>
    <xf numFmtId="4" fontId="0" fillId="48" borderId="21" xfId="0" applyNumberFormat="1" applyFill="1" applyBorder="1"/>
    <xf numFmtId="0" fontId="0" fillId="48" borderId="0" xfId="0" applyFill="1"/>
    <xf numFmtId="2" fontId="0" fillId="49" borderId="21" xfId="0" applyNumberFormat="1" applyFill="1" applyBorder="1" applyAlignment="1">
      <alignment horizontal="right"/>
    </xf>
    <xf numFmtId="0" fontId="0" fillId="48" borderId="21" xfId="0" applyFill="1" applyBorder="1"/>
    <xf numFmtId="0" fontId="38" fillId="0" borderId="0" xfId="0" applyFont="1" applyAlignment="1">
      <alignment wrapText="1"/>
    </xf>
    <xf numFmtId="170" fontId="0" fillId="0" borderId="0" xfId="0" applyNumberFormat="1"/>
    <xf numFmtId="18" fontId="0" fillId="0" borderId="0" xfId="0" applyNumberFormat="1"/>
    <xf numFmtId="3" fontId="0" fillId="0" borderId="0" xfId="0" applyNumberFormat="1"/>
    <xf numFmtId="2" fontId="0" fillId="0" borderId="0" xfId="0" applyNumberFormat="1"/>
    <xf numFmtId="21" fontId="0" fillId="0" borderId="21" xfId="0" applyNumberFormat="1" applyBorder="1"/>
    <xf numFmtId="21" fontId="0" fillId="48" borderId="21" xfId="0" applyNumberFormat="1" applyFill="1" applyBorder="1"/>
    <xf numFmtId="3" fontId="0" fillId="48" borderId="21" xfId="0" applyNumberFormat="1" applyFill="1" applyBorder="1"/>
    <xf numFmtId="0" fontId="0" fillId="48" borderId="21" xfId="0" applyFill="1" applyBorder="1" applyAlignment="1">
      <alignment horizontal="center" vertical="center"/>
    </xf>
    <xf numFmtId="4" fontId="0" fillId="48" borderId="21" xfId="0" applyNumberFormat="1" applyFill="1" applyBorder="1" applyAlignment="1">
      <alignment horizontal="center" vertical="center"/>
    </xf>
    <xf numFmtId="169" fontId="18" fillId="48" borderId="21" xfId="2" applyNumberFormat="1" applyFill="1" applyBorder="1" applyAlignment="1">
      <alignment horizontal="center" vertical="center"/>
    </xf>
    <xf numFmtId="0" fontId="0" fillId="51" borderId="21" xfId="0" applyFill="1" applyBorder="1" applyAlignment="1">
      <alignment horizontal="center" vertical="center"/>
    </xf>
    <xf numFmtId="4" fontId="0" fillId="51" borderId="21" xfId="0" applyNumberFormat="1" applyFill="1" applyBorder="1" applyAlignment="1">
      <alignment horizontal="center" vertical="center"/>
    </xf>
    <xf numFmtId="169" fontId="18" fillId="51" borderId="21" xfId="2" applyNumberFormat="1" applyFill="1" applyBorder="1" applyAlignment="1">
      <alignment horizontal="center" vertical="center"/>
    </xf>
    <xf numFmtId="0" fontId="36" fillId="0" borderId="21" xfId="0" applyFont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3" fontId="0" fillId="0" borderId="21" xfId="0" applyNumberFormat="1" applyFill="1" applyBorder="1" applyAlignment="1">
      <alignment horizontal="center" vertical="center"/>
    </xf>
    <xf numFmtId="4" fontId="0" fillId="0" borderId="21" xfId="0" applyNumberFormat="1" applyFill="1" applyBorder="1" applyAlignment="1">
      <alignment horizontal="center" vertical="center"/>
    </xf>
    <xf numFmtId="0" fontId="40" fillId="52" borderId="0" xfId="0" applyFont="1" applyFill="1" applyAlignment="1">
      <alignment vertical="center"/>
    </xf>
    <xf numFmtId="0" fontId="0" fillId="52" borderId="0" xfId="0" applyFill="1"/>
    <xf numFmtId="0" fontId="36" fillId="0" borderId="21" xfId="0" applyFont="1" applyBorder="1" applyAlignment="1">
      <alignment horizontal="center"/>
    </xf>
    <xf numFmtId="4" fontId="38" fillId="47" borderId="21" xfId="0" applyNumberFormat="1" applyFont="1" applyFill="1" applyBorder="1" applyAlignment="1">
      <alignment vertical="center" wrapText="1"/>
    </xf>
    <xf numFmtId="4" fontId="0" fillId="3" borderId="0" xfId="0" applyNumberFormat="1" applyFont="1" applyFill="1" applyAlignment="1">
      <alignment horizontal="center" vertical="center"/>
    </xf>
    <xf numFmtId="4" fontId="0" fillId="3" borderId="22" xfId="0" applyNumberFormat="1" applyFont="1" applyFill="1" applyBorder="1" applyAlignment="1">
      <alignment horizontal="center" vertical="center"/>
    </xf>
    <xf numFmtId="3" fontId="0" fillId="51" borderId="21" xfId="0" applyNumberFormat="1" applyFill="1" applyBorder="1" applyAlignment="1">
      <alignment horizontal="center" vertical="center"/>
    </xf>
    <xf numFmtId="4" fontId="0" fillId="51" borderId="21" xfId="0" applyNumberFormat="1" applyFill="1" applyBorder="1"/>
    <xf numFmtId="169" fontId="18" fillId="51" borderId="21" xfId="2" applyNumberFormat="1" applyFill="1" applyBorder="1"/>
    <xf numFmtId="0" fontId="36" fillId="47" borderId="21" xfId="0" applyFont="1" applyFill="1" applyBorder="1" applyAlignment="1">
      <alignment horizontal="center" vertical="center" wrapText="1"/>
    </xf>
    <xf numFmtId="0" fontId="0" fillId="47" borderId="15" xfId="0" applyFill="1" applyBorder="1" applyAlignment="1">
      <alignment horizontal="center" vertical="center" wrapText="1"/>
    </xf>
    <xf numFmtId="0" fontId="38" fillId="47" borderId="50" xfId="0" applyFont="1" applyFill="1" applyBorder="1" applyAlignment="1">
      <alignment vertical="center" wrapText="1"/>
    </xf>
    <xf numFmtId="0" fontId="36" fillId="47" borderId="50" xfId="0" applyFont="1" applyFill="1" applyBorder="1" applyAlignment="1">
      <alignment vertical="center" wrapText="1"/>
    </xf>
    <xf numFmtId="4" fontId="36" fillId="47" borderId="21" xfId="0" applyNumberFormat="1" applyFont="1" applyFill="1" applyBorder="1" applyAlignment="1">
      <alignment vertical="center" wrapText="1"/>
    </xf>
    <xf numFmtId="4" fontId="36" fillId="0" borderId="21" xfId="0" applyNumberFormat="1" applyFont="1" applyBorder="1"/>
    <xf numFmtId="169" fontId="36" fillId="51" borderId="21" xfId="2" applyNumberFormat="1" applyFont="1" applyFill="1" applyBorder="1"/>
    <xf numFmtId="0" fontId="36" fillId="51" borderId="21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0" fillId="11" borderId="21" xfId="0" applyFill="1" applyBorder="1" applyAlignment="1">
      <alignment horizontal="center"/>
    </xf>
    <xf numFmtId="2" fontId="0" fillId="11" borderId="21" xfId="0" applyNumberFormat="1" applyFill="1" applyBorder="1" applyAlignment="1">
      <alignment horizontal="center"/>
    </xf>
    <xf numFmtId="0" fontId="39" fillId="50" borderId="52" xfId="0" applyFont="1" applyFill="1" applyBorder="1"/>
    <xf numFmtId="0" fontId="1" fillId="0" borderId="21" xfId="51" applyBorder="1"/>
    <xf numFmtId="0" fontId="16" fillId="53" borderId="3" xfId="0" applyFont="1" applyFill="1" applyBorder="1" applyAlignment="1">
      <alignment vertical="center" wrapText="1"/>
    </xf>
    <xf numFmtId="0" fontId="41" fillId="48" borderId="0" xfId="0" applyFont="1" applyFill="1" applyAlignment="1">
      <alignment horizontal="center" vertical="center"/>
    </xf>
    <xf numFmtId="3" fontId="41" fillId="48" borderId="0" xfId="0" applyNumberFormat="1" applyFont="1" applyFill="1" applyAlignment="1">
      <alignment horizontal="center" vertical="center"/>
    </xf>
    <xf numFmtId="0" fontId="1" fillId="0" borderId="21" xfId="51" applyBorder="1" applyAlignment="1">
      <alignment horizontal="center"/>
    </xf>
    <xf numFmtId="0" fontId="0" fillId="0" borderId="21" xfId="0" applyBorder="1" applyAlignment="1">
      <alignment horizontal="left"/>
    </xf>
    <xf numFmtId="0" fontId="42" fillId="0" borderId="0" xfId="0" applyFont="1"/>
    <xf numFmtId="0" fontId="43" fillId="0" borderId="53" xfId="0" applyFont="1" applyBorder="1" applyAlignment="1">
      <alignment vertical="center" wrapText="1"/>
    </xf>
    <xf numFmtId="0" fontId="44" fillId="0" borderId="53" xfId="0" applyFont="1" applyBorder="1" applyAlignment="1">
      <alignment vertical="center" wrapText="1"/>
    </xf>
    <xf numFmtId="0" fontId="44" fillId="52" borderId="53" xfId="0" applyFont="1" applyFill="1" applyBorder="1" applyAlignment="1">
      <alignment vertical="center" wrapText="1"/>
    </xf>
    <xf numFmtId="0" fontId="39" fillId="48" borderId="54" xfId="0" applyFont="1" applyFill="1" applyBorder="1"/>
    <xf numFmtId="0" fontId="39" fillId="50" borderId="21" xfId="0" applyFont="1" applyFill="1" applyBorder="1"/>
    <xf numFmtId="0" fontId="8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 vertical="center"/>
    </xf>
    <xf numFmtId="0" fontId="8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8" fillId="3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  <xf numFmtId="3" fontId="1" fillId="0" borderId="21" xfId="51" applyNumberFormat="1" applyBorder="1"/>
    <xf numFmtId="4" fontId="1" fillId="0" borderId="21" xfId="51" applyNumberFormat="1" applyBorder="1"/>
    <xf numFmtId="3" fontId="36" fillId="0" borderId="13" xfId="0" applyNumberFormat="1" applyFont="1" applyBorder="1" applyAlignment="1">
      <alignment horizontal="center" vertical="center"/>
    </xf>
    <xf numFmtId="4" fontId="36" fillId="0" borderId="13" xfId="0" applyNumberFormat="1" applyFont="1" applyBorder="1" applyAlignment="1">
      <alignment horizontal="center" vertical="center"/>
    </xf>
  </cellXfs>
  <cellStyles count="52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rmal 6" xfId="49" xr:uid="{BE514DC6-491A-4033-AA9E-A8860B7C560A}"/>
    <cellStyle name="Normal 7" xfId="50" xr:uid="{63F9F6CC-A7C4-479E-A33F-54C6DB015224}"/>
    <cellStyle name="Normal 8" xfId="51" xr:uid="{09845FD4-1665-40DE-9BDD-35191484F5F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Destacados</c:v>
                </c:pt>
                <c:pt idx="1">
                  <c:v>Más vistos</c:v>
                </c:pt>
                <c:pt idx="2">
                  <c:v>Partidos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0.13413022162208227</c:v>
                </c:pt>
                <c:pt idx="1">
                  <c:v>0.28473847000830482</c:v>
                </c:pt>
                <c:pt idx="2">
                  <c:v>6.6852925939098001E-2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2.0022646368433261E-2</c:v>
                </c:pt>
                <c:pt idx="1">
                  <c:v>0.93752536159881639</c:v>
                </c:pt>
                <c:pt idx="2">
                  <c:v>4.2451992032750269E-2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General'!$B$1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General'!$A$2:$A$16</c:f>
              <c:strCache>
                <c:ptCount val="15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</c:strCache>
            </c:strRef>
          </c:cat>
          <c:val>
            <c:numRef>
              <c:f>'Historico General'!$B$2:$B$16</c:f>
              <c:numCache>
                <c:formatCode>#,##0</c:formatCode>
                <c:ptCount val="15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  <c:pt idx="12" formatCode="#,##0.00">
                  <c:v>114272.19</c:v>
                </c:pt>
                <c:pt idx="13" formatCode="#,##0.00">
                  <c:v>125845.21</c:v>
                </c:pt>
                <c:pt idx="14" formatCode="#,##0.00">
                  <c:v>126278.9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'Historico General'!$C$1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General'!$A$2:$A$16</c:f>
              <c:strCache>
                <c:ptCount val="15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</c:strCache>
            </c:strRef>
          </c:cat>
          <c:val>
            <c:numRef>
              <c:f>'Historico General'!$C$2:$C$16</c:f>
              <c:numCache>
                <c:formatCode>#,##0</c:formatCode>
                <c:ptCount val="15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  <c:pt idx="12" formatCode="#,##0.00">
                  <c:v>5606485.2999999998</c:v>
                </c:pt>
                <c:pt idx="13" formatCode="#,##0.00">
                  <c:v>6044714.2199999997</c:v>
                </c:pt>
                <c:pt idx="14" formatCode="#,##0.00">
                  <c:v>5912788.4100000001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'Historico General'!$D$1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'Historico General'!$A$2:$A$16</c:f>
              <c:strCache>
                <c:ptCount val="15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  <c:pt idx="12">
                  <c:v>18/07-24/10</c:v>
                </c:pt>
                <c:pt idx="13">
                  <c:v>25/07-31/07</c:v>
                </c:pt>
                <c:pt idx="14">
                  <c:v>01/08-07/08</c:v>
                </c:pt>
              </c:strCache>
            </c:strRef>
          </c:cat>
          <c:val>
            <c:numRef>
              <c:f>'Historico General'!$D$2:$D$16</c:f>
              <c:numCache>
                <c:formatCode>#,##0</c:formatCode>
                <c:ptCount val="15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  <c:pt idx="12" formatCode="#,##0.00">
                  <c:v>264332.23</c:v>
                </c:pt>
                <c:pt idx="13" formatCode="#,##0.00">
                  <c:v>283597.23</c:v>
                </c:pt>
                <c:pt idx="14" formatCode="#,##0.00">
                  <c:v>267736.38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'Historico Dinamizado'!$B$1</c:f>
              <c:strCache>
                <c:ptCount val="1"/>
                <c:pt idx="0">
                  <c:v>DESTACADOS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Dinamizado'!$A$2:$A$10</c:f>
              <c:strCache>
                <c:ptCount val="9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</c:strCache>
            </c:strRef>
          </c:cat>
          <c:val>
            <c:numRef>
              <c:f>'Historico Dinamizado'!$B$2:$B$10</c:f>
              <c:numCache>
                <c:formatCode>#,##0.00</c:formatCode>
                <c:ptCount val="9"/>
                <c:pt idx="0">
                  <c:v>229372.38333333313</c:v>
                </c:pt>
                <c:pt idx="1">
                  <c:v>328458.67</c:v>
                </c:pt>
                <c:pt idx="2">
                  <c:v>614295.7833451</c:v>
                </c:pt>
                <c:pt idx="3">
                  <c:v>610566.51666666579</c:v>
                </c:pt>
                <c:pt idx="4">
                  <c:v>495980.07666666608</c:v>
                </c:pt>
                <c:pt idx="5">
                  <c:v>645742.58333333244</c:v>
                </c:pt>
                <c:pt idx="6">
                  <c:v>610706.95333333267</c:v>
                </c:pt>
                <c:pt idx="7">
                  <c:v>948656.81666666537</c:v>
                </c:pt>
                <c:pt idx="8">
                  <c:v>845932.97666666622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'Historico Dinamizado'!$C$1</c:f>
              <c:strCache>
                <c:ptCount val="1"/>
                <c:pt idx="0">
                  <c:v>MÁS VISTOS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Dinamizado'!$A$2:$A$10</c:f>
              <c:strCache>
                <c:ptCount val="9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</c:strCache>
            </c:strRef>
          </c:cat>
          <c:val>
            <c:numRef>
              <c:f>'Historico Dinamizado'!$C$2:$C$10</c:f>
              <c:numCache>
                <c:formatCode>#,##0.00</c:formatCode>
                <c:ptCount val="9"/>
                <c:pt idx="0">
                  <c:v>1349796.46</c:v>
                </c:pt>
                <c:pt idx="1">
                  <c:v>1337820.58</c:v>
                </c:pt>
                <c:pt idx="2">
                  <c:v>1344824.8166666655</c:v>
                </c:pt>
                <c:pt idx="3">
                  <c:v>2165471.8499999978</c:v>
                </c:pt>
                <c:pt idx="4">
                  <c:v>1710027.4833333315</c:v>
                </c:pt>
                <c:pt idx="5">
                  <c:v>1605951.2166666649</c:v>
                </c:pt>
                <c:pt idx="6">
                  <c:v>1347746.1333333317</c:v>
                </c:pt>
                <c:pt idx="7">
                  <c:v>1116358.3666666651</c:v>
                </c:pt>
                <c:pt idx="8">
                  <c:v>1795789.6333333314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'Historico Dinamizado'!$D$1</c:f>
              <c:strCache>
                <c:ptCount val="1"/>
                <c:pt idx="0">
                  <c:v>PARTIDOS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'Historico Dinamizado'!$A$2:$A$10</c:f>
              <c:strCache>
                <c:ptCount val="9"/>
                <c:pt idx="0">
                  <c:v>10/05-16/06</c:v>
                </c:pt>
                <c:pt idx="1">
                  <c:v>17/06-23/06</c:v>
                </c:pt>
                <c:pt idx="2">
                  <c:v>24/06-30/06</c:v>
                </c:pt>
                <c:pt idx="3">
                  <c:v>01/07-07/07</c:v>
                </c:pt>
                <c:pt idx="4">
                  <c:v>08/07-14/08</c:v>
                </c:pt>
                <c:pt idx="5">
                  <c:v>15/07-21/09</c:v>
                </c:pt>
                <c:pt idx="6">
                  <c:v>18/07-24/07</c:v>
                </c:pt>
                <c:pt idx="7">
                  <c:v>25/07-31/07</c:v>
                </c:pt>
                <c:pt idx="8">
                  <c:v>01/08-07/08</c:v>
                </c:pt>
              </c:strCache>
            </c:strRef>
          </c:cat>
          <c:val>
            <c:numRef>
              <c:f>'Historico Dinamizado'!$D$2:$D$10</c:f>
              <c:numCache>
                <c:formatCode>#,##0.00</c:formatCode>
                <c:ptCount val="9"/>
                <c:pt idx="0">
                  <c:v>282574.91666666669</c:v>
                </c:pt>
                <c:pt idx="1">
                  <c:v>196728.92</c:v>
                </c:pt>
                <c:pt idx="2">
                  <c:v>380612.2043000001</c:v>
                </c:pt>
                <c:pt idx="3">
                  <c:v>621346.44999999984</c:v>
                </c:pt>
                <c:pt idx="4">
                  <c:v>288256.72366666654</c:v>
                </c:pt>
                <c:pt idx="5">
                  <c:v>418884.89437000017</c:v>
                </c:pt>
                <c:pt idx="6">
                  <c:v>335206.93333333335</c:v>
                </c:pt>
                <c:pt idx="7">
                  <c:v>744277.69999999984</c:v>
                </c:pt>
                <c:pt idx="8">
                  <c:v>421628.28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395287</xdr:colOff>
      <xdr:row>1</xdr:row>
      <xdr:rowOff>119062</xdr:rowOff>
    </xdr:from>
    <xdr:to>
      <xdr:col>11</xdr:col>
      <xdr:colOff>395287</xdr:colOff>
      <xdr:row>16</xdr:row>
      <xdr:rowOff>4762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1162050</xdr:colOff>
      <xdr:row>3</xdr:row>
      <xdr:rowOff>95250</xdr:rowOff>
    </xdr:from>
    <xdr:to>
      <xdr:col>3</xdr:col>
      <xdr:colOff>1188292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F22E630F-DF76-482D-911F-054FBC643012}"/>
            </a:ext>
          </a:extLst>
        </xdr:cNvPr>
        <xdr:cNvCxnSpPr/>
      </xdr:nvCxnSpPr>
      <xdr:spPr>
        <a:xfrm>
          <a:off x="4752975" y="666750"/>
          <a:ext cx="26242" cy="2143125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109537</xdr:rowOff>
    </xdr:from>
    <xdr:to>
      <xdr:col>11</xdr:col>
      <xdr:colOff>409575</xdr:colOff>
      <xdr:row>15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>
      <c r="A1" s="2"/>
    </row>
    <row r="2" spans="1:11">
      <c r="A2" s="2"/>
      <c r="C2" s="380" t="s">
        <v>339</v>
      </c>
      <c r="D2" s="380"/>
      <c r="E2" s="380"/>
      <c r="F2" s="381" t="s">
        <v>343</v>
      </c>
      <c r="G2" s="381"/>
      <c r="H2" s="381"/>
      <c r="I2" s="382" t="s">
        <v>0</v>
      </c>
      <c r="J2" s="382"/>
      <c r="K2" s="382"/>
    </row>
    <row r="3" spans="1:11">
      <c r="A3" s="2"/>
      <c r="C3" s="380" t="s">
        <v>1</v>
      </c>
      <c r="D3" s="380"/>
      <c r="E3" s="380"/>
      <c r="F3" s="383" t="s">
        <v>2</v>
      </c>
      <c r="G3" s="383"/>
      <c r="H3" s="383"/>
      <c r="I3" s="3"/>
      <c r="J3" s="4"/>
      <c r="K3" s="5"/>
    </row>
    <row r="4" spans="1:11" ht="30.75" customHeight="1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>
      <c r="B6" s="23" t="s">
        <v>329</v>
      </c>
      <c r="C6" s="281">
        <f>SUM(Horas!C6:I6)</f>
        <v>0</v>
      </c>
      <c r="D6" s="279"/>
      <c r="E6" s="280" t="str">
        <f t="shared" ref="E6:E8" si="0">+IFERROR(C6/D6,"-")</f>
        <v>-</v>
      </c>
      <c r="F6" s="282">
        <f>SUM(Horas!J6:P6)</f>
        <v>0</v>
      </c>
      <c r="G6" s="276"/>
      <c r="H6" s="283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>
      <c r="B7" s="23" t="s">
        <v>330</v>
      </c>
      <c r="C7" s="281">
        <f>SUM(Horas!C7:I7)</f>
        <v>0</v>
      </c>
      <c r="D7" s="279"/>
      <c r="E7" s="280" t="str">
        <f t="shared" si="0"/>
        <v>-</v>
      </c>
      <c r="F7" s="282">
        <f>SUM(Horas!J7:P7)</f>
        <v>0</v>
      </c>
      <c r="G7" s="276"/>
      <c r="H7" s="283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>
      <c r="B8" s="23" t="s">
        <v>331</v>
      </c>
      <c r="C8" s="281">
        <f>SUM(Horas!C8:I8)</f>
        <v>0</v>
      </c>
      <c r="D8" s="279"/>
      <c r="E8" s="280" t="str">
        <f t="shared" si="0"/>
        <v>-</v>
      </c>
      <c r="F8" s="282">
        <f>SUM(Horas!J8:P8)</f>
        <v>0</v>
      </c>
      <c r="G8" s="276"/>
      <c r="H8" s="283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>
      <c r="B9" s="23" t="s">
        <v>332</v>
      </c>
      <c r="C9" s="281">
        <f>SUM(Horas!C9:I9)</f>
        <v>0</v>
      </c>
      <c r="D9" s="278"/>
      <c r="E9" s="280" t="str">
        <f t="shared" ref="E9:E12" si="5">+IFERROR(C9/D9,"-")</f>
        <v>-</v>
      </c>
      <c r="F9" s="282">
        <f>SUM(Horas!J9:P9)</f>
        <v>0</v>
      </c>
      <c r="G9" s="277"/>
      <c r="H9" s="283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>
      <c r="B10" s="23" t="s">
        <v>333</v>
      </c>
      <c r="C10" s="281">
        <f>SUM(Horas!C10:I10)</f>
        <v>0</v>
      </c>
      <c r="D10" s="278"/>
      <c r="E10" s="280" t="str">
        <f t="shared" si="5"/>
        <v>-</v>
      </c>
      <c r="F10" s="282">
        <f>SUM(Horas!J10:P10)</f>
        <v>0</v>
      </c>
      <c r="G10" s="277"/>
      <c r="H10" s="283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>
      <c r="B11" s="23" t="s">
        <v>334</v>
      </c>
      <c r="C11" s="281">
        <f>SUM(Horas!C11:I11)</f>
        <v>0</v>
      </c>
      <c r="D11" s="278"/>
      <c r="E11" s="280" t="str">
        <f t="shared" si="5"/>
        <v>-</v>
      </c>
      <c r="F11" s="282">
        <f>SUM(Horas!J11:P11)</f>
        <v>0</v>
      </c>
      <c r="G11" s="277"/>
      <c r="H11" s="283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>
      <c r="B12" s="23" t="s">
        <v>335</v>
      </c>
      <c r="C12" s="281">
        <f>SUM(Horas!C12:I12)</f>
        <v>0</v>
      </c>
      <c r="D12" s="278"/>
      <c r="E12" s="280" t="str">
        <f t="shared" si="5"/>
        <v>-</v>
      </c>
      <c r="F12" s="282">
        <f>SUM(Horas!J12:P12)</f>
        <v>0</v>
      </c>
      <c r="G12" s="277"/>
      <c r="H12" s="283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>
      <c r="B13" s="30"/>
      <c r="C13" s="281"/>
      <c r="D13" s="278"/>
      <c r="E13" s="280"/>
      <c r="F13" s="282">
        <f>SUM(Horas!J13:P13)</f>
        <v>0</v>
      </c>
      <c r="G13" s="277"/>
      <c r="H13" s="283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>
      <c r="B16" s="23" t="s">
        <v>324</v>
      </c>
      <c r="C16" s="281">
        <f>SUM(Horas!C15:I15)</f>
        <v>0</v>
      </c>
      <c r="D16" s="278"/>
      <c r="E16" s="280" t="str">
        <f t="shared" ref="E16:E25" si="9">+IFERROR(C16/D16,"-")</f>
        <v>-</v>
      </c>
      <c r="F16" s="282">
        <f>SUM(Horas!J15:P15)</f>
        <v>0</v>
      </c>
      <c r="G16" s="284"/>
      <c r="H16" s="283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>
      <c r="B17" s="23" t="s">
        <v>10</v>
      </c>
      <c r="C17" s="281">
        <f>SUM(Horas!C16:I16)</f>
        <v>0</v>
      </c>
      <c r="D17" s="278"/>
      <c r="E17" s="280" t="str">
        <f t="shared" si="9"/>
        <v>-</v>
      </c>
      <c r="F17" s="282">
        <f>SUM(Horas!J16:P16)</f>
        <v>0</v>
      </c>
      <c r="G17" s="284"/>
      <c r="H17" s="283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>
      <c r="B18" s="23" t="s">
        <v>336</v>
      </c>
      <c r="C18" s="281">
        <f>SUM(Horas!C17:I17)</f>
        <v>0</v>
      </c>
      <c r="D18" s="278"/>
      <c r="E18" s="280" t="str">
        <f t="shared" si="9"/>
        <v>-</v>
      </c>
      <c r="F18" s="282">
        <f>SUM(Horas!J17:P17)</f>
        <v>0</v>
      </c>
      <c r="G18" s="284"/>
      <c r="H18" s="283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>
      <c r="B19" s="23" t="s">
        <v>337</v>
      </c>
      <c r="C19" s="281">
        <f>SUM(Horas!C18:I18)</f>
        <v>0</v>
      </c>
      <c r="D19" s="278"/>
      <c r="E19" s="280" t="str">
        <f t="shared" si="9"/>
        <v>-</v>
      </c>
      <c r="F19" s="282">
        <f>SUM(Horas!J18:P18)</f>
        <v>0</v>
      </c>
      <c r="G19" s="284"/>
      <c r="H19" s="283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>
      <c r="B20" s="23" t="s">
        <v>325</v>
      </c>
      <c r="C20" s="281">
        <f>SUM(Horas!C19:I19)</f>
        <v>0</v>
      </c>
      <c r="D20" s="278"/>
      <c r="E20" s="280" t="str">
        <f>+IFERROR(C20/D20,"-")</f>
        <v>-</v>
      </c>
      <c r="F20" s="282">
        <f>SUM(Horas!J19:P19)</f>
        <v>0</v>
      </c>
      <c r="G20" s="284"/>
      <c r="H20" s="283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>
      <c r="B21" s="23" t="s">
        <v>112</v>
      </c>
      <c r="C21" s="281">
        <f>SUM(Horas!C20:I20)</f>
        <v>0</v>
      </c>
      <c r="D21" s="278"/>
      <c r="E21" s="280" t="str">
        <f t="shared" si="9"/>
        <v>-</v>
      </c>
      <c r="F21" s="282">
        <f>SUM(Horas!J20:P20)</f>
        <v>0</v>
      </c>
      <c r="G21" s="284"/>
      <c r="H21" s="283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>
      <c r="B22" s="30" t="s">
        <v>326</v>
      </c>
      <c r="C22" s="281">
        <f>SUM(Horas!C21:I21)</f>
        <v>0</v>
      </c>
      <c r="D22" s="278"/>
      <c r="E22" s="280" t="str">
        <f t="shared" si="9"/>
        <v>-</v>
      </c>
      <c r="F22" s="282">
        <f>SUM(Horas!J21:P21)</f>
        <v>0</v>
      </c>
      <c r="G22" s="284"/>
      <c r="H22" s="283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>
      <c r="B23" s="23" t="s">
        <v>312</v>
      </c>
      <c r="C23" s="281">
        <f>SUM(Horas!C22:I22)</f>
        <v>0</v>
      </c>
      <c r="D23" s="278"/>
      <c r="E23" s="280" t="str">
        <f t="shared" si="9"/>
        <v>-</v>
      </c>
      <c r="F23" s="282">
        <f>SUM(Horas!J22:P22)</f>
        <v>0</v>
      </c>
      <c r="G23" s="284"/>
      <c r="H23" s="283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>
      <c r="B24" s="30" t="s">
        <v>338</v>
      </c>
      <c r="C24" s="281">
        <f>SUM(Horas!C23:I23)</f>
        <v>0</v>
      </c>
      <c r="D24" s="278"/>
      <c r="E24" s="280" t="str">
        <f t="shared" si="9"/>
        <v>-</v>
      </c>
      <c r="F24" s="282">
        <f>SUM(Horas!J23:P23)</f>
        <v>0</v>
      </c>
      <c r="G24" s="277"/>
      <c r="H24" s="283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>
      <c r="B25" s="23" t="s">
        <v>317</v>
      </c>
      <c r="C25" s="281">
        <f>SUM(Horas!C24:I24)</f>
        <v>0</v>
      </c>
      <c r="D25" s="278"/>
      <c r="E25" s="280" t="str">
        <f t="shared" si="9"/>
        <v>-</v>
      </c>
      <c r="F25" s="282">
        <f>SUM(Horas!J24:P24)</f>
        <v>0</v>
      </c>
      <c r="G25" s="284"/>
      <c r="H25" s="283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>
      <c r="B28" s="23" t="s">
        <v>313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>
      <c r="B29" s="23" t="s">
        <v>314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>
      <c r="B30" s="23" t="s">
        <v>315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>
      <c r="B31" s="23" t="s">
        <v>316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>
      <c r="B68" s="30" t="s">
        <v>318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>
      <c r="B69" s="30" t="s">
        <v>319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>
      <c r="B70" s="30" t="s">
        <v>320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>
      <c r="B71" s="30" t="s">
        <v>321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>
      <c r="B72" s="30" t="s">
        <v>322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>
      <c r="B73" s="30" t="s">
        <v>307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>
      <c r="B74" s="30" t="s">
        <v>308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>
      <c r="B75" s="57" t="s">
        <v>309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>
      <c r="B76" s="30" t="s">
        <v>310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>
      <c r="B77" s="30" t="s">
        <v>302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>
      <c r="B78" s="30" t="s">
        <v>303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>
      <c r="B79" s="57" t="s">
        <v>311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>
      <c r="B80" s="30" t="s">
        <v>304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>
      <c r="B81" s="30" t="s">
        <v>305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>
      <c r="B126" s="291" t="s">
        <v>324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>
      <c r="B127" s="61" t="s">
        <v>323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>
      <c r="B128" s="61" t="s">
        <v>312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>
      <c r="B129" s="61" t="s">
        <v>306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>
      <c r="B180" s="55" t="s">
        <v>16</v>
      </c>
      <c r="C180" s="275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>
      <c r="B181" s="274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327</v>
      </c>
      <c r="O234" s="84" t="s">
        <v>328</v>
      </c>
      <c r="P234" s="85" t="s">
        <v>340</v>
      </c>
      <c r="Q234" s="84" t="s">
        <v>341</v>
      </c>
      <c r="R234" s="84" t="s">
        <v>192</v>
      </c>
    </row>
    <row r="235" spans="1:1023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>
      <c r="B236" s="92" t="s">
        <v>345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>
      <c r="B241" s="99"/>
      <c r="C241" s="380" t="s">
        <v>339</v>
      </c>
      <c r="D241" s="380"/>
      <c r="E241" s="380"/>
      <c r="F241" s="381" t="s">
        <v>343</v>
      </c>
      <c r="G241" s="381"/>
      <c r="H241" s="381"/>
      <c r="I241" s="382" t="s">
        <v>0</v>
      </c>
      <c r="J241" s="382"/>
      <c r="K241" s="382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>
      <c r="B242" s="97"/>
      <c r="C242" s="384" t="s">
        <v>1</v>
      </c>
      <c r="D242" s="384"/>
      <c r="E242" s="384"/>
      <c r="F242" s="385" t="s">
        <v>2</v>
      </c>
      <c r="G242" s="385"/>
      <c r="H242" s="385"/>
      <c r="I242" s="386"/>
      <c r="J242" s="386"/>
      <c r="K242" s="386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>
      <c r="B243" s="97"/>
      <c r="C243" s="268" t="s">
        <v>3</v>
      </c>
      <c r="D243" s="269" t="s">
        <v>4</v>
      </c>
      <c r="E243" s="270" t="s">
        <v>5</v>
      </c>
      <c r="F243" s="271" t="s">
        <v>3</v>
      </c>
      <c r="G243" s="272" t="s">
        <v>4</v>
      </c>
      <c r="H243" s="273" t="s">
        <v>5</v>
      </c>
      <c r="I243" s="101" t="s">
        <v>6</v>
      </c>
      <c r="J243" s="102" t="s">
        <v>4</v>
      </c>
      <c r="K243" s="103" t="s">
        <v>7</v>
      </c>
    </row>
    <row r="244" spans="2:18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>
      <c r="B258" s="124"/>
      <c r="D258" s="93">
        <f>SUM(F244:F250)+SUM(F252:F256)</f>
        <v>3268894.4740000004</v>
      </c>
      <c r="G258" s="126">
        <v>9239200</v>
      </c>
    </row>
    <row r="259" spans="2:11">
      <c r="B259" s="127" t="s">
        <v>344</v>
      </c>
      <c r="C259" s="87"/>
      <c r="D259" s="76"/>
      <c r="E259" s="88"/>
      <c r="F259" s="89"/>
      <c r="G259" s="96">
        <f>D258/G258</f>
        <v>0.35380709087366874</v>
      </c>
    </row>
    <row r="260" spans="2:11">
      <c r="B260" s="127" t="str">
        <f>"Consumo LIVE Contenidos Dinamizados: "&amp;ROUND(G259*100,0)&amp;"%"</f>
        <v>Consumo LIVE Contenidos Dinamizados: 35%</v>
      </c>
    </row>
  </sheetData>
  <mergeCells count="11">
    <mergeCell ref="C241:E241"/>
    <mergeCell ref="F241:H241"/>
    <mergeCell ref="I241:K241"/>
    <mergeCell ref="C242:E242"/>
    <mergeCell ref="F242:H242"/>
    <mergeCell ref="I242:K242"/>
    <mergeCell ref="C2:E2"/>
    <mergeCell ref="F2:H2"/>
    <mergeCell ref="I2:K2"/>
    <mergeCell ref="C3:E3"/>
    <mergeCell ref="F3:H3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B20" sqref="B20"/>
    </sheetView>
  </sheetViews>
  <sheetFormatPr baseColWidth="10" defaultRowHeight="15"/>
  <cols>
    <col min="1" max="1" width="75.85546875" bestFit="1" customWidth="1"/>
    <col min="2" max="2" width="31.5703125" style="224" customWidth="1"/>
    <col min="3" max="3" width="25.28515625" style="191" customWidth="1"/>
  </cols>
  <sheetData>
    <row r="1" spans="1:3" ht="15.75" thickBot="1">
      <c r="A1" s="388" t="s">
        <v>489</v>
      </c>
      <c r="B1" s="388"/>
      <c r="C1" s="388"/>
    </row>
    <row r="2" spans="1:3" ht="15" customHeight="1" thickBot="1">
      <c r="A2" s="306" t="s">
        <v>388</v>
      </c>
      <c r="B2" s="396" t="s">
        <v>386</v>
      </c>
      <c r="C2" s="395" t="s">
        <v>387</v>
      </c>
    </row>
    <row r="3" spans="1:3">
      <c r="A3" s="304" t="s">
        <v>363</v>
      </c>
      <c r="B3" s="307">
        <v>8351.9</v>
      </c>
      <c r="C3" s="312">
        <v>9861</v>
      </c>
    </row>
    <row r="4" spans="1:3">
      <c r="A4" s="304" t="s">
        <v>361</v>
      </c>
      <c r="B4" s="307">
        <v>5828.1689999999999</v>
      </c>
      <c r="C4" s="312">
        <v>6982</v>
      </c>
    </row>
    <row r="5" spans="1:3">
      <c r="A5" s="304" t="s">
        <v>362</v>
      </c>
      <c r="B5" s="307">
        <v>5803.1360000000004</v>
      </c>
      <c r="C5" s="312">
        <v>4257</v>
      </c>
    </row>
    <row r="6" spans="1:3">
      <c r="A6" s="304" t="s">
        <v>364</v>
      </c>
      <c r="B6" s="307">
        <v>4148.5039999999999</v>
      </c>
      <c r="C6" s="312">
        <v>2096</v>
      </c>
    </row>
    <row r="7" spans="1:3">
      <c r="A7" s="304" t="s">
        <v>367</v>
      </c>
      <c r="B7" s="307">
        <v>2523.3180000000002</v>
      </c>
      <c r="C7" s="312">
        <v>2121</v>
      </c>
    </row>
    <row r="8" spans="1:3">
      <c r="A8" s="304" t="s">
        <v>366</v>
      </c>
      <c r="B8" s="307">
        <v>2437.85</v>
      </c>
      <c r="C8" s="312">
        <v>3911</v>
      </c>
    </row>
    <row r="9" spans="1:3">
      <c r="A9" s="304" t="s">
        <v>369</v>
      </c>
      <c r="B9" s="307">
        <v>2188.6640000000002</v>
      </c>
      <c r="C9" s="312">
        <v>4501</v>
      </c>
    </row>
    <row r="10" spans="1:3">
      <c r="A10" s="304" t="s">
        <v>365</v>
      </c>
      <c r="B10" s="307">
        <v>2060.29</v>
      </c>
      <c r="C10" s="312">
        <v>1811</v>
      </c>
    </row>
    <row r="11" spans="1:3">
      <c r="A11" s="304" t="s">
        <v>368</v>
      </c>
      <c r="B11" s="307">
        <v>2050.1</v>
      </c>
      <c r="C11" s="312">
        <v>5300</v>
      </c>
    </row>
    <row r="12" spans="1:3">
      <c r="A12" s="304" t="s">
        <v>425</v>
      </c>
      <c r="B12" s="307">
        <v>1811.4380000000001</v>
      </c>
      <c r="C12" s="312">
        <v>1735</v>
      </c>
    </row>
    <row r="13" spans="1:3">
      <c r="A13" s="304" t="s">
        <v>490</v>
      </c>
      <c r="B13" s="307">
        <v>1773.7940000000001</v>
      </c>
      <c r="C13" s="312">
        <v>5220</v>
      </c>
    </row>
    <row r="14" spans="1:3">
      <c r="A14" s="304" t="s">
        <v>371</v>
      </c>
      <c r="B14" s="307">
        <v>1738.2950000000001</v>
      </c>
      <c r="C14" s="312">
        <v>2758</v>
      </c>
    </row>
    <row r="15" spans="1:3">
      <c r="A15" s="304" t="s">
        <v>458</v>
      </c>
      <c r="B15" s="307">
        <v>1724.684</v>
      </c>
      <c r="C15" s="312">
        <v>1554</v>
      </c>
    </row>
    <row r="16" spans="1:3">
      <c r="A16" s="304" t="s">
        <v>380</v>
      </c>
      <c r="B16" s="307">
        <v>1255.3969999999999</v>
      </c>
      <c r="C16" s="312">
        <v>2782</v>
      </c>
    </row>
    <row r="17" spans="1:3">
      <c r="A17" s="304" t="s">
        <v>374</v>
      </c>
      <c r="B17" s="307">
        <v>1057.749</v>
      </c>
      <c r="C17" s="312">
        <v>1997</v>
      </c>
    </row>
    <row r="18" spans="1:3">
      <c r="A18" s="304" t="s">
        <v>455</v>
      </c>
      <c r="B18" s="307">
        <v>1049.1110000000001</v>
      </c>
      <c r="C18" s="312">
        <v>1284</v>
      </c>
    </row>
    <row r="19" spans="1:3">
      <c r="A19" s="304" t="s">
        <v>491</v>
      </c>
      <c r="B19" s="307">
        <v>952.23500000000001</v>
      </c>
      <c r="C19" s="312">
        <v>1110</v>
      </c>
    </row>
    <row r="20" spans="1:3">
      <c r="A20" s="304" t="s">
        <v>381</v>
      </c>
      <c r="B20" s="307">
        <v>947.38</v>
      </c>
      <c r="C20" s="312">
        <v>1551</v>
      </c>
    </row>
    <row r="21" spans="1:3">
      <c r="A21" s="304" t="s">
        <v>370</v>
      </c>
      <c r="B21" s="307">
        <v>942.995</v>
      </c>
      <c r="C21" s="312">
        <v>1567</v>
      </c>
    </row>
    <row r="22" spans="1:3">
      <c r="A22" s="304" t="s">
        <v>492</v>
      </c>
      <c r="B22" s="307">
        <v>936.678</v>
      </c>
      <c r="C22" s="312">
        <v>1050</v>
      </c>
    </row>
    <row r="23" spans="1:3">
      <c r="A23" s="304" t="s">
        <v>462</v>
      </c>
      <c r="B23" s="307">
        <v>925.93</v>
      </c>
      <c r="C23" s="312">
        <v>1033</v>
      </c>
    </row>
    <row r="24" spans="1:3">
      <c r="A24" s="304" t="s">
        <v>451</v>
      </c>
      <c r="B24" s="307">
        <v>899.69500000000005</v>
      </c>
      <c r="C24" s="312">
        <v>902</v>
      </c>
    </row>
    <row r="25" spans="1:3">
      <c r="A25" s="304" t="s">
        <v>379</v>
      </c>
      <c r="B25" s="307">
        <v>887.05100000000004</v>
      </c>
      <c r="C25" s="312">
        <v>3938</v>
      </c>
    </row>
    <row r="26" spans="1:3">
      <c r="A26" s="304" t="s">
        <v>423</v>
      </c>
      <c r="B26" s="307">
        <v>869.31399999999996</v>
      </c>
      <c r="C26" s="312">
        <v>1249</v>
      </c>
    </row>
    <row r="27" spans="1:3">
      <c r="A27" s="304" t="s">
        <v>493</v>
      </c>
      <c r="B27" s="307">
        <v>817.25199999999995</v>
      </c>
      <c r="C27" s="312">
        <v>1142</v>
      </c>
    </row>
    <row r="28" spans="1:3">
      <c r="A28" s="304" t="s">
        <v>372</v>
      </c>
      <c r="B28" s="307">
        <v>814.05100000000004</v>
      </c>
      <c r="C28" s="312">
        <v>5089</v>
      </c>
    </row>
    <row r="29" spans="1:3">
      <c r="A29" s="304" t="s">
        <v>494</v>
      </c>
      <c r="B29" s="307">
        <v>789.69600000000003</v>
      </c>
      <c r="C29" s="312">
        <v>891</v>
      </c>
    </row>
    <row r="30" spans="1:3">
      <c r="A30" s="304" t="s">
        <v>495</v>
      </c>
      <c r="B30" s="307">
        <v>780.30399999999997</v>
      </c>
      <c r="C30" s="312">
        <v>759</v>
      </c>
    </row>
    <row r="31" spans="1:3">
      <c r="A31" s="304" t="s">
        <v>456</v>
      </c>
      <c r="B31" s="307">
        <v>747.99699999999996</v>
      </c>
      <c r="C31" s="312">
        <v>867</v>
      </c>
    </row>
    <row r="32" spans="1:3">
      <c r="A32" s="304" t="s">
        <v>496</v>
      </c>
      <c r="B32" s="307">
        <v>734.30700000000002</v>
      </c>
      <c r="C32" s="312">
        <v>665</v>
      </c>
    </row>
    <row r="33" spans="1:3">
      <c r="A33" s="304" t="s">
        <v>457</v>
      </c>
      <c r="B33" s="307">
        <v>721.95600000000002</v>
      </c>
      <c r="C33" s="312">
        <v>865</v>
      </c>
    </row>
    <row r="34" spans="1:3">
      <c r="A34" s="304" t="s">
        <v>373</v>
      </c>
      <c r="B34" s="307">
        <v>719.92200000000003</v>
      </c>
      <c r="C34" s="312">
        <v>3299</v>
      </c>
    </row>
    <row r="35" spans="1:3">
      <c r="A35" s="304" t="s">
        <v>426</v>
      </c>
      <c r="B35" s="307">
        <v>685.36300000000006</v>
      </c>
      <c r="C35" s="312">
        <v>867</v>
      </c>
    </row>
    <row r="36" spans="1:3">
      <c r="A36" s="304" t="s">
        <v>497</v>
      </c>
      <c r="B36" s="307">
        <v>652.09400000000005</v>
      </c>
      <c r="C36" s="312">
        <v>741</v>
      </c>
    </row>
    <row r="37" spans="1:3">
      <c r="A37" s="304" t="s">
        <v>378</v>
      </c>
      <c r="B37" s="307">
        <v>634.83600000000001</v>
      </c>
      <c r="C37" s="312">
        <v>803</v>
      </c>
    </row>
    <row r="38" spans="1:3">
      <c r="A38" s="304" t="s">
        <v>498</v>
      </c>
      <c r="B38" s="307">
        <v>633.10500000000002</v>
      </c>
      <c r="C38" s="312">
        <v>886</v>
      </c>
    </row>
    <row r="39" spans="1:3">
      <c r="A39" s="304" t="s">
        <v>499</v>
      </c>
      <c r="B39" s="307">
        <v>629.42999999999995</v>
      </c>
      <c r="C39" s="312">
        <v>879</v>
      </c>
    </row>
    <row r="40" spans="1:3">
      <c r="A40" s="304" t="s">
        <v>383</v>
      </c>
      <c r="B40" s="307">
        <v>614.32600000000002</v>
      </c>
      <c r="C40" s="312">
        <v>479</v>
      </c>
    </row>
    <row r="41" spans="1:3">
      <c r="A41" s="304" t="s">
        <v>212</v>
      </c>
      <c r="B41" s="307">
        <v>607.048</v>
      </c>
      <c r="C41" s="312">
        <v>767</v>
      </c>
    </row>
    <row r="42" spans="1:3">
      <c r="A42" s="304" t="s">
        <v>376</v>
      </c>
      <c r="B42" s="307">
        <v>600.40499999999997</v>
      </c>
      <c r="C42" s="312">
        <v>2296</v>
      </c>
    </row>
    <row r="43" spans="1:3">
      <c r="A43" s="304" t="s">
        <v>500</v>
      </c>
      <c r="B43" s="307">
        <v>576.23</v>
      </c>
      <c r="C43" s="312">
        <v>560</v>
      </c>
    </row>
    <row r="44" spans="1:3">
      <c r="A44" s="304" t="s">
        <v>377</v>
      </c>
      <c r="B44" s="307">
        <v>573.79499999999996</v>
      </c>
      <c r="C44" s="312">
        <v>1840</v>
      </c>
    </row>
    <row r="45" spans="1:3">
      <c r="A45" s="373">
        <v>2012</v>
      </c>
      <c r="B45" s="307">
        <v>571.84500000000003</v>
      </c>
      <c r="C45" s="312">
        <v>567</v>
      </c>
    </row>
    <row r="46" spans="1:3">
      <c r="A46" s="304" t="s">
        <v>501</v>
      </c>
      <c r="B46" s="307">
        <v>562.28399999999999</v>
      </c>
      <c r="C46" s="312">
        <v>666</v>
      </c>
    </row>
    <row r="47" spans="1:3">
      <c r="A47" s="304" t="s">
        <v>424</v>
      </c>
      <c r="B47" s="307">
        <v>527.38300000000004</v>
      </c>
      <c r="C47" s="312">
        <v>512</v>
      </c>
    </row>
    <row r="48" spans="1:3">
      <c r="A48" s="304" t="s">
        <v>502</v>
      </c>
      <c r="B48" s="307">
        <v>498.483</v>
      </c>
      <c r="C48" s="312">
        <v>583</v>
      </c>
    </row>
    <row r="49" spans="1:3">
      <c r="A49" s="304" t="s">
        <v>503</v>
      </c>
      <c r="B49" s="307">
        <v>495.04700000000003</v>
      </c>
      <c r="C49" s="312">
        <v>571</v>
      </c>
    </row>
    <row r="50" spans="1:3">
      <c r="A50" s="304" t="s">
        <v>382</v>
      </c>
      <c r="B50" s="307">
        <v>467.21600000000001</v>
      </c>
      <c r="C50" s="312">
        <v>1789</v>
      </c>
    </row>
    <row r="51" spans="1:3">
      <c r="A51" s="304" t="s">
        <v>504</v>
      </c>
      <c r="B51" s="307">
        <v>457.41500000000002</v>
      </c>
      <c r="C51" s="312">
        <v>514</v>
      </c>
    </row>
    <row r="52" spans="1:3">
      <c r="A52" s="304" t="s">
        <v>505</v>
      </c>
      <c r="B52" s="307">
        <v>447.339</v>
      </c>
      <c r="C52" s="312">
        <v>457</v>
      </c>
    </row>
    <row r="53" spans="1:3">
      <c r="A53" s="304" t="s">
        <v>506</v>
      </c>
      <c r="B53" s="307">
        <v>439.57299999999998</v>
      </c>
      <c r="C53" s="312">
        <v>858</v>
      </c>
    </row>
    <row r="54" spans="1:3">
      <c r="A54" s="304" t="s">
        <v>507</v>
      </c>
      <c r="B54" s="307">
        <v>437.69099999999997</v>
      </c>
      <c r="C54" s="312">
        <v>760</v>
      </c>
    </row>
    <row r="55" spans="1:3">
      <c r="A55" s="304" t="s">
        <v>459</v>
      </c>
      <c r="B55" s="307">
        <v>432.62200000000001</v>
      </c>
      <c r="C55" s="312">
        <v>495</v>
      </c>
    </row>
    <row r="56" spans="1:3">
      <c r="A56" s="304" t="s">
        <v>463</v>
      </c>
      <c r="B56" s="307">
        <v>431.589</v>
      </c>
      <c r="C56" s="312">
        <v>509</v>
      </c>
    </row>
    <row r="57" spans="1:3">
      <c r="A57" s="304" t="s">
        <v>508</v>
      </c>
      <c r="B57" s="307">
        <v>417.38200000000001</v>
      </c>
      <c r="C57" s="312">
        <v>525</v>
      </c>
    </row>
    <row r="58" spans="1:3">
      <c r="A58" s="304" t="s">
        <v>509</v>
      </c>
      <c r="B58" s="307">
        <v>410.553</v>
      </c>
      <c r="C58" s="312">
        <v>511</v>
      </c>
    </row>
    <row r="59" spans="1:3">
      <c r="A59" s="304" t="s">
        <v>510</v>
      </c>
      <c r="B59" s="307">
        <v>399.21800000000002</v>
      </c>
      <c r="C59" s="312">
        <v>329</v>
      </c>
    </row>
    <row r="60" spans="1:3">
      <c r="A60" s="304" t="s">
        <v>461</v>
      </c>
      <c r="B60" s="307">
        <v>387.322</v>
      </c>
      <c r="C60" s="312">
        <v>466</v>
      </c>
    </row>
    <row r="61" spans="1:3">
      <c r="A61" s="304" t="s">
        <v>511</v>
      </c>
      <c r="B61" s="307">
        <v>386.45400000000001</v>
      </c>
      <c r="C61" s="312">
        <v>496</v>
      </c>
    </row>
    <row r="62" spans="1:3">
      <c r="A62" s="304" t="s">
        <v>512</v>
      </c>
      <c r="B62" s="307">
        <v>367.572</v>
      </c>
      <c r="C62" s="312">
        <v>522</v>
      </c>
    </row>
    <row r="63" spans="1:3">
      <c r="A63" s="304" t="s">
        <v>513</v>
      </c>
      <c r="B63" s="307">
        <v>363.35899999999998</v>
      </c>
      <c r="C63" s="312">
        <v>503</v>
      </c>
    </row>
    <row r="64" spans="1:3">
      <c r="A64" s="304" t="s">
        <v>514</v>
      </c>
      <c r="B64" s="307">
        <v>361.24400000000003</v>
      </c>
      <c r="C64" s="312">
        <v>492</v>
      </c>
    </row>
    <row r="65" spans="1:3">
      <c r="A65" s="304" t="s">
        <v>460</v>
      </c>
      <c r="B65" s="307">
        <v>360.29599999999999</v>
      </c>
      <c r="C65" s="312">
        <v>461</v>
      </c>
    </row>
    <row r="66" spans="1:3">
      <c r="A66" s="304" t="s">
        <v>429</v>
      </c>
      <c r="B66" s="307">
        <v>358.60199999999998</v>
      </c>
      <c r="C66" s="312">
        <v>1038</v>
      </c>
    </row>
    <row r="67" spans="1:3">
      <c r="A67" s="304" t="s">
        <v>515</v>
      </c>
      <c r="B67" s="307">
        <v>342.80200000000002</v>
      </c>
      <c r="C67" s="312">
        <v>337</v>
      </c>
    </row>
    <row r="68" spans="1:3">
      <c r="A68" s="304" t="s">
        <v>516</v>
      </c>
      <c r="B68" s="307">
        <v>324.452</v>
      </c>
      <c r="C68" s="312">
        <v>458</v>
      </c>
    </row>
    <row r="69" spans="1:3">
      <c r="A69" s="304" t="s">
        <v>428</v>
      </c>
      <c r="B69" s="307">
        <v>324.16399999999999</v>
      </c>
      <c r="C69" s="312">
        <v>447</v>
      </c>
    </row>
    <row r="70" spans="1:3">
      <c r="A70" s="304" t="s">
        <v>427</v>
      </c>
      <c r="B70" s="307">
        <v>301.68200000000002</v>
      </c>
      <c r="C70" s="312">
        <v>557</v>
      </c>
    </row>
    <row r="71" spans="1:3">
      <c r="A71" s="304" t="s">
        <v>453</v>
      </c>
      <c r="B71" s="307">
        <v>293.48399999999998</v>
      </c>
      <c r="C71" s="312">
        <v>732</v>
      </c>
    </row>
    <row r="72" spans="1:3">
      <c r="A72" s="304" t="s">
        <v>517</v>
      </c>
      <c r="B72" s="307">
        <v>274.53399999999999</v>
      </c>
      <c r="C72" s="312">
        <v>526</v>
      </c>
    </row>
    <row r="73" spans="1:3">
      <c r="A73" s="304" t="s">
        <v>518</v>
      </c>
      <c r="B73" s="307">
        <v>266.62900000000002</v>
      </c>
      <c r="C73" s="312">
        <v>385</v>
      </c>
    </row>
    <row r="74" spans="1:3">
      <c r="A74" s="304" t="s">
        <v>452</v>
      </c>
      <c r="B74" s="307">
        <v>258.58699999999999</v>
      </c>
      <c r="C74" s="312">
        <v>995</v>
      </c>
    </row>
    <row r="75" spans="1:3">
      <c r="A75" s="304" t="s">
        <v>440</v>
      </c>
      <c r="B75" s="307">
        <v>248.024</v>
      </c>
      <c r="C75" s="312">
        <v>1571</v>
      </c>
    </row>
    <row r="76" spans="1:3">
      <c r="A76" s="304" t="s">
        <v>384</v>
      </c>
      <c r="B76" s="307">
        <v>246.28700000000001</v>
      </c>
      <c r="C76" s="312">
        <v>991</v>
      </c>
    </row>
    <row r="77" spans="1:3">
      <c r="A77" s="304" t="s">
        <v>519</v>
      </c>
      <c r="B77" s="307">
        <v>224.97200000000001</v>
      </c>
      <c r="C77" s="312">
        <v>384</v>
      </c>
    </row>
    <row r="78" spans="1:3">
      <c r="A78" s="304" t="s">
        <v>430</v>
      </c>
      <c r="B78" s="307">
        <v>213.96299999999999</v>
      </c>
      <c r="C78" s="312">
        <v>428</v>
      </c>
    </row>
    <row r="79" spans="1:3">
      <c r="A79" s="304" t="s">
        <v>432</v>
      </c>
      <c r="B79" s="307">
        <v>200.44</v>
      </c>
      <c r="C79" s="312">
        <v>1019</v>
      </c>
    </row>
    <row r="80" spans="1:3">
      <c r="A80" s="304" t="s">
        <v>468</v>
      </c>
      <c r="B80" s="307">
        <v>163.05699999999999</v>
      </c>
      <c r="C80" s="312">
        <v>942</v>
      </c>
    </row>
    <row r="81" spans="1:3">
      <c r="A81" s="304" t="s">
        <v>520</v>
      </c>
      <c r="B81" s="307">
        <v>157.73400000000001</v>
      </c>
      <c r="C81" s="312">
        <v>520</v>
      </c>
    </row>
    <row r="82" spans="1:3">
      <c r="A82" s="304" t="s">
        <v>375</v>
      </c>
      <c r="B82" s="307">
        <v>156.87799999999999</v>
      </c>
      <c r="C82" s="312">
        <v>1162</v>
      </c>
    </row>
    <row r="83" spans="1:3">
      <c r="A83" s="304" t="s">
        <v>385</v>
      </c>
      <c r="B83" s="307">
        <v>151.703</v>
      </c>
      <c r="C83" s="312">
        <v>365</v>
      </c>
    </row>
    <row r="84" spans="1:3">
      <c r="A84" s="304" t="s">
        <v>521</v>
      </c>
      <c r="B84" s="307">
        <v>151.018</v>
      </c>
      <c r="C84" s="312">
        <v>639</v>
      </c>
    </row>
    <row r="85" spans="1:3">
      <c r="A85" s="304" t="s">
        <v>464</v>
      </c>
      <c r="B85" s="307">
        <v>147.29</v>
      </c>
      <c r="C85" s="312">
        <v>441</v>
      </c>
    </row>
    <row r="86" spans="1:3">
      <c r="A86" s="304" t="s">
        <v>522</v>
      </c>
      <c r="B86" s="307">
        <v>135.73599999999999</v>
      </c>
      <c r="C86" s="312">
        <v>631</v>
      </c>
    </row>
    <row r="87" spans="1:3">
      <c r="A87" s="304" t="s">
        <v>441</v>
      </c>
      <c r="B87" s="307">
        <v>131.273</v>
      </c>
      <c r="C87" s="312">
        <v>643</v>
      </c>
    </row>
    <row r="88" spans="1:3">
      <c r="A88" s="304" t="s">
        <v>466</v>
      </c>
      <c r="B88" s="307">
        <v>113.504</v>
      </c>
      <c r="C88" s="312">
        <v>825</v>
      </c>
    </row>
    <row r="89" spans="1:3">
      <c r="A89" s="304" t="s">
        <v>523</v>
      </c>
      <c r="B89" s="307">
        <v>111.3</v>
      </c>
      <c r="C89" s="312">
        <v>351</v>
      </c>
    </row>
    <row r="90" spans="1:3">
      <c r="A90" s="304" t="s">
        <v>435</v>
      </c>
      <c r="B90" s="307">
        <v>110.20099999999999</v>
      </c>
      <c r="C90" s="312">
        <v>1646</v>
      </c>
    </row>
    <row r="91" spans="1:3">
      <c r="A91" s="304" t="s">
        <v>524</v>
      </c>
      <c r="B91" s="307">
        <v>104.002</v>
      </c>
      <c r="C91" s="312">
        <v>473</v>
      </c>
    </row>
    <row r="92" spans="1:3">
      <c r="A92" s="304" t="s">
        <v>525</v>
      </c>
      <c r="B92" s="307">
        <v>102.97</v>
      </c>
      <c r="C92" s="312">
        <v>515</v>
      </c>
    </row>
    <row r="93" spans="1:3">
      <c r="A93" s="304" t="s">
        <v>433</v>
      </c>
      <c r="B93" s="307">
        <v>101.35899999999999</v>
      </c>
      <c r="C93" s="312">
        <v>1392</v>
      </c>
    </row>
    <row r="94" spans="1:3">
      <c r="A94" s="304" t="s">
        <v>467</v>
      </c>
      <c r="B94" s="307">
        <v>95.846999999999994</v>
      </c>
      <c r="C94" s="312">
        <v>508</v>
      </c>
    </row>
    <row r="95" spans="1:3">
      <c r="A95" s="304" t="s">
        <v>431</v>
      </c>
      <c r="B95" s="307">
        <v>92.57</v>
      </c>
      <c r="C95" s="312">
        <v>894</v>
      </c>
    </row>
    <row r="96" spans="1:3">
      <c r="A96" s="304" t="s">
        <v>526</v>
      </c>
      <c r="B96" s="307">
        <v>92.001999999999995</v>
      </c>
      <c r="C96" s="312">
        <v>590</v>
      </c>
    </row>
    <row r="97" spans="1:3">
      <c r="A97" s="304" t="s">
        <v>465</v>
      </c>
      <c r="B97" s="307">
        <v>87.578999999999994</v>
      </c>
      <c r="C97" s="312">
        <v>475</v>
      </c>
    </row>
    <row r="98" spans="1:3">
      <c r="A98" s="304" t="s">
        <v>434</v>
      </c>
      <c r="B98" s="307">
        <v>71.478999999999999</v>
      </c>
      <c r="C98" s="312">
        <v>931</v>
      </c>
    </row>
    <row r="99" spans="1:3">
      <c r="A99" s="304" t="s">
        <v>436</v>
      </c>
      <c r="B99" s="307">
        <v>62.04</v>
      </c>
      <c r="C99" s="312">
        <v>1269</v>
      </c>
    </row>
    <row r="100" spans="1:3">
      <c r="A100" s="304" t="s">
        <v>527</v>
      </c>
      <c r="B100" s="307">
        <v>56.369</v>
      </c>
      <c r="C100" s="312">
        <v>542</v>
      </c>
    </row>
    <row r="101" spans="1:3">
      <c r="A101" s="304" t="s">
        <v>528</v>
      </c>
      <c r="B101" s="307">
        <v>48.441000000000003</v>
      </c>
      <c r="C101" s="312">
        <v>474</v>
      </c>
    </row>
    <row r="102" spans="1:3">
      <c r="A102" s="304" t="s">
        <v>529</v>
      </c>
      <c r="B102" s="307">
        <v>21.45</v>
      </c>
      <c r="C102" s="312">
        <v>359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L11"/>
  <sheetViews>
    <sheetView workbookViewId="0">
      <selection activeCell="F15" sqref="F15"/>
    </sheetView>
  </sheetViews>
  <sheetFormatPr baseColWidth="10" defaultRowHeight="15"/>
  <cols>
    <col min="1" max="1" width="26.42578125" customWidth="1"/>
    <col min="2" max="8" width="11.5703125" bestFit="1" customWidth="1"/>
    <col min="9" max="9" width="11.7109375" bestFit="1" customWidth="1"/>
    <col min="12" max="12" width="11.7109375" bestFit="1" customWidth="1"/>
  </cols>
  <sheetData>
    <row r="1" spans="1:12">
      <c r="A1" s="357"/>
      <c r="B1" s="356" t="s">
        <v>230</v>
      </c>
      <c r="C1" s="356" t="s">
        <v>231</v>
      </c>
      <c r="D1" s="356" t="s">
        <v>225</v>
      </c>
      <c r="E1" s="356" t="s">
        <v>226</v>
      </c>
      <c r="F1" s="356" t="s">
        <v>227</v>
      </c>
      <c r="G1" s="356" t="s">
        <v>228</v>
      </c>
      <c r="H1" s="356" t="s">
        <v>229</v>
      </c>
      <c r="I1" s="356" t="s">
        <v>16</v>
      </c>
      <c r="L1" s="363" t="s">
        <v>479</v>
      </c>
    </row>
    <row r="2" spans="1:12">
      <c r="A2" s="358" t="s">
        <v>449</v>
      </c>
      <c r="B2" s="350">
        <v>8302.2166666666599</v>
      </c>
      <c r="C2" s="350">
        <v>9950.3333333333303</v>
      </c>
      <c r="D2" s="350">
        <v>19107.05</v>
      </c>
      <c r="E2" s="350">
        <v>8845.1</v>
      </c>
      <c r="F2" s="350">
        <v>6012.2166666666599</v>
      </c>
      <c r="G2" s="350">
        <v>9017.7833333333292</v>
      </c>
      <c r="H2" s="350">
        <v>5687.6666666666597</v>
      </c>
      <c r="I2" s="321">
        <f>SUM(B2:H2)</f>
        <v>66922.36666666664</v>
      </c>
      <c r="J2" s="355">
        <f>I2/$L$2</f>
        <v>1.1318241416094684E-2</v>
      </c>
      <c r="L2" s="354">
        <f>Resumen!C6</f>
        <v>5912788.4100000001</v>
      </c>
    </row>
    <row r="3" spans="1:12">
      <c r="A3" s="358" t="s">
        <v>342</v>
      </c>
      <c r="B3" s="350">
        <v>27314.183333333302</v>
      </c>
      <c r="C3" s="350">
        <v>7651.75</v>
      </c>
      <c r="D3" s="350">
        <v>15998.8833333333</v>
      </c>
      <c r="E3" s="350">
        <v>7170.2166666666599</v>
      </c>
      <c r="F3" s="350">
        <v>6386.8166666666602</v>
      </c>
      <c r="G3" s="350">
        <v>133786.45000000001</v>
      </c>
      <c r="H3" s="350">
        <v>203060.05</v>
      </c>
      <c r="I3" s="321">
        <f t="shared" ref="I3:I10" si="0">SUM(B3:H3)</f>
        <v>401368.34999999992</v>
      </c>
      <c r="J3" s="355">
        <f t="shared" ref="J3:J11" si="1">I3/$L$2</f>
        <v>6.7881399124850458E-2</v>
      </c>
    </row>
    <row r="4" spans="1:12">
      <c r="A4" s="358" t="s">
        <v>418</v>
      </c>
      <c r="B4" s="350">
        <v>2918.5833333333298</v>
      </c>
      <c r="C4" s="350">
        <v>40900.783333333296</v>
      </c>
      <c r="D4" s="350">
        <v>24580.0666666666</v>
      </c>
      <c r="E4" s="350">
        <v>136340.08333333299</v>
      </c>
      <c r="F4" s="350">
        <v>11989.666666666601</v>
      </c>
      <c r="G4" s="350">
        <v>65079.9</v>
      </c>
      <c r="H4" s="350">
        <v>52640.6</v>
      </c>
      <c r="I4" s="321">
        <f t="shared" si="0"/>
        <v>334449.68333333282</v>
      </c>
      <c r="J4" s="355">
        <f t="shared" si="1"/>
        <v>5.656378347104303E-2</v>
      </c>
    </row>
    <row r="5" spans="1:12">
      <c r="A5" s="358" t="s">
        <v>442</v>
      </c>
      <c r="B5" s="350">
        <v>1424.95</v>
      </c>
      <c r="C5" s="350">
        <v>2857.4666666666599</v>
      </c>
      <c r="D5" s="350">
        <v>15753.0666666666</v>
      </c>
      <c r="E5" s="350">
        <v>1889.4833333333299</v>
      </c>
      <c r="F5" s="350">
        <v>11218.2</v>
      </c>
      <c r="G5" s="350">
        <v>7304.9166666666597</v>
      </c>
      <c r="H5" s="350">
        <v>5598.2166666666599</v>
      </c>
      <c r="I5" s="321">
        <f t="shared" si="0"/>
        <v>46046.299999999908</v>
      </c>
      <c r="J5" s="355">
        <f t="shared" si="1"/>
        <v>7.7875778409597961E-3</v>
      </c>
    </row>
    <row r="6" spans="1:12">
      <c r="A6" s="358" t="s">
        <v>443</v>
      </c>
      <c r="B6" s="350">
        <v>680.13333333333298</v>
      </c>
      <c r="C6" s="350">
        <v>9950.2000000000007</v>
      </c>
      <c r="D6" s="350">
        <v>765.86666666666599</v>
      </c>
      <c r="E6" s="350">
        <v>290.35000000000002</v>
      </c>
      <c r="F6" s="350">
        <v>491.48333333333301</v>
      </c>
      <c r="G6" s="350">
        <v>1071.6666666666599</v>
      </c>
      <c r="H6" s="350">
        <v>1903.15</v>
      </c>
      <c r="I6" s="321">
        <f t="shared" si="0"/>
        <v>15152.849999999995</v>
      </c>
      <c r="J6" s="355">
        <f t="shared" si="1"/>
        <v>2.5627248853303708E-3</v>
      </c>
    </row>
    <row r="7" spans="1:12">
      <c r="A7" s="358" t="s">
        <v>444</v>
      </c>
      <c r="B7" s="350">
        <v>1433.9166666666599</v>
      </c>
      <c r="C7" s="350">
        <v>1700.61666666666</v>
      </c>
      <c r="D7" s="350">
        <v>1782.25</v>
      </c>
      <c r="E7" s="350">
        <v>1695.2</v>
      </c>
      <c r="F7" s="350">
        <v>1274.2666666666601</v>
      </c>
      <c r="G7" s="350">
        <v>973.21666666666601</v>
      </c>
      <c r="H7" s="350">
        <v>1590.55</v>
      </c>
      <c r="I7" s="321">
        <f t="shared" si="0"/>
        <v>10450.016666666645</v>
      </c>
      <c r="J7" s="355">
        <f t="shared" si="1"/>
        <v>1.7673584681286852E-3</v>
      </c>
    </row>
    <row r="8" spans="1:12">
      <c r="A8" s="358" t="s">
        <v>447</v>
      </c>
      <c r="B8" s="350">
        <v>960.33333333333303</v>
      </c>
      <c r="C8" s="350">
        <v>781.4</v>
      </c>
      <c r="D8" s="350">
        <v>727.76666666666597</v>
      </c>
      <c r="E8" s="350">
        <v>861.06666666666604</v>
      </c>
      <c r="F8" s="350">
        <v>1896.18333333333</v>
      </c>
      <c r="G8" s="350">
        <v>864.28333333333296</v>
      </c>
      <c r="H8" s="350">
        <v>1483.56666666666</v>
      </c>
      <c r="I8" s="321">
        <f t="shared" si="0"/>
        <v>7574.5999999999885</v>
      </c>
      <c r="J8" s="355">
        <f t="shared" si="1"/>
        <v>1.2810537896450769E-3</v>
      </c>
    </row>
    <row r="9" spans="1:12">
      <c r="A9" s="358" t="s">
        <v>445</v>
      </c>
      <c r="B9" s="350">
        <v>4354.1499999999996</v>
      </c>
      <c r="C9" s="350">
        <v>1371.85</v>
      </c>
      <c r="D9" s="350">
        <v>1045.3333333333301</v>
      </c>
      <c r="E9" s="350">
        <v>1661.36666666666</v>
      </c>
      <c r="F9" s="350">
        <v>2734.4333333333302</v>
      </c>
      <c r="G9" s="350">
        <v>1130.5833333333301</v>
      </c>
      <c r="H9" s="350">
        <v>1406.2333333333299</v>
      </c>
      <c r="I9" s="321">
        <f t="shared" si="0"/>
        <v>13703.949999999981</v>
      </c>
      <c r="J9" s="355">
        <f t="shared" si="1"/>
        <v>2.3176797561068113E-3</v>
      </c>
    </row>
    <row r="10" spans="1:12">
      <c r="A10" s="358" t="s">
        <v>446</v>
      </c>
      <c r="B10" s="350">
        <v>590.36666666666599</v>
      </c>
      <c r="C10" s="350">
        <v>672.48333333333301</v>
      </c>
      <c r="D10" s="350">
        <v>634.04999999999995</v>
      </c>
      <c r="E10" s="350">
        <v>771.8</v>
      </c>
      <c r="F10" s="350">
        <v>751.3</v>
      </c>
      <c r="G10" s="350">
        <v>631.11666666666599</v>
      </c>
      <c r="H10" s="350">
        <v>862.9</v>
      </c>
      <c r="I10" s="321">
        <f t="shared" si="0"/>
        <v>4914.0166666666646</v>
      </c>
      <c r="J10" s="355">
        <f t="shared" si="1"/>
        <v>8.3108278631378668E-4</v>
      </c>
    </row>
    <row r="11" spans="1:12" ht="15" customHeight="1">
      <c r="A11" s="359" t="s">
        <v>16</v>
      </c>
      <c r="B11" s="360">
        <f t="shared" ref="B11:H11" si="2">SUM(B2:B10)</f>
        <v>47978.833333333285</v>
      </c>
      <c r="C11" s="360">
        <f t="shared" si="2"/>
        <v>75836.883333333273</v>
      </c>
      <c r="D11" s="360">
        <f t="shared" si="2"/>
        <v>80394.333333333168</v>
      </c>
      <c r="E11" s="360">
        <f t="shared" si="2"/>
        <v>159524.66666666634</v>
      </c>
      <c r="F11" s="360">
        <f t="shared" si="2"/>
        <v>42754.566666666571</v>
      </c>
      <c r="G11" s="360">
        <f t="shared" si="2"/>
        <v>219859.91666666666</v>
      </c>
      <c r="H11" s="360">
        <f t="shared" si="2"/>
        <v>274232.93333333335</v>
      </c>
      <c r="I11" s="361">
        <f>SUM(I2:I10)</f>
        <v>900582.1333333326</v>
      </c>
      <c r="J11" s="362">
        <f t="shared" si="1"/>
        <v>0.15231090153847271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"/>
  <sheetViews>
    <sheetView showGridLines="0" zoomScale="70" zoomScaleNormal="70" workbookViewId="0">
      <pane ySplit="1" topLeftCell="A2" activePane="bottomLeft" state="frozen"/>
      <selection activeCell="L33" sqref="L33:L37"/>
      <selection pane="bottomLeft" activeCell="I27" sqref="I27"/>
    </sheetView>
  </sheetViews>
  <sheetFormatPr baseColWidth="10" defaultColWidth="9.140625" defaultRowHeight="15"/>
  <cols>
    <col min="1" max="1" width="6.5703125" customWidth="1"/>
    <col min="2" max="2" width="53.710937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>
      <c r="A1" s="389"/>
      <c r="B1" s="389"/>
      <c r="C1" s="390" t="s">
        <v>471</v>
      </c>
      <c r="D1" s="390"/>
      <c r="E1" s="390"/>
      <c r="F1" s="390"/>
      <c r="G1" s="390"/>
      <c r="H1" s="390"/>
      <c r="I1" s="390"/>
      <c r="J1" s="390" t="s">
        <v>489</v>
      </c>
      <c r="K1" s="390"/>
      <c r="L1" s="390"/>
      <c r="M1" s="390"/>
      <c r="N1" s="390"/>
      <c r="O1" s="390"/>
      <c r="P1" s="390"/>
    </row>
    <row r="2" spans="1:16" ht="15.75" thickBot="1">
      <c r="A2" s="389"/>
      <c r="B2" s="389"/>
      <c r="C2" s="388" t="s">
        <v>2</v>
      </c>
      <c r="D2" s="388"/>
      <c r="E2" s="388"/>
      <c r="F2" s="388"/>
      <c r="G2" s="388"/>
      <c r="H2" s="388"/>
      <c r="I2" s="388"/>
      <c r="J2" s="388" t="s">
        <v>2</v>
      </c>
      <c r="K2" s="388"/>
      <c r="L2" s="388"/>
      <c r="M2" s="388"/>
      <c r="N2" s="388"/>
      <c r="O2" s="388"/>
      <c r="P2" s="388"/>
    </row>
    <row r="3" spans="1:16" ht="15.75" thickBot="1">
      <c r="A3" s="389"/>
      <c r="B3" s="389"/>
      <c r="C3" s="128">
        <v>44767</v>
      </c>
      <c r="D3" s="128">
        <v>44768</v>
      </c>
      <c r="E3" s="128">
        <v>44769</v>
      </c>
      <c r="F3" s="128">
        <v>44770</v>
      </c>
      <c r="G3" s="128">
        <v>44771</v>
      </c>
      <c r="H3" s="128">
        <v>44772</v>
      </c>
      <c r="I3" s="128">
        <v>44773</v>
      </c>
      <c r="J3" s="128">
        <v>44774</v>
      </c>
      <c r="K3" s="128">
        <v>44775</v>
      </c>
      <c r="L3" s="128">
        <v>44776</v>
      </c>
      <c r="M3" s="128">
        <v>44777</v>
      </c>
      <c r="N3" s="128">
        <v>44778</v>
      </c>
      <c r="O3" s="128">
        <v>44779</v>
      </c>
      <c r="P3" s="128">
        <v>44780</v>
      </c>
    </row>
    <row r="4" spans="1:16" ht="15.75" thickBot="1">
      <c r="A4" s="389"/>
      <c r="B4" s="389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16" ht="15.75" thickBot="1">
      <c r="B5" s="15" t="s">
        <v>486</v>
      </c>
      <c r="C5" s="183"/>
      <c r="D5" s="184"/>
      <c r="E5" s="184"/>
      <c r="F5" s="184"/>
      <c r="G5" s="184"/>
      <c r="H5" s="184"/>
      <c r="I5" s="185"/>
      <c r="J5" s="186"/>
      <c r="K5" s="187"/>
      <c r="L5" s="187"/>
      <c r="M5" s="187"/>
      <c r="N5" s="187"/>
      <c r="O5" s="187"/>
      <c r="P5" s="188"/>
    </row>
    <row r="6" spans="1:16">
      <c r="B6" s="295" t="s">
        <v>346</v>
      </c>
      <c r="C6" s="190">
        <v>28513</v>
      </c>
      <c r="D6" s="191">
        <v>32851</v>
      </c>
      <c r="E6" s="191">
        <v>30640</v>
      </c>
      <c r="F6" s="191">
        <v>26654</v>
      </c>
      <c r="G6" s="191">
        <v>24781</v>
      </c>
      <c r="H6" s="191"/>
      <c r="I6" s="191"/>
      <c r="J6" s="193">
        <v>29357</v>
      </c>
      <c r="K6" s="194">
        <v>26306</v>
      </c>
      <c r="L6" s="194">
        <v>27806</v>
      </c>
      <c r="M6" s="194">
        <v>27873</v>
      </c>
      <c r="N6" s="194">
        <v>43734</v>
      </c>
      <c r="O6" s="194"/>
      <c r="P6" s="195"/>
    </row>
    <row r="7" spans="1:16">
      <c r="B7" s="189" t="s">
        <v>347</v>
      </c>
      <c r="C7" s="190">
        <v>54988</v>
      </c>
      <c r="D7" s="191">
        <v>61401</v>
      </c>
      <c r="E7" s="191">
        <v>61613</v>
      </c>
      <c r="F7" s="191">
        <v>44125</v>
      </c>
      <c r="G7" s="191">
        <v>37018</v>
      </c>
      <c r="H7" s="191"/>
      <c r="I7" s="191"/>
      <c r="J7" s="193">
        <v>54074</v>
      </c>
      <c r="K7" s="194">
        <v>53882</v>
      </c>
      <c r="L7" s="194">
        <v>55940</v>
      </c>
      <c r="M7" s="194">
        <v>56607</v>
      </c>
      <c r="N7" s="194">
        <v>90289</v>
      </c>
      <c r="O7" s="194"/>
      <c r="P7" s="195"/>
    </row>
    <row r="8" spans="1:16" ht="18" customHeight="1">
      <c r="B8" s="189" t="s">
        <v>348</v>
      </c>
      <c r="C8" s="190">
        <v>24265</v>
      </c>
      <c r="D8" s="191">
        <v>19079</v>
      </c>
      <c r="E8" s="191">
        <v>15404</v>
      </c>
      <c r="F8" s="191">
        <v>6990</v>
      </c>
      <c r="G8" s="191">
        <v>10656</v>
      </c>
      <c r="H8" s="191"/>
      <c r="I8" s="191"/>
      <c r="J8" s="193">
        <v>23208</v>
      </c>
      <c r="K8" s="194">
        <v>23370</v>
      </c>
      <c r="L8" s="194">
        <v>23550</v>
      </c>
      <c r="M8" s="194">
        <v>23809</v>
      </c>
      <c r="N8" s="194">
        <v>33089</v>
      </c>
      <c r="O8" s="194"/>
      <c r="P8" s="195"/>
    </row>
    <row r="9" spans="1:16">
      <c r="B9" s="189" t="s">
        <v>349</v>
      </c>
      <c r="C9" s="190">
        <v>64235</v>
      </c>
      <c r="D9" s="191">
        <v>50877</v>
      </c>
      <c r="E9" s="191">
        <v>48834</v>
      </c>
      <c r="F9" s="191">
        <v>36824</v>
      </c>
      <c r="G9" s="191">
        <v>39553</v>
      </c>
      <c r="H9" s="191"/>
      <c r="I9" s="191"/>
      <c r="J9" s="193">
        <v>62559</v>
      </c>
      <c r="K9" s="194">
        <v>66641</v>
      </c>
      <c r="L9" s="194">
        <v>68024</v>
      </c>
      <c r="M9" s="194">
        <v>72214</v>
      </c>
      <c r="N9" s="194">
        <v>68111</v>
      </c>
      <c r="O9" s="194"/>
      <c r="P9" s="196"/>
    </row>
    <row r="10" spans="1:16">
      <c r="B10" s="189" t="s">
        <v>350</v>
      </c>
      <c r="C10" s="190">
        <v>39642</v>
      </c>
      <c r="D10" s="191">
        <v>31324</v>
      </c>
      <c r="E10" s="191">
        <v>32087</v>
      </c>
      <c r="F10" s="191">
        <v>28814</v>
      </c>
      <c r="G10" s="191">
        <v>36860</v>
      </c>
      <c r="H10" s="191"/>
      <c r="I10" s="191"/>
      <c r="J10" s="193">
        <v>37655</v>
      </c>
      <c r="K10" s="194">
        <v>37060</v>
      </c>
      <c r="L10" s="194">
        <v>36977</v>
      </c>
      <c r="M10" s="194">
        <v>36944</v>
      </c>
      <c r="N10" s="194">
        <v>37075</v>
      </c>
      <c r="O10" s="194"/>
      <c r="P10" s="196"/>
    </row>
    <row r="11" spans="1:16">
      <c r="B11" s="189" t="s">
        <v>351</v>
      </c>
      <c r="C11" s="190">
        <v>39144</v>
      </c>
      <c r="D11" s="191">
        <v>32897</v>
      </c>
      <c r="E11" s="191">
        <v>33910</v>
      </c>
      <c r="F11" s="191">
        <v>18498</v>
      </c>
      <c r="G11" s="191">
        <v>35052</v>
      </c>
      <c r="H11" s="191"/>
      <c r="I11" s="191"/>
      <c r="J11" s="193">
        <v>43904</v>
      </c>
      <c r="K11" s="194">
        <v>41708</v>
      </c>
      <c r="L11" s="194">
        <v>42038</v>
      </c>
      <c r="M11" s="194">
        <v>40640</v>
      </c>
      <c r="N11" s="194">
        <v>40312</v>
      </c>
      <c r="O11" s="194"/>
      <c r="P11" s="195"/>
    </row>
    <row r="12" spans="1:16">
      <c r="B12" s="189" t="s">
        <v>352</v>
      </c>
      <c r="C12" s="190">
        <v>40816</v>
      </c>
      <c r="D12" s="191">
        <v>24001</v>
      </c>
      <c r="E12" s="191">
        <v>22720</v>
      </c>
      <c r="F12" s="191">
        <v>23324</v>
      </c>
      <c r="G12" s="191">
        <v>23694</v>
      </c>
      <c r="H12" s="191"/>
      <c r="I12" s="191"/>
      <c r="J12" s="193">
        <v>46811</v>
      </c>
      <c r="K12" s="194">
        <v>39284</v>
      </c>
      <c r="L12" s="194">
        <v>39129</v>
      </c>
      <c r="M12" s="194">
        <v>37905</v>
      </c>
      <c r="N12" s="194">
        <v>49391</v>
      </c>
      <c r="O12" s="194"/>
      <c r="P12" s="195"/>
    </row>
    <row r="13" spans="1:16">
      <c r="B13" s="189" t="s">
        <v>353</v>
      </c>
      <c r="C13" s="190">
        <v>9281</v>
      </c>
      <c r="D13" s="191">
        <v>5954</v>
      </c>
      <c r="E13" s="191">
        <v>6026</v>
      </c>
      <c r="F13" s="191">
        <v>5286</v>
      </c>
      <c r="G13" s="191">
        <v>5558</v>
      </c>
      <c r="H13" s="191"/>
      <c r="I13" s="191"/>
      <c r="J13" s="193">
        <v>9456</v>
      </c>
      <c r="K13" s="194">
        <v>9757</v>
      </c>
      <c r="L13" s="194">
        <v>10973</v>
      </c>
      <c r="M13" s="194">
        <v>8843</v>
      </c>
      <c r="N13" s="194">
        <v>7697</v>
      </c>
      <c r="O13" s="194"/>
      <c r="P13" s="195"/>
    </row>
    <row r="14" spans="1:16" ht="15.75" thickBot="1">
      <c r="B14" s="189" t="s">
        <v>421</v>
      </c>
      <c r="C14" s="190">
        <v>60457</v>
      </c>
      <c r="D14" s="191">
        <v>47623</v>
      </c>
      <c r="E14" s="191">
        <v>44150</v>
      </c>
      <c r="F14" s="191">
        <v>18226</v>
      </c>
      <c r="G14" s="191">
        <v>26402</v>
      </c>
      <c r="H14" s="191"/>
      <c r="I14" s="191"/>
      <c r="J14" s="193">
        <v>58935</v>
      </c>
      <c r="K14" s="194">
        <v>62211</v>
      </c>
      <c r="L14" s="194">
        <v>63797</v>
      </c>
      <c r="M14" s="194">
        <v>63018</v>
      </c>
      <c r="N14" s="194">
        <v>61189</v>
      </c>
      <c r="O14" s="194"/>
      <c r="P14" s="195"/>
    </row>
    <row r="15" spans="1:16" ht="15.75" thickBot="1">
      <c r="B15" s="198" t="s">
        <v>16</v>
      </c>
      <c r="C15" s="197">
        <v>361341</v>
      </c>
      <c r="D15" s="197">
        <v>306007</v>
      </c>
      <c r="E15" s="197">
        <v>295384</v>
      </c>
      <c r="F15" s="197">
        <v>208741</v>
      </c>
      <c r="G15" s="197">
        <v>239574</v>
      </c>
      <c r="H15" s="197">
        <v>0</v>
      </c>
      <c r="I15" s="197">
        <v>0</v>
      </c>
      <c r="J15" s="197">
        <f>SUM(J6:J14)</f>
        <v>365959</v>
      </c>
      <c r="K15" s="197">
        <f t="shared" ref="K15:P15" si="0">SUM(K6:K14)</f>
        <v>360219</v>
      </c>
      <c r="L15" s="197">
        <f t="shared" si="0"/>
        <v>368234</v>
      </c>
      <c r="M15" s="197">
        <f t="shared" si="0"/>
        <v>367853</v>
      </c>
      <c r="N15" s="197">
        <f t="shared" si="0"/>
        <v>430887</v>
      </c>
      <c r="O15" s="197">
        <f t="shared" si="0"/>
        <v>0</v>
      </c>
      <c r="P15" s="197">
        <f t="shared" si="0"/>
        <v>0</v>
      </c>
    </row>
    <row r="16" spans="1:16" ht="15.75" thickBot="1">
      <c r="B16" s="199" t="s">
        <v>487</v>
      </c>
    </row>
    <row r="17" spans="2:16">
      <c r="B17" s="200" t="s">
        <v>358</v>
      </c>
      <c r="C17" s="183"/>
      <c r="D17" s="187"/>
      <c r="E17" s="187"/>
      <c r="F17" s="184"/>
      <c r="G17" s="184"/>
      <c r="H17" s="184">
        <v>24763</v>
      </c>
      <c r="I17" s="185"/>
      <c r="J17" s="186"/>
      <c r="K17" s="187"/>
      <c r="L17" s="187"/>
      <c r="M17" s="187"/>
      <c r="N17" s="187"/>
      <c r="O17" s="187">
        <v>32231</v>
      </c>
      <c r="P17" s="188"/>
    </row>
    <row r="18" spans="2:16">
      <c r="B18" s="189" t="s">
        <v>359</v>
      </c>
      <c r="C18" s="190"/>
      <c r="D18" s="194"/>
      <c r="E18" s="194"/>
      <c r="F18" s="191"/>
      <c r="G18" s="191"/>
      <c r="H18" s="191">
        <v>9922</v>
      </c>
      <c r="I18" s="192"/>
      <c r="J18" s="193"/>
      <c r="K18" s="194"/>
      <c r="L18" s="194"/>
      <c r="M18" s="194"/>
      <c r="N18" s="194"/>
      <c r="O18" s="194">
        <v>10959</v>
      </c>
      <c r="P18" s="195"/>
    </row>
    <row r="19" spans="2:16">
      <c r="B19" s="189" t="s">
        <v>626</v>
      </c>
      <c r="C19" s="190"/>
      <c r="D19" s="194"/>
      <c r="E19" s="194"/>
      <c r="F19" s="191"/>
      <c r="G19" s="191"/>
      <c r="H19" s="191">
        <v>42927</v>
      </c>
      <c r="I19" s="192"/>
      <c r="J19" s="193"/>
      <c r="K19" s="194"/>
      <c r="L19" s="194"/>
      <c r="M19" s="194"/>
      <c r="N19" s="194"/>
      <c r="O19" s="194">
        <v>48623</v>
      </c>
      <c r="P19" s="195"/>
    </row>
    <row r="20" spans="2:16">
      <c r="B20" s="189" t="s">
        <v>360</v>
      </c>
      <c r="C20" s="190"/>
      <c r="D20" s="194"/>
      <c r="E20" s="194"/>
      <c r="F20" s="191"/>
      <c r="G20" s="191"/>
      <c r="H20" s="191">
        <v>46588</v>
      </c>
      <c r="I20" s="192"/>
      <c r="J20" s="193"/>
      <c r="K20" s="194"/>
      <c r="L20" s="194"/>
      <c r="M20" s="194"/>
      <c r="N20" s="194"/>
      <c r="O20" s="194">
        <v>45849</v>
      </c>
      <c r="P20" s="195"/>
    </row>
    <row r="21" spans="2:16">
      <c r="B21" s="189" t="s">
        <v>354</v>
      </c>
      <c r="C21" s="190"/>
      <c r="D21" s="194"/>
      <c r="E21" s="194"/>
      <c r="F21" s="191"/>
      <c r="G21" s="191"/>
      <c r="H21" s="191">
        <v>26328</v>
      </c>
      <c r="I21" s="192"/>
      <c r="J21" s="193"/>
      <c r="K21" s="194"/>
      <c r="L21" s="194"/>
      <c r="M21" s="194"/>
      <c r="N21" s="194"/>
      <c r="O21" s="194">
        <v>25833</v>
      </c>
      <c r="P21" s="195"/>
    </row>
    <row r="22" spans="2:16">
      <c r="B22" s="189" t="s">
        <v>627</v>
      </c>
      <c r="C22" s="190"/>
      <c r="D22" s="194"/>
      <c r="E22" s="194"/>
      <c r="F22" s="191"/>
      <c r="G22" s="191"/>
      <c r="H22" s="191"/>
      <c r="I22" s="192"/>
      <c r="J22" s="193"/>
      <c r="K22" s="194"/>
      <c r="L22" s="194"/>
      <c r="M22" s="194"/>
      <c r="N22" s="194"/>
      <c r="O22" s="194">
        <v>65268</v>
      </c>
      <c r="P22" s="195"/>
    </row>
    <row r="23" spans="2:16">
      <c r="B23" s="267" t="s">
        <v>488</v>
      </c>
      <c r="C23" s="190"/>
      <c r="D23" s="194"/>
      <c r="E23" s="194"/>
      <c r="F23" s="191"/>
      <c r="G23" s="191"/>
      <c r="H23" s="191"/>
      <c r="I23" s="192"/>
      <c r="J23" s="193"/>
      <c r="K23" s="194"/>
      <c r="L23" s="194"/>
      <c r="M23" s="194"/>
      <c r="N23" s="194"/>
      <c r="O23" s="194"/>
      <c r="P23" s="195"/>
    </row>
    <row r="24" spans="2:16">
      <c r="B24" s="189" t="s">
        <v>355</v>
      </c>
      <c r="C24" s="190"/>
      <c r="D24" s="194"/>
      <c r="E24" s="194"/>
      <c r="F24" s="191"/>
      <c r="G24" s="191"/>
      <c r="H24" s="191"/>
      <c r="I24" s="192">
        <v>46283</v>
      </c>
      <c r="J24" s="193"/>
      <c r="K24" s="194"/>
      <c r="L24" s="194"/>
      <c r="M24" s="194"/>
      <c r="N24" s="194"/>
      <c r="O24" s="194"/>
      <c r="P24" s="195">
        <v>52245</v>
      </c>
    </row>
    <row r="25" spans="2:16">
      <c r="B25" s="189" t="s">
        <v>356</v>
      </c>
      <c r="D25" s="194"/>
      <c r="E25" s="194"/>
      <c r="I25" s="191">
        <v>54649</v>
      </c>
      <c r="J25" s="193"/>
      <c r="K25" s="194"/>
      <c r="L25" s="194"/>
      <c r="M25" s="194"/>
      <c r="N25" s="194"/>
      <c r="O25" s="194"/>
      <c r="P25" s="195">
        <v>63923</v>
      </c>
    </row>
    <row r="26" spans="2:16">
      <c r="B26" s="189" t="s">
        <v>625</v>
      </c>
      <c r="D26" s="194"/>
      <c r="E26" s="194"/>
      <c r="J26" s="193"/>
      <c r="K26" s="194"/>
      <c r="L26" s="194"/>
      <c r="M26" s="194"/>
      <c r="N26" s="194"/>
      <c r="O26" s="194"/>
      <c r="P26" s="195">
        <v>47869</v>
      </c>
    </row>
    <row r="27" spans="2:16" ht="15.75" thickBot="1">
      <c r="B27" s="189" t="s">
        <v>357</v>
      </c>
      <c r="D27" s="194"/>
      <c r="E27" s="194"/>
      <c r="I27" s="191">
        <v>7168</v>
      </c>
      <c r="J27" s="193"/>
      <c r="K27" s="194"/>
      <c r="L27" s="194"/>
      <c r="M27" s="194"/>
      <c r="N27" s="194"/>
      <c r="O27" s="194"/>
      <c r="P27" s="195">
        <v>7945</v>
      </c>
    </row>
    <row r="28" spans="2:16" ht="15.75" thickBot="1">
      <c r="B28" s="198" t="s">
        <v>222</v>
      </c>
      <c r="C28" s="201"/>
      <c r="D28" s="201"/>
      <c r="E28" s="201"/>
      <c r="F28" s="201"/>
      <c r="G28" s="201"/>
      <c r="H28" s="201">
        <v>150528</v>
      </c>
      <c r="I28" s="311">
        <v>108100</v>
      </c>
      <c r="J28" s="197"/>
      <c r="K28" s="197"/>
      <c r="L28" s="197"/>
      <c r="M28" s="197"/>
      <c r="N28" s="197"/>
      <c r="O28" s="197">
        <f>SUM(O17:O27)</f>
        <v>228763</v>
      </c>
      <c r="P28" s="197">
        <f>SUM(P17:P27)</f>
        <v>171982</v>
      </c>
    </row>
    <row r="30" spans="2:16" ht="15.75" thickBot="1">
      <c r="B30" s="131" t="s">
        <v>486</v>
      </c>
      <c r="C30" s="202" t="s">
        <v>471</v>
      </c>
      <c r="D30" s="203" t="s">
        <v>489</v>
      </c>
      <c r="E30" s="204" t="s">
        <v>223</v>
      </c>
    </row>
    <row r="31" spans="2:16">
      <c r="B31" s="205" t="s">
        <v>346</v>
      </c>
      <c r="C31" s="206">
        <f t="shared" ref="C31:C40" si="1">SUM(C6:I6)</f>
        <v>143439</v>
      </c>
      <c r="D31" s="207">
        <f t="shared" ref="D31:D40" si="2">SUM(J6:P6)</f>
        <v>155076</v>
      </c>
      <c r="E31" s="208">
        <f t="shared" ref="E31:E40" si="3">+IFERROR((D31-C31)/C31,"-")</f>
        <v>8.1128563361428901E-2</v>
      </c>
    </row>
    <row r="32" spans="2:16">
      <c r="B32" s="209" t="s">
        <v>347</v>
      </c>
      <c r="C32" s="210">
        <f t="shared" si="1"/>
        <v>259145</v>
      </c>
      <c r="D32" s="211">
        <f t="shared" si="2"/>
        <v>310792</v>
      </c>
      <c r="E32" s="212">
        <f t="shared" si="3"/>
        <v>0.1992976904821625</v>
      </c>
    </row>
    <row r="33" spans="2:5">
      <c r="B33" s="209" t="s">
        <v>348</v>
      </c>
      <c r="C33" s="210">
        <f t="shared" si="1"/>
        <v>76394</v>
      </c>
      <c r="D33" s="211">
        <f t="shared" si="2"/>
        <v>127026</v>
      </c>
      <c r="E33" s="212">
        <f t="shared" si="3"/>
        <v>0.66277456344739116</v>
      </c>
    </row>
    <row r="34" spans="2:5">
      <c r="B34" s="209" t="s">
        <v>349</v>
      </c>
      <c r="C34" s="210">
        <f t="shared" si="1"/>
        <v>240323</v>
      </c>
      <c r="D34" s="211">
        <f t="shared" si="2"/>
        <v>337549</v>
      </c>
      <c r="E34" s="212">
        <f t="shared" si="3"/>
        <v>0.40456385780803333</v>
      </c>
    </row>
    <row r="35" spans="2:5">
      <c r="B35" s="209" t="s">
        <v>350</v>
      </c>
      <c r="C35" s="210">
        <f t="shared" si="1"/>
        <v>168727</v>
      </c>
      <c r="D35" s="211">
        <f t="shared" si="2"/>
        <v>185711</v>
      </c>
      <c r="E35" s="212">
        <f t="shared" si="3"/>
        <v>0.10065964546278901</v>
      </c>
    </row>
    <row r="36" spans="2:5">
      <c r="B36" s="209" t="s">
        <v>351</v>
      </c>
      <c r="C36" s="210">
        <f t="shared" si="1"/>
        <v>159501</v>
      </c>
      <c r="D36" s="211">
        <f t="shared" si="2"/>
        <v>208602</v>
      </c>
      <c r="E36" s="212">
        <f t="shared" si="3"/>
        <v>0.30784133014840032</v>
      </c>
    </row>
    <row r="37" spans="2:5">
      <c r="B37" s="209" t="s">
        <v>352</v>
      </c>
      <c r="C37" s="210">
        <f t="shared" si="1"/>
        <v>134555</v>
      </c>
      <c r="D37" s="211">
        <f t="shared" si="2"/>
        <v>212520</v>
      </c>
      <c r="E37" s="212">
        <f t="shared" si="3"/>
        <v>0.57942848649251233</v>
      </c>
    </row>
    <row r="38" spans="2:5">
      <c r="B38" s="205" t="s">
        <v>353</v>
      </c>
      <c r="C38" s="210">
        <f t="shared" si="1"/>
        <v>32105</v>
      </c>
      <c r="D38" s="211">
        <f t="shared" si="2"/>
        <v>46726</v>
      </c>
      <c r="E38" s="213">
        <f t="shared" si="3"/>
        <v>0.45541192960598037</v>
      </c>
    </row>
    <row r="39" spans="2:5" ht="15.75" thickBot="1">
      <c r="B39" s="205" t="s">
        <v>421</v>
      </c>
      <c r="C39" s="210">
        <f t="shared" si="1"/>
        <v>196858</v>
      </c>
      <c r="D39" s="211">
        <f t="shared" si="2"/>
        <v>309150</v>
      </c>
      <c r="E39" s="213">
        <f t="shared" ref="E39" si="4">+IFERROR((D39-C39)/C39,"-")</f>
        <v>0.57042131892023695</v>
      </c>
    </row>
    <row r="40" spans="2:5" ht="15.75" thickBot="1">
      <c r="B40" s="214" t="s">
        <v>16</v>
      </c>
      <c r="C40" s="215">
        <f t="shared" si="1"/>
        <v>1411047</v>
      </c>
      <c r="D40" s="216">
        <f t="shared" si="2"/>
        <v>1893152</v>
      </c>
      <c r="E40" s="217">
        <f t="shared" si="3"/>
        <v>0.34166473547656456</v>
      </c>
    </row>
    <row r="41" spans="2:5" ht="15.75" thickBot="1">
      <c r="B41" s="131" t="s">
        <v>487</v>
      </c>
      <c r="E41" s="218" t="str">
        <f t="shared" ref="E41:E53" si="5">+IFERROR((D41-C41)/C41,"-")</f>
        <v>-</v>
      </c>
    </row>
    <row r="42" spans="2:5">
      <c r="B42" s="209" t="s">
        <v>358</v>
      </c>
      <c r="C42" s="210">
        <f t="shared" ref="C42:C48" si="6">H17</f>
        <v>24763</v>
      </c>
      <c r="D42" s="211">
        <f t="shared" ref="D42:D47" si="7">O17</f>
        <v>32231</v>
      </c>
      <c r="E42" s="218">
        <f t="shared" si="5"/>
        <v>0.30157896862254169</v>
      </c>
    </row>
    <row r="43" spans="2:5">
      <c r="B43" s="209" t="s">
        <v>359</v>
      </c>
      <c r="C43" s="210">
        <f t="shared" si="6"/>
        <v>9922</v>
      </c>
      <c r="D43" s="211">
        <f t="shared" si="7"/>
        <v>10959</v>
      </c>
      <c r="E43" s="218">
        <f t="shared" si="5"/>
        <v>0.10451521870590606</v>
      </c>
    </row>
    <row r="44" spans="2:5">
      <c r="B44" s="369" t="s">
        <v>626</v>
      </c>
      <c r="C44" s="210">
        <f t="shared" si="6"/>
        <v>42927</v>
      </c>
      <c r="D44" s="211">
        <f t="shared" si="7"/>
        <v>48623</v>
      </c>
      <c r="E44" s="218">
        <f t="shared" si="5"/>
        <v>0.13269038134507419</v>
      </c>
    </row>
    <row r="45" spans="2:5">
      <c r="B45" s="209" t="s">
        <v>360</v>
      </c>
      <c r="C45" s="210">
        <f t="shared" si="6"/>
        <v>46588</v>
      </c>
      <c r="D45" s="211">
        <f t="shared" si="7"/>
        <v>45849</v>
      </c>
      <c r="E45" s="218">
        <f t="shared" si="5"/>
        <v>-1.5862453850777024E-2</v>
      </c>
    </row>
    <row r="46" spans="2:5" ht="15.75" thickBot="1">
      <c r="B46" s="209" t="s">
        <v>354</v>
      </c>
      <c r="C46" s="210">
        <f t="shared" si="6"/>
        <v>26328</v>
      </c>
      <c r="D46" s="211">
        <f t="shared" si="7"/>
        <v>25833</v>
      </c>
      <c r="E46" s="218">
        <f t="shared" si="5"/>
        <v>-1.8801276207839564E-2</v>
      </c>
    </row>
    <row r="47" spans="2:5" ht="15.75" thickBot="1">
      <c r="B47" s="369" t="s">
        <v>627</v>
      </c>
      <c r="C47" s="210">
        <f t="shared" si="6"/>
        <v>0</v>
      </c>
      <c r="D47" s="211">
        <f t="shared" si="7"/>
        <v>65268</v>
      </c>
      <c r="E47" s="218" t="str">
        <f t="shared" ref="E47" si="8">+IFERROR((D47-C47)/C47,"-")</f>
        <v>-</v>
      </c>
    </row>
    <row r="48" spans="2:5" ht="15.75" thickBot="1">
      <c r="B48" s="131" t="s">
        <v>488</v>
      </c>
      <c r="C48" s="210">
        <f t="shared" si="6"/>
        <v>0</v>
      </c>
      <c r="D48" s="211">
        <f>I23</f>
        <v>0</v>
      </c>
      <c r="E48" s="218" t="str">
        <f t="shared" si="5"/>
        <v>-</v>
      </c>
    </row>
    <row r="49" spans="2:5" ht="15.75" thickBot="1">
      <c r="B49" s="209" t="s">
        <v>355</v>
      </c>
      <c r="C49" s="210">
        <f>I24</f>
        <v>46283</v>
      </c>
      <c r="D49" s="211">
        <f>P24</f>
        <v>52245</v>
      </c>
      <c r="E49" s="218">
        <f t="shared" si="5"/>
        <v>0.12881619601149449</v>
      </c>
    </row>
    <row r="50" spans="2:5" ht="15.75" thickBot="1">
      <c r="B50" s="209" t="s">
        <v>356</v>
      </c>
      <c r="C50" s="210">
        <f t="shared" ref="C50" si="9">I25</f>
        <v>54649</v>
      </c>
      <c r="D50" s="211">
        <f t="shared" ref="D50" si="10">P25</f>
        <v>63923</v>
      </c>
      <c r="E50" s="218">
        <f t="shared" si="5"/>
        <v>0.16970118391919339</v>
      </c>
    </row>
    <row r="51" spans="2:5" ht="15.75" thickBot="1">
      <c r="B51" s="369" t="s">
        <v>625</v>
      </c>
      <c r="C51" s="210">
        <f t="shared" ref="C51" si="11">I26</f>
        <v>0</v>
      </c>
      <c r="D51" s="211">
        <f t="shared" ref="D51" si="12">P26</f>
        <v>47869</v>
      </c>
      <c r="E51" s="218" t="str">
        <f t="shared" ref="E51" si="13">+IFERROR((D51-C51)/C51,"-")</f>
        <v>-</v>
      </c>
    </row>
    <row r="52" spans="2:5" ht="15.75" thickBot="1">
      <c r="B52" s="209" t="s">
        <v>357</v>
      </c>
      <c r="C52" s="210">
        <f>I27</f>
        <v>7168</v>
      </c>
      <c r="D52" s="211">
        <f>P27</f>
        <v>7945</v>
      </c>
      <c r="E52" s="218">
        <f t="shared" si="5"/>
        <v>0.1083984375</v>
      </c>
    </row>
    <row r="53" spans="2:5" ht="15.75" thickBot="1">
      <c r="B53" s="198" t="s">
        <v>222</v>
      </c>
      <c r="C53" s="219">
        <f>SUM(C42:C52)</f>
        <v>258628</v>
      </c>
      <c r="D53" s="220">
        <f>SUM(D42:D52)</f>
        <v>400745</v>
      </c>
      <c r="E53" s="217">
        <f t="shared" si="5"/>
        <v>0.54950353403343799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53"/>
  <sheetViews>
    <sheetView showGridLines="0" topLeftCell="C1" zoomScale="60" zoomScaleNormal="60" workbookViewId="0">
      <selection activeCell="S21" sqref="S21"/>
    </sheetView>
  </sheetViews>
  <sheetFormatPr baseColWidth="10" defaultColWidth="9.140625" defaultRowHeight="15"/>
  <cols>
    <col min="1" max="1" width="10.5703125" customWidth="1"/>
    <col min="2" max="2" width="53.710937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>
      <c r="A1" s="389"/>
      <c r="B1" s="389"/>
      <c r="C1" s="390" t="s">
        <v>471</v>
      </c>
      <c r="D1" s="390"/>
      <c r="E1" s="390"/>
      <c r="F1" s="390"/>
      <c r="G1" s="390"/>
      <c r="H1" s="390"/>
      <c r="I1" s="390"/>
      <c r="J1" s="390" t="s">
        <v>489</v>
      </c>
      <c r="K1" s="390"/>
      <c r="L1" s="390"/>
      <c r="M1" s="390"/>
      <c r="N1" s="390"/>
      <c r="O1" s="390"/>
      <c r="P1" s="390"/>
    </row>
    <row r="2" spans="1:20" ht="15.75" thickBot="1">
      <c r="A2" s="389"/>
      <c r="B2" s="389"/>
      <c r="C2" s="388" t="s">
        <v>2</v>
      </c>
      <c r="D2" s="388"/>
      <c r="E2" s="388"/>
      <c r="F2" s="388"/>
      <c r="G2" s="388"/>
      <c r="H2" s="388"/>
      <c r="I2" s="388"/>
      <c r="J2" s="388" t="s">
        <v>2</v>
      </c>
      <c r="K2" s="388"/>
      <c r="L2" s="388"/>
      <c r="M2" s="388"/>
      <c r="N2" s="388"/>
      <c r="O2" s="388"/>
      <c r="P2" s="388"/>
    </row>
    <row r="3" spans="1:20" ht="15.75" thickBot="1">
      <c r="A3" s="389"/>
      <c r="B3" s="389"/>
      <c r="C3" s="128">
        <v>44767</v>
      </c>
      <c r="D3" s="128">
        <v>44768</v>
      </c>
      <c r="E3" s="128">
        <v>44769</v>
      </c>
      <c r="F3" s="128">
        <v>44770</v>
      </c>
      <c r="G3" s="128">
        <v>44771</v>
      </c>
      <c r="H3" s="128">
        <v>44772</v>
      </c>
      <c r="I3" s="128">
        <v>44773</v>
      </c>
      <c r="J3" s="128">
        <v>44774</v>
      </c>
      <c r="K3" s="128">
        <v>44775</v>
      </c>
      <c r="L3" s="128">
        <v>44776</v>
      </c>
      <c r="M3" s="128">
        <v>44777</v>
      </c>
      <c r="N3" s="128">
        <v>44778</v>
      </c>
      <c r="O3" s="128">
        <v>44779</v>
      </c>
      <c r="P3" s="128">
        <v>44780</v>
      </c>
    </row>
    <row r="4" spans="1:20" ht="15.75" thickBot="1">
      <c r="A4" s="389"/>
      <c r="B4" s="389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</row>
    <row r="5" spans="1:20" ht="15.75" thickBot="1">
      <c r="B5" s="15" t="s">
        <v>486</v>
      </c>
      <c r="C5" s="221"/>
      <c r="D5" s="222"/>
      <c r="E5" s="222"/>
      <c r="F5" s="222"/>
      <c r="G5" s="222"/>
      <c r="H5" s="222"/>
      <c r="I5" s="222"/>
      <c r="J5" s="106"/>
      <c r="K5" s="107"/>
      <c r="L5" s="107"/>
      <c r="M5" s="107"/>
      <c r="N5" s="107"/>
      <c r="O5" s="107"/>
      <c r="P5" s="108"/>
    </row>
    <row r="6" spans="1:20">
      <c r="B6" s="295" t="s">
        <v>346</v>
      </c>
      <c r="C6" s="223">
        <v>20218.833333333299</v>
      </c>
      <c r="D6" s="224">
        <v>23651.7833333333</v>
      </c>
      <c r="E6" s="224">
        <v>21517.716666666602</v>
      </c>
      <c r="F6" s="224">
        <v>21760.766666666601</v>
      </c>
      <c r="G6" s="224">
        <v>23336.15</v>
      </c>
      <c r="H6" s="224"/>
      <c r="I6" s="224"/>
      <c r="J6" s="226">
        <v>20934.766666666601</v>
      </c>
      <c r="K6" s="351">
        <v>19157.5666666666</v>
      </c>
      <c r="L6" s="351">
        <v>20626.133333333299</v>
      </c>
      <c r="M6" s="227">
        <v>19486.233333333301</v>
      </c>
      <c r="N6" s="227">
        <v>24675.433333333302</v>
      </c>
      <c r="O6" s="227"/>
      <c r="P6" s="228"/>
    </row>
    <row r="7" spans="1:20">
      <c r="B7" s="189" t="s">
        <v>347</v>
      </c>
      <c r="C7" s="224">
        <v>53679.7</v>
      </c>
      <c r="D7" s="224">
        <v>49571.65</v>
      </c>
      <c r="E7" s="224">
        <v>51074.433333333298</v>
      </c>
      <c r="F7" s="224">
        <v>35966.1</v>
      </c>
      <c r="G7" s="224">
        <v>31320.1</v>
      </c>
      <c r="H7" s="224"/>
      <c r="I7" s="224"/>
      <c r="J7" s="226">
        <v>51416.5666666666</v>
      </c>
      <c r="K7" s="351">
        <v>50888.25</v>
      </c>
      <c r="L7" s="351">
        <v>51740.233333333301</v>
      </c>
      <c r="M7" s="227">
        <v>50561.8166666666</v>
      </c>
      <c r="N7" s="227">
        <v>77070.516666666605</v>
      </c>
      <c r="O7" s="227"/>
      <c r="P7" s="228"/>
    </row>
    <row r="8" spans="1:20">
      <c r="B8" s="189" t="s">
        <v>348</v>
      </c>
      <c r="C8" s="224">
        <v>23015.55</v>
      </c>
      <c r="D8" s="224">
        <v>9035.7166666666599</v>
      </c>
      <c r="E8" s="224">
        <v>7155.4833333333299</v>
      </c>
      <c r="F8" s="224">
        <v>1291.7</v>
      </c>
      <c r="G8" s="224">
        <v>1930.06666666666</v>
      </c>
      <c r="H8" s="224"/>
      <c r="I8" s="224"/>
      <c r="J8" s="226">
        <v>22363.916666666599</v>
      </c>
      <c r="K8" s="351">
        <v>22265.866666666599</v>
      </c>
      <c r="L8" s="351">
        <v>22293.516666666601</v>
      </c>
      <c r="M8" s="227">
        <v>20943.733333333301</v>
      </c>
      <c r="N8" s="227">
        <v>31296.5666666666</v>
      </c>
      <c r="O8" s="227"/>
      <c r="P8" s="228"/>
    </row>
    <row r="9" spans="1:20" ht="17.25" customHeight="1">
      <c r="B9" s="189" t="s">
        <v>349</v>
      </c>
      <c r="C9" s="224">
        <v>67065.600000000006</v>
      </c>
      <c r="D9" s="224">
        <v>36370.616666666603</v>
      </c>
      <c r="E9" s="224">
        <v>32982.033333333296</v>
      </c>
      <c r="F9" s="224">
        <v>20373.833333333299</v>
      </c>
      <c r="G9" s="224">
        <v>21897.4</v>
      </c>
      <c r="H9" s="224"/>
      <c r="I9" s="224"/>
      <c r="J9" s="226">
        <v>68406.7</v>
      </c>
      <c r="K9" s="351">
        <v>72428.333333333299</v>
      </c>
      <c r="L9" s="351">
        <v>74274.533333333296</v>
      </c>
      <c r="M9" s="227">
        <v>79277.416666666599</v>
      </c>
      <c r="N9" s="227">
        <v>70898.233333333294</v>
      </c>
      <c r="O9" s="227"/>
      <c r="P9" s="228"/>
    </row>
    <row r="10" spans="1:20">
      <c r="B10" s="189" t="s">
        <v>350</v>
      </c>
      <c r="C10" s="224">
        <v>29964.266666666601</v>
      </c>
      <c r="D10" s="224">
        <v>22362.716666666602</v>
      </c>
      <c r="E10" s="224">
        <v>23634.7833333333</v>
      </c>
      <c r="F10" s="224">
        <v>21621.116666666599</v>
      </c>
      <c r="G10" s="224">
        <v>15416.7833333333</v>
      </c>
      <c r="H10" s="224"/>
      <c r="I10" s="224"/>
      <c r="J10" s="226">
        <v>25018.466666666602</v>
      </c>
      <c r="K10" s="351">
        <v>25071.05</v>
      </c>
      <c r="L10" s="351">
        <v>25151.916666666599</v>
      </c>
      <c r="M10" s="227">
        <v>25740.3166666666</v>
      </c>
      <c r="N10" s="227">
        <v>23792.7833333333</v>
      </c>
      <c r="O10" s="227"/>
      <c r="P10" s="228"/>
    </row>
    <row r="11" spans="1:20">
      <c r="B11" s="189" t="s">
        <v>351</v>
      </c>
      <c r="C11" s="224">
        <v>20515.083333333299</v>
      </c>
      <c r="D11" s="224">
        <v>18684.3166666666</v>
      </c>
      <c r="E11" s="224">
        <v>22750.133333333299</v>
      </c>
      <c r="F11" s="224">
        <v>5916.95</v>
      </c>
      <c r="G11" s="224">
        <v>19850.933333333302</v>
      </c>
      <c r="H11" s="224"/>
      <c r="I11" s="224"/>
      <c r="J11" s="226">
        <v>23636.95</v>
      </c>
      <c r="K11" s="351">
        <v>23190.5666666666</v>
      </c>
      <c r="L11" s="351">
        <v>23283.200000000001</v>
      </c>
      <c r="M11" s="227">
        <v>22218.8166666666</v>
      </c>
      <c r="N11" s="227">
        <v>21734.266666666601</v>
      </c>
      <c r="O11" s="227"/>
      <c r="P11" s="228"/>
    </row>
    <row r="12" spans="1:20">
      <c r="B12" s="189" t="s">
        <v>352</v>
      </c>
      <c r="C12" s="224">
        <v>29322.216666666602</v>
      </c>
      <c r="D12" s="224">
        <v>12831.05</v>
      </c>
      <c r="E12" s="224">
        <v>11798.6333333333</v>
      </c>
      <c r="F12" s="224">
        <v>12537.8</v>
      </c>
      <c r="G12" s="224">
        <v>17242.716666666602</v>
      </c>
      <c r="H12" s="224"/>
      <c r="I12" s="224"/>
      <c r="J12" s="226">
        <v>39114.800000000003</v>
      </c>
      <c r="K12" s="351">
        <v>31135.083333333299</v>
      </c>
      <c r="L12" s="351">
        <v>28484.983333333301</v>
      </c>
      <c r="M12" s="227">
        <v>29039.166666666599</v>
      </c>
      <c r="N12" s="227">
        <v>40865.666666666599</v>
      </c>
      <c r="O12" s="227"/>
      <c r="P12" s="228"/>
    </row>
    <row r="13" spans="1:20">
      <c r="B13" s="189" t="s">
        <v>353</v>
      </c>
      <c r="C13" s="224">
        <v>4000.86666666666</v>
      </c>
      <c r="D13" s="224">
        <v>1838.38333333333</v>
      </c>
      <c r="E13" s="224">
        <v>1316.56666666666</v>
      </c>
      <c r="F13" s="224">
        <v>251.96666666666599</v>
      </c>
      <c r="G13" s="224">
        <v>626.83333333333303</v>
      </c>
      <c r="H13" s="224"/>
      <c r="I13" s="224"/>
      <c r="J13" s="229">
        <v>4828.3999999999996</v>
      </c>
      <c r="K13" s="230">
        <v>5278.8166666666602</v>
      </c>
      <c r="L13" s="230">
        <v>5674.15</v>
      </c>
      <c r="M13" s="230">
        <v>3947.75</v>
      </c>
      <c r="N13" s="230">
        <v>2466.75</v>
      </c>
      <c r="O13" s="230"/>
      <c r="P13" s="231"/>
    </row>
    <row r="14" spans="1:20" ht="15.75" thickBot="1">
      <c r="B14" s="189" t="s">
        <v>421</v>
      </c>
      <c r="C14" s="224">
        <v>48556.533333333296</v>
      </c>
      <c r="D14" s="224">
        <v>35132.266666666597</v>
      </c>
      <c r="E14" s="224">
        <v>25485.55</v>
      </c>
      <c r="F14" s="224">
        <v>7807.15</v>
      </c>
      <c r="G14" s="224">
        <v>10642.866666666599</v>
      </c>
      <c r="H14" s="224"/>
      <c r="I14" s="224"/>
      <c r="J14" s="229">
        <v>46702.016666666597</v>
      </c>
      <c r="K14" s="230">
        <v>50947.683333333298</v>
      </c>
      <c r="L14" s="230">
        <v>51436.616666666603</v>
      </c>
      <c r="M14" s="230">
        <v>50618.983333333301</v>
      </c>
      <c r="N14" s="230">
        <v>47996</v>
      </c>
      <c r="O14" s="230"/>
      <c r="P14" s="231"/>
    </row>
    <row r="15" spans="1:20" ht="15.75" thickBot="1">
      <c r="B15" s="198" t="s">
        <v>16</v>
      </c>
      <c r="C15" s="232">
        <v>296338.64999999979</v>
      </c>
      <c r="D15" s="232">
        <v>209478.49999999968</v>
      </c>
      <c r="E15" s="232">
        <v>197715.33333333308</v>
      </c>
      <c r="F15" s="232">
        <v>127527.38333333314</v>
      </c>
      <c r="G15" s="232">
        <v>142263.8499999998</v>
      </c>
      <c r="H15" s="232">
        <v>0</v>
      </c>
      <c r="I15" s="233">
        <v>0</v>
      </c>
      <c r="J15" s="234">
        <f>SUM(J6:J14)</f>
        <v>302422.58333333296</v>
      </c>
      <c r="K15" s="352">
        <f t="shared" ref="K15:P15" si="0">SUM(K6:K14)</f>
        <v>300363.21666666633</v>
      </c>
      <c r="L15" s="352">
        <f t="shared" si="0"/>
        <v>302965.28333333303</v>
      </c>
      <c r="M15" s="234">
        <f t="shared" si="0"/>
        <v>301834.23333333287</v>
      </c>
      <c r="N15" s="234">
        <f t="shared" si="0"/>
        <v>340796.21666666633</v>
      </c>
      <c r="O15" s="234">
        <f t="shared" si="0"/>
        <v>0</v>
      </c>
      <c r="P15" s="234">
        <f t="shared" si="0"/>
        <v>0</v>
      </c>
      <c r="Q15" s="302"/>
      <c r="S15" s="302"/>
      <c r="T15" s="303"/>
    </row>
    <row r="16" spans="1:20" ht="15.75" thickBot="1">
      <c r="B16" s="199" t="s">
        <v>487</v>
      </c>
      <c r="C16" s="202"/>
      <c r="D16" s="203"/>
      <c r="R16" s="303"/>
    </row>
    <row r="17" spans="2:16">
      <c r="B17" s="200" t="s">
        <v>358</v>
      </c>
      <c r="C17" s="235"/>
      <c r="D17" s="236"/>
      <c r="E17" s="236"/>
      <c r="F17" s="236"/>
      <c r="G17" s="236"/>
      <c r="H17" s="236">
        <v>13288.766666666599</v>
      </c>
      <c r="I17" s="237"/>
      <c r="J17" s="238"/>
      <c r="K17" s="239"/>
      <c r="L17" s="239"/>
      <c r="M17" s="239"/>
      <c r="N17" s="239"/>
      <c r="O17" s="239">
        <v>20170.233333333301</v>
      </c>
      <c r="P17" s="240"/>
    </row>
    <row r="18" spans="2:16">
      <c r="B18" s="189" t="s">
        <v>359</v>
      </c>
      <c r="C18" s="223"/>
      <c r="D18" s="224"/>
      <c r="E18" s="224"/>
      <c r="F18" s="224"/>
      <c r="G18" s="224"/>
      <c r="H18" s="224">
        <v>3232.4166666666601</v>
      </c>
      <c r="I18" s="225"/>
      <c r="J18" s="193"/>
      <c r="K18" s="227"/>
      <c r="L18" s="227"/>
      <c r="M18" s="194"/>
      <c r="N18" s="194"/>
      <c r="O18" s="194">
        <v>3724.3166666666598</v>
      </c>
      <c r="P18" s="195"/>
    </row>
    <row r="19" spans="2:16">
      <c r="B19" s="189" t="s">
        <v>626</v>
      </c>
      <c r="C19" s="223"/>
      <c r="D19" s="224"/>
      <c r="E19" s="224"/>
      <c r="F19" s="224"/>
      <c r="G19" s="224"/>
      <c r="H19" s="224">
        <v>21247.516666666601</v>
      </c>
      <c r="I19" s="225"/>
      <c r="J19" s="193"/>
      <c r="K19" s="227"/>
      <c r="L19" s="227"/>
      <c r="M19" s="194"/>
      <c r="N19" s="194"/>
      <c r="O19" s="194">
        <v>40954.15</v>
      </c>
      <c r="P19" s="195"/>
    </row>
    <row r="20" spans="2:16">
      <c r="B20" s="189" t="s">
        <v>360</v>
      </c>
      <c r="C20" s="223"/>
      <c r="D20" s="224"/>
      <c r="E20" s="224"/>
      <c r="F20" s="224"/>
      <c r="G20" s="224"/>
      <c r="H20" s="224">
        <v>42344.616666666603</v>
      </c>
      <c r="I20" s="225"/>
      <c r="J20" s="193"/>
      <c r="K20" s="227"/>
      <c r="L20" s="227"/>
      <c r="M20" s="194"/>
      <c r="N20" s="194"/>
      <c r="O20" s="194">
        <v>39649.766666666597</v>
      </c>
      <c r="P20" s="195"/>
    </row>
    <row r="21" spans="2:16">
      <c r="B21" s="189" t="s">
        <v>354</v>
      </c>
      <c r="C21" s="223"/>
      <c r="D21" s="224"/>
      <c r="E21" s="224"/>
      <c r="F21" s="224"/>
      <c r="G21" s="224"/>
      <c r="H21" s="224">
        <v>10281.9</v>
      </c>
      <c r="I21" s="225"/>
      <c r="J21" s="193"/>
      <c r="K21" s="227"/>
      <c r="L21" s="227"/>
      <c r="M21" s="194"/>
      <c r="N21" s="194"/>
      <c r="O21" s="194">
        <v>9742.1</v>
      </c>
      <c r="P21" s="195"/>
    </row>
    <row r="22" spans="2:16">
      <c r="B22" s="189" t="s">
        <v>627</v>
      </c>
      <c r="C22" s="223"/>
      <c r="D22" s="224"/>
      <c r="E22" s="224"/>
      <c r="F22" s="224"/>
      <c r="G22" s="224"/>
      <c r="H22" s="224"/>
      <c r="I22" s="225"/>
      <c r="J22" s="193"/>
      <c r="K22" s="227"/>
      <c r="L22" s="227"/>
      <c r="M22" s="194"/>
      <c r="N22" s="194"/>
      <c r="O22" s="194">
        <v>55957.333333333299</v>
      </c>
      <c r="P22" s="195"/>
    </row>
    <row r="23" spans="2:16">
      <c r="B23" s="267" t="s">
        <v>488</v>
      </c>
      <c r="C23" s="223"/>
      <c r="D23" s="224"/>
      <c r="E23" s="224"/>
      <c r="F23" s="224"/>
      <c r="G23" s="224"/>
      <c r="H23" s="224"/>
      <c r="I23" s="225"/>
      <c r="J23" s="193"/>
      <c r="K23" s="227"/>
      <c r="L23" s="227"/>
      <c r="M23" s="194"/>
      <c r="N23" s="194"/>
      <c r="O23" s="194"/>
      <c r="P23" s="195"/>
    </row>
    <row r="24" spans="2:16">
      <c r="B24" s="189" t="s">
        <v>355</v>
      </c>
      <c r="C24" s="223"/>
      <c r="D24" s="224"/>
      <c r="E24" s="224"/>
      <c r="F24" s="224"/>
      <c r="G24" s="224"/>
      <c r="H24" s="224"/>
      <c r="I24" s="225">
        <v>22582.233333333301</v>
      </c>
      <c r="J24" s="193"/>
      <c r="K24" s="227"/>
      <c r="L24" s="227"/>
      <c r="M24" s="194"/>
      <c r="N24" s="194"/>
      <c r="O24" s="194"/>
      <c r="P24" s="195">
        <v>24781.35</v>
      </c>
    </row>
    <row r="25" spans="2:16">
      <c r="B25" s="189" t="s">
        <v>356</v>
      </c>
      <c r="C25" s="223"/>
      <c r="D25" s="224"/>
      <c r="E25" s="224"/>
      <c r="F25" s="224"/>
      <c r="G25" s="224"/>
      <c r="H25" s="224"/>
      <c r="I25" s="225">
        <v>28707.183333333302</v>
      </c>
      <c r="J25" s="193"/>
      <c r="K25" s="227"/>
      <c r="L25" s="227"/>
      <c r="M25" s="194"/>
      <c r="N25" s="194"/>
      <c r="O25" s="194"/>
      <c r="P25" s="195">
        <v>29790.933333333302</v>
      </c>
    </row>
    <row r="26" spans="2:16">
      <c r="B26" s="189" t="s">
        <v>625</v>
      </c>
      <c r="C26" s="294"/>
      <c r="D26" s="224"/>
      <c r="E26" s="224"/>
      <c r="F26" s="224"/>
      <c r="G26" s="224"/>
      <c r="H26" s="224"/>
      <c r="I26" s="294"/>
      <c r="J26" s="193"/>
      <c r="K26" s="227"/>
      <c r="L26" s="227"/>
      <c r="M26" s="194"/>
      <c r="N26" s="194"/>
      <c r="O26" s="194"/>
      <c r="P26" s="195">
        <v>21271.2833333333</v>
      </c>
    </row>
    <row r="27" spans="2:16" ht="15.75" thickBot="1">
      <c r="B27" s="189" t="s">
        <v>357</v>
      </c>
      <c r="E27" s="224"/>
      <c r="I27">
        <v>1350.0166666666601</v>
      </c>
      <c r="J27" s="193"/>
      <c r="K27" s="227"/>
      <c r="L27" s="227"/>
      <c r="M27" s="194"/>
      <c r="N27" s="194"/>
      <c r="O27" s="194"/>
      <c r="P27" s="195">
        <v>1366.63333333333</v>
      </c>
    </row>
    <row r="28" spans="2:16" ht="15.75" thickBot="1">
      <c r="B28" s="198" t="s">
        <v>222</v>
      </c>
      <c r="C28" s="232"/>
      <c r="D28" s="232"/>
      <c r="E28" s="232"/>
      <c r="F28" s="232"/>
      <c r="G28" s="232"/>
      <c r="H28" s="232">
        <v>90395.216666666456</v>
      </c>
      <c r="I28" s="233">
        <v>52639.433333333262</v>
      </c>
      <c r="J28" s="197"/>
      <c r="K28" s="197"/>
      <c r="L28" s="197"/>
      <c r="M28" s="197"/>
      <c r="N28" s="197"/>
      <c r="O28" s="197">
        <f>SUM(O17:O27)</f>
        <v>170197.89999999985</v>
      </c>
      <c r="P28" s="197">
        <f>SUM(P17:P27)</f>
        <v>77210.199999999924</v>
      </c>
    </row>
    <row r="29" spans="2:16" ht="15.75" thickBot="1">
      <c r="C29" s="293"/>
      <c r="D29" s="293"/>
      <c r="E29" s="293"/>
      <c r="F29" s="294"/>
      <c r="G29" s="294"/>
      <c r="H29" s="294"/>
      <c r="I29" s="294"/>
      <c r="J29" s="296"/>
      <c r="K29" s="296"/>
      <c r="L29" s="296"/>
      <c r="M29" s="296"/>
      <c r="N29" s="296"/>
      <c r="O29" s="296"/>
      <c r="P29" s="296"/>
    </row>
    <row r="30" spans="2:16" ht="15.75" thickBot="1">
      <c r="B30" s="131" t="s">
        <v>486</v>
      </c>
      <c r="C30" s="202" t="s">
        <v>471</v>
      </c>
      <c r="D30" s="203" t="s">
        <v>489</v>
      </c>
      <c r="E30" s="204" t="s">
        <v>223</v>
      </c>
    </row>
    <row r="31" spans="2:16">
      <c r="B31" s="205" t="s">
        <v>346</v>
      </c>
      <c r="C31" s="206">
        <f t="shared" ref="C31:C40" si="1">SUM(C6:I6)</f>
        <v>110485.2499999998</v>
      </c>
      <c r="D31" s="207">
        <f t="shared" ref="D31:D40" si="2">SUM(J6:P6)</f>
        <v>104880.13333333311</v>
      </c>
      <c r="E31" s="208">
        <f t="shared" ref="E31:E40" si="3">+IFERROR((D31-C31)/C31,"-")</f>
        <v>-5.0731809600527616E-2</v>
      </c>
    </row>
    <row r="32" spans="2:16">
      <c r="B32" s="209" t="s">
        <v>347</v>
      </c>
      <c r="C32" s="206">
        <f t="shared" si="1"/>
        <v>221611.98333333331</v>
      </c>
      <c r="D32" s="207">
        <f t="shared" si="2"/>
        <v>281677.38333333307</v>
      </c>
      <c r="E32" s="212">
        <f t="shared" si="3"/>
        <v>0.27103859230235566</v>
      </c>
    </row>
    <row r="33" spans="2:5">
      <c r="B33" s="209" t="s">
        <v>348</v>
      </c>
      <c r="C33" s="206">
        <f t="shared" si="1"/>
        <v>42428.516666666641</v>
      </c>
      <c r="D33" s="207">
        <f t="shared" si="2"/>
        <v>119163.59999999969</v>
      </c>
      <c r="E33" s="212">
        <f t="shared" si="3"/>
        <v>1.8085733219520934</v>
      </c>
    </row>
    <row r="34" spans="2:5">
      <c r="B34" s="209" t="s">
        <v>349</v>
      </c>
      <c r="C34" s="206">
        <f t="shared" si="1"/>
        <v>178689.48333333319</v>
      </c>
      <c r="D34" s="207">
        <f t="shared" si="2"/>
        <v>365285.21666666644</v>
      </c>
      <c r="E34" s="212">
        <f t="shared" si="3"/>
        <v>1.0442457488404702</v>
      </c>
    </row>
    <row r="35" spans="2:5">
      <c r="B35" s="209" t="s">
        <v>350</v>
      </c>
      <c r="C35" s="206">
        <f t="shared" si="1"/>
        <v>112999.6666666664</v>
      </c>
      <c r="D35" s="207">
        <f t="shared" si="2"/>
        <v>124774.53333333309</v>
      </c>
      <c r="E35" s="212">
        <f t="shared" si="3"/>
        <v>0.10420266726450574</v>
      </c>
    </row>
    <row r="36" spans="2:5">
      <c r="B36" s="209" t="s">
        <v>351</v>
      </c>
      <c r="C36" s="206">
        <f t="shared" si="1"/>
        <v>87717.416666666497</v>
      </c>
      <c r="D36" s="207">
        <f t="shared" si="2"/>
        <v>114063.79999999981</v>
      </c>
      <c r="E36" s="212">
        <f t="shared" si="3"/>
        <v>0.30035521261931108</v>
      </c>
    </row>
    <row r="37" spans="2:5">
      <c r="B37" s="209" t="s">
        <v>352</v>
      </c>
      <c r="C37" s="206">
        <f t="shared" si="1"/>
        <v>83732.416666666511</v>
      </c>
      <c r="D37" s="207">
        <f t="shared" si="2"/>
        <v>168639.69999999981</v>
      </c>
      <c r="E37" s="212">
        <f t="shared" si="3"/>
        <v>1.0140312045613571</v>
      </c>
    </row>
    <row r="38" spans="2:5">
      <c r="B38" s="205" t="s">
        <v>353</v>
      </c>
      <c r="C38" s="206">
        <f t="shared" si="1"/>
        <v>8034.6166666666495</v>
      </c>
      <c r="D38" s="207">
        <f t="shared" si="2"/>
        <v>22195.866666666661</v>
      </c>
      <c r="E38" s="213">
        <f t="shared" si="3"/>
        <v>1.7625296373815853</v>
      </c>
    </row>
    <row r="39" spans="2:5" ht="15.75" thickBot="1">
      <c r="B39" s="205" t="s">
        <v>421</v>
      </c>
      <c r="C39" s="206">
        <f t="shared" si="1"/>
        <v>127624.36666666649</v>
      </c>
      <c r="D39" s="207">
        <f t="shared" si="2"/>
        <v>247701.29999999981</v>
      </c>
      <c r="E39" s="213">
        <f t="shared" ref="E39" si="4">+IFERROR((D39-C39)/C39,"-")</f>
        <v>0.9408621289926099</v>
      </c>
    </row>
    <row r="40" spans="2:5" ht="15.75" thickBot="1">
      <c r="B40" s="214" t="s">
        <v>16</v>
      </c>
      <c r="C40" s="215">
        <f t="shared" si="1"/>
        <v>973323.71666666539</v>
      </c>
      <c r="D40" s="216">
        <f t="shared" si="2"/>
        <v>1548381.5333333316</v>
      </c>
      <c r="E40" s="217">
        <f t="shared" si="3"/>
        <v>0.59081866271178773</v>
      </c>
    </row>
    <row r="41" spans="2:5" ht="15.75" thickBot="1">
      <c r="B41" s="131" t="s">
        <v>487</v>
      </c>
      <c r="E41" s="297" t="str">
        <f t="shared" ref="E41:E53" si="5">+IFERROR((D41-C41)/C41,"-")</f>
        <v>-</v>
      </c>
    </row>
    <row r="42" spans="2:5" ht="15.75" thickBot="1">
      <c r="B42" s="209" t="s">
        <v>358</v>
      </c>
      <c r="C42" s="298">
        <f t="shared" ref="C42:C48" si="6">H17</f>
        <v>13288.766666666599</v>
      </c>
      <c r="D42" s="299">
        <f t="shared" ref="D42:D47" si="7">O17</f>
        <v>20170.233333333301</v>
      </c>
      <c r="E42" s="300">
        <f t="shared" si="5"/>
        <v>0.51784088315194066</v>
      </c>
    </row>
    <row r="43" spans="2:5" ht="15.75" thickBot="1">
      <c r="B43" s="209" t="s">
        <v>359</v>
      </c>
      <c r="C43" s="298">
        <f t="shared" si="6"/>
        <v>3232.4166666666601</v>
      </c>
      <c r="D43" s="299">
        <f t="shared" si="7"/>
        <v>3724.3166666666598</v>
      </c>
      <c r="E43" s="212">
        <f t="shared" si="5"/>
        <v>0.15217716362886405</v>
      </c>
    </row>
    <row r="44" spans="2:5" ht="15.75" thickBot="1">
      <c r="B44" s="369" t="s">
        <v>626</v>
      </c>
      <c r="C44" s="298">
        <f t="shared" si="6"/>
        <v>21247.516666666601</v>
      </c>
      <c r="D44" s="299">
        <f t="shared" si="7"/>
        <v>40954.15</v>
      </c>
      <c r="E44" s="212">
        <f t="shared" si="5"/>
        <v>0.92747936817714982</v>
      </c>
    </row>
    <row r="45" spans="2:5" ht="15.75" thickBot="1">
      <c r="B45" s="209" t="s">
        <v>360</v>
      </c>
      <c r="C45" s="298">
        <f t="shared" si="6"/>
        <v>42344.616666666603</v>
      </c>
      <c r="D45" s="299">
        <f t="shared" si="7"/>
        <v>39649.766666666597</v>
      </c>
      <c r="E45" s="212">
        <f t="shared" si="5"/>
        <v>-6.364091145785182E-2</v>
      </c>
    </row>
    <row r="46" spans="2:5" ht="15.75" thickBot="1">
      <c r="B46" s="209" t="s">
        <v>354</v>
      </c>
      <c r="C46" s="298">
        <f t="shared" si="6"/>
        <v>10281.9</v>
      </c>
      <c r="D46" s="299">
        <f t="shared" si="7"/>
        <v>9742.1</v>
      </c>
      <c r="E46" s="212">
        <f t="shared" si="5"/>
        <v>-5.2500024314572138E-2</v>
      </c>
    </row>
    <row r="47" spans="2:5" ht="15.75" thickBot="1">
      <c r="B47" s="369" t="s">
        <v>627</v>
      </c>
      <c r="C47" s="298">
        <f t="shared" si="6"/>
        <v>0</v>
      </c>
      <c r="D47" s="299">
        <f t="shared" si="7"/>
        <v>55957.333333333299</v>
      </c>
      <c r="E47" s="212" t="str">
        <f t="shared" ref="E47" si="8">+IFERROR((D47-C47)/C47,"-")</f>
        <v>-</v>
      </c>
    </row>
    <row r="48" spans="2:5" ht="15.75" thickBot="1">
      <c r="B48" s="131" t="s">
        <v>488</v>
      </c>
      <c r="C48" s="298">
        <f t="shared" si="6"/>
        <v>0</v>
      </c>
      <c r="D48" s="211"/>
      <c r="E48" s="212" t="str">
        <f t="shared" si="5"/>
        <v>-</v>
      </c>
    </row>
    <row r="49" spans="2:5" ht="15.75" thickBot="1">
      <c r="B49" s="209" t="s">
        <v>355</v>
      </c>
      <c r="C49" s="298">
        <f>I24</f>
        <v>22582.233333333301</v>
      </c>
      <c r="D49" s="241">
        <f>P24</f>
        <v>24781.35</v>
      </c>
      <c r="E49" s="212">
        <f t="shared" si="5"/>
        <v>9.7382603137866536E-2</v>
      </c>
    </row>
    <row r="50" spans="2:5" ht="15.75" thickBot="1">
      <c r="B50" s="209" t="s">
        <v>356</v>
      </c>
      <c r="C50" s="298">
        <f>I25</f>
        <v>28707.183333333302</v>
      </c>
      <c r="D50" s="241">
        <f>P25</f>
        <v>29790.933333333302</v>
      </c>
      <c r="E50" s="212">
        <f t="shared" si="5"/>
        <v>3.7751875111397826E-2</v>
      </c>
    </row>
    <row r="51" spans="2:5" ht="15.75" thickBot="1">
      <c r="B51" s="369" t="s">
        <v>625</v>
      </c>
      <c r="C51" s="298">
        <f>I26</f>
        <v>0</v>
      </c>
      <c r="D51" s="241">
        <f>P26</f>
        <v>21271.2833333333</v>
      </c>
      <c r="E51" s="212" t="str">
        <f t="shared" ref="E51" si="9">+IFERROR((D51-C51)/C51,"-")</f>
        <v>-</v>
      </c>
    </row>
    <row r="52" spans="2:5" ht="15.75" thickBot="1">
      <c r="B52" s="209" t="s">
        <v>357</v>
      </c>
      <c r="C52" s="298">
        <f t="shared" ref="C52" si="10">I27</f>
        <v>1350.0166666666601</v>
      </c>
      <c r="D52" s="241">
        <f t="shared" ref="D52" si="11">P27</f>
        <v>1366.63333333333</v>
      </c>
      <c r="E52" s="212">
        <f t="shared" si="5"/>
        <v>1.2308490018644253E-2</v>
      </c>
    </row>
    <row r="53" spans="2:5" ht="15.75" thickBot="1">
      <c r="B53" s="198" t="s">
        <v>222</v>
      </c>
      <c r="C53" s="215">
        <f>SUM(C42:C52)</f>
        <v>143034.6499999997</v>
      </c>
      <c r="D53" s="216">
        <f>SUM(D42:D52)</f>
        <v>247408.09999999977</v>
      </c>
      <c r="E53" s="217">
        <f t="shared" si="5"/>
        <v>0.72970745200551257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zoomScale="70" zoomScaleNormal="70" workbookViewId="0">
      <selection activeCell="I28" sqref="I28"/>
    </sheetView>
  </sheetViews>
  <sheetFormatPr baseColWidth="10" defaultColWidth="9.140625" defaultRowHeight="15"/>
  <cols>
    <col min="1" max="1" width="10.5703125" customWidth="1"/>
    <col min="2" max="2" width="53.71093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>
      <c r="A1" s="364"/>
      <c r="B1" s="364"/>
      <c r="C1" s="390" t="s">
        <v>471</v>
      </c>
      <c r="D1" s="390"/>
      <c r="E1" s="390"/>
      <c r="F1" s="390"/>
      <c r="G1" s="390"/>
      <c r="H1" s="390"/>
      <c r="I1" s="390"/>
      <c r="J1" s="390" t="s">
        <v>489</v>
      </c>
      <c r="K1" s="390"/>
      <c r="L1" s="390"/>
      <c r="M1" s="390"/>
      <c r="N1" s="390"/>
      <c r="O1" s="390"/>
      <c r="P1" s="390"/>
      <c r="Q1" s="390" t="s">
        <v>489</v>
      </c>
      <c r="R1" s="390"/>
      <c r="S1" s="390"/>
      <c r="T1" s="390"/>
      <c r="U1" s="390"/>
      <c r="V1" s="390"/>
      <c r="W1" s="390"/>
    </row>
    <row r="2" spans="1:23" ht="15.75" thickBot="1">
      <c r="A2" s="364"/>
      <c r="B2" s="364"/>
      <c r="C2" s="388" t="s">
        <v>2</v>
      </c>
      <c r="D2" s="388"/>
      <c r="E2" s="388"/>
      <c r="F2" s="388"/>
      <c r="G2" s="388"/>
      <c r="H2" s="388"/>
      <c r="I2" s="388"/>
      <c r="J2" s="388" t="s">
        <v>2</v>
      </c>
      <c r="K2" s="388"/>
      <c r="L2" s="388"/>
      <c r="M2" s="388"/>
      <c r="N2" s="388"/>
      <c r="O2" s="388"/>
      <c r="P2" s="388"/>
      <c r="Q2" s="391" t="s">
        <v>224</v>
      </c>
      <c r="R2" s="391"/>
      <c r="S2" s="391"/>
      <c r="T2" s="391"/>
      <c r="U2" s="391"/>
      <c r="V2" s="391"/>
      <c r="W2" s="391"/>
    </row>
    <row r="3" spans="1:23" ht="15.75" thickBot="1">
      <c r="A3" s="364"/>
      <c r="B3" s="364"/>
      <c r="C3" s="128">
        <v>44767</v>
      </c>
      <c r="D3" s="128">
        <v>44768</v>
      </c>
      <c r="E3" s="128">
        <v>44769</v>
      </c>
      <c r="F3" s="128">
        <v>44770</v>
      </c>
      <c r="G3" s="128">
        <v>44771</v>
      </c>
      <c r="H3" s="128">
        <v>44772</v>
      </c>
      <c r="I3" s="128">
        <v>44773</v>
      </c>
      <c r="J3" s="128">
        <v>44774</v>
      </c>
      <c r="K3" s="128">
        <v>44775</v>
      </c>
      <c r="L3" s="128">
        <v>44776</v>
      </c>
      <c r="M3" s="128">
        <v>44777</v>
      </c>
      <c r="N3" s="128">
        <v>44778</v>
      </c>
      <c r="O3" s="128">
        <v>44779</v>
      </c>
      <c r="P3" s="128">
        <v>44780</v>
      </c>
      <c r="Q3" s="128">
        <v>44774</v>
      </c>
      <c r="R3" s="128">
        <v>44775</v>
      </c>
      <c r="S3" s="128">
        <v>44776</v>
      </c>
      <c r="T3" s="128">
        <v>44777</v>
      </c>
      <c r="U3" s="128">
        <v>44778</v>
      </c>
      <c r="V3" s="128">
        <v>44779</v>
      </c>
      <c r="W3" s="128">
        <v>44780</v>
      </c>
    </row>
    <row r="4" spans="1:23" ht="15.75" thickBot="1">
      <c r="A4" s="364"/>
      <c r="B4" s="364"/>
      <c r="C4" s="130">
        <v>44760</v>
      </c>
      <c r="D4" s="130">
        <v>44761</v>
      </c>
      <c r="E4" s="130">
        <v>44762</v>
      </c>
      <c r="F4" s="130">
        <v>44763</v>
      </c>
      <c r="G4" s="130">
        <v>44764</v>
      </c>
      <c r="H4" s="130">
        <v>44765</v>
      </c>
      <c r="I4" s="130">
        <v>44766</v>
      </c>
      <c r="J4" s="130">
        <v>44760</v>
      </c>
      <c r="K4" s="130">
        <v>44761</v>
      </c>
      <c r="L4" s="130">
        <v>44762</v>
      </c>
      <c r="M4" s="130">
        <v>44763</v>
      </c>
      <c r="N4" s="130">
        <v>44764</v>
      </c>
      <c r="O4" s="130">
        <v>44765</v>
      </c>
      <c r="P4" s="130">
        <v>44766</v>
      </c>
      <c r="Q4" s="130">
        <v>44760</v>
      </c>
      <c r="R4" s="130">
        <v>44761</v>
      </c>
      <c r="S4" s="130">
        <v>44762</v>
      </c>
      <c r="T4" s="130">
        <v>44763</v>
      </c>
      <c r="U4" s="130">
        <v>44764</v>
      </c>
      <c r="V4" s="130">
        <v>44765</v>
      </c>
      <c r="W4" s="130">
        <v>44766</v>
      </c>
    </row>
    <row r="5" spans="1:23">
      <c r="B5" s="15" t="s">
        <v>486</v>
      </c>
      <c r="C5" s="242"/>
      <c r="D5" s="243"/>
      <c r="E5" s="243"/>
      <c r="F5" s="243"/>
      <c r="G5" s="243"/>
      <c r="H5" s="243"/>
      <c r="I5" s="244"/>
      <c r="J5" s="245"/>
      <c r="K5" s="246"/>
      <c r="L5" s="246"/>
      <c r="M5" s="246"/>
      <c r="N5" s="246"/>
      <c r="O5" s="246"/>
      <c r="P5" s="247"/>
      <c r="Q5" s="40"/>
      <c r="R5" s="41"/>
      <c r="S5" s="41"/>
      <c r="T5" s="41"/>
      <c r="U5" s="41"/>
      <c r="V5" s="41"/>
      <c r="W5" s="42"/>
    </row>
    <row r="6" spans="1:23">
      <c r="B6" s="189" t="s">
        <v>346</v>
      </c>
      <c r="C6" s="248">
        <f>IFERROR('Más Vistos-H'!C6/'Más Vistos-U'!C6,0)</f>
        <v>0.70910929517529897</v>
      </c>
      <c r="D6" s="249">
        <f>IFERROR('Más Vistos-H'!D6/'Más Vistos-U'!D6,0)</f>
        <v>0.71997148742300998</v>
      </c>
      <c r="E6" s="249">
        <f>IFERROR('Más Vistos-H'!E6/'Más Vistos-U'!E6,0)</f>
        <v>0.70227534812880554</v>
      </c>
      <c r="F6" s="249">
        <f>IFERROR('Más Vistos-H'!F6/'Más Vistos-U'!F6,0)</f>
        <v>0.8164165478602311</v>
      </c>
      <c r="G6" s="249">
        <f>IFERROR('Más Vistos-H'!G6/'Más Vistos-U'!G6,0)</f>
        <v>0.9416952503934467</v>
      </c>
      <c r="H6" s="249">
        <f>IFERROR('Más Vistos-H'!H6/'Más Vistos-U'!H6,0)</f>
        <v>0</v>
      </c>
      <c r="I6" s="249">
        <f>IFERROR('Más Vistos-H'!I6/'Más Vistos-U'!I6,0)</f>
        <v>0</v>
      </c>
      <c r="J6" s="250">
        <f>IFERROR('Más Vistos-H'!J6/'Más Vistos-U'!J6,0)</f>
        <v>0.71310987725811903</v>
      </c>
      <c r="K6" s="251">
        <f>IFERROR('Más Vistos-H'!K6/'Más Vistos-U'!K6,0)</f>
        <v>0.72825844547504748</v>
      </c>
      <c r="L6" s="251">
        <f>IFERROR('Más Vistos-H'!L6/'Más Vistos-U'!L6,0)</f>
        <v>0.74178714426142911</v>
      </c>
      <c r="M6" s="251">
        <f>IFERROR('Más Vistos-H'!M6/'Más Vistos-U'!M6,0)</f>
        <v>0.69910785826187716</v>
      </c>
      <c r="N6" s="251">
        <f>IFERROR('Más Vistos-H'!N6/'Más Vistos-U'!N6,0)</f>
        <v>0.56421624670355564</v>
      </c>
      <c r="O6" s="251">
        <f>IFERROR('Más Vistos-H'!O6/'Más Vistos-U'!O6,0)</f>
        <v>0</v>
      </c>
      <c r="P6" s="251">
        <f>IFERROR('Más Vistos-H'!P6/'Más Vistos-U'!P6,0)</f>
        <v>0</v>
      </c>
      <c r="Q6" s="27">
        <f t="shared" ref="Q6:Q15" si="0">IFERROR((J6-C6)/C6,"-")</f>
        <v>5.6417002428815642E-3</v>
      </c>
      <c r="R6" s="28">
        <f t="shared" ref="R6:R15" si="1">IFERROR((K6-D6)/D6,"-")</f>
        <v>1.1510119771130048E-2</v>
      </c>
      <c r="S6" s="28">
        <f t="shared" ref="S6:S15" si="2">IFERROR((L6-E6)/E6,"-")</f>
        <v>5.6262541804865743E-2</v>
      </c>
      <c r="T6" s="28">
        <f t="shared" ref="T6:T15" si="3">IFERROR((M6-F6)/F6,"-")</f>
        <v>-0.14368730019719905</v>
      </c>
      <c r="U6" s="28">
        <f t="shared" ref="U6:U15" si="4">IFERROR((N6-G6)/G6,"-")</f>
        <v>-0.40085049120952637</v>
      </c>
      <c r="V6" s="28" t="str">
        <f t="shared" ref="V6:V15" si="5">IFERROR((O6-H6)/H6,"-")</f>
        <v>-</v>
      </c>
      <c r="W6" s="29" t="str">
        <f t="shared" ref="W6:W15" si="6">IFERROR((P6-I6)/I6,"-")</f>
        <v>-</v>
      </c>
    </row>
    <row r="7" spans="1:23">
      <c r="B7" s="189" t="s">
        <v>347</v>
      </c>
      <c r="C7" s="248">
        <f>IFERROR('Más Vistos-H'!C7/'Más Vistos-U'!C7,0)</f>
        <v>0.97620753618971412</v>
      </c>
      <c r="D7" s="249">
        <f>IFERROR('Más Vistos-H'!D7/'Más Vistos-U'!D7,0)</f>
        <v>0.80734271428804094</v>
      </c>
      <c r="E7" s="249">
        <f>IFERROR('Más Vistos-H'!E7/'Más Vistos-U'!E7,0)</f>
        <v>0.82895546935441056</v>
      </c>
      <c r="F7" s="249">
        <f>IFERROR('Más Vistos-H'!F7/'Más Vistos-U'!F7,0)</f>
        <v>0.81509575070821527</v>
      </c>
      <c r="G7" s="249">
        <f>IFERROR('Más Vistos-H'!G7/'Más Vistos-U'!G7,0)</f>
        <v>0.84607758387811327</v>
      </c>
      <c r="H7" s="249">
        <f>IFERROR('Más Vistos-H'!H7/'Más Vistos-U'!H7,0)</f>
        <v>0</v>
      </c>
      <c r="I7" s="249">
        <f>IFERROR('Más Vistos-H'!I7/'Más Vistos-U'!I7,0)</f>
        <v>0</v>
      </c>
      <c r="J7" s="250">
        <f>IFERROR('Más Vistos-H'!J7/'Más Vistos-U'!J7,0)</f>
        <v>0.9508556176104338</v>
      </c>
      <c r="K7" s="251">
        <f>IFERROR('Más Vistos-H'!K7/'Más Vistos-U'!K7,0)</f>
        <v>0.94443877361642103</v>
      </c>
      <c r="L7" s="251">
        <f>IFERROR('Más Vistos-H'!L7/'Más Vistos-U'!L7,0)</f>
        <v>0.92492372780359855</v>
      </c>
      <c r="M7" s="251">
        <f>IFERROR('Más Vistos-H'!M7/'Más Vistos-U'!M7,0)</f>
        <v>0.89320784826375887</v>
      </c>
      <c r="N7" s="251">
        <f>IFERROR('Más Vistos-H'!N7/'Más Vistos-U'!N7,0)</f>
        <v>0.85359807580842184</v>
      </c>
      <c r="O7" s="251">
        <f>IFERROR('Más Vistos-H'!O7/'Más Vistos-U'!O7,0)</f>
        <v>0</v>
      </c>
      <c r="P7" s="251">
        <f>IFERROR('Más Vistos-H'!P7/'Más Vistos-U'!P7,0)</f>
        <v>0</v>
      </c>
      <c r="Q7" s="27">
        <f t="shared" si="0"/>
        <v>-2.5969804206012071E-2</v>
      </c>
      <c r="R7" s="28">
        <f t="shared" si="1"/>
        <v>0.16981147770594415</v>
      </c>
      <c r="S7" s="28">
        <f t="shared" si="2"/>
        <v>0.11577010104526839</v>
      </c>
      <c r="T7" s="28">
        <f t="shared" si="3"/>
        <v>9.5831805634704947E-2</v>
      </c>
      <c r="U7" s="28">
        <f t="shared" si="4"/>
        <v>8.8886552174534152E-3</v>
      </c>
      <c r="V7" s="28" t="str">
        <f t="shared" si="5"/>
        <v>-</v>
      </c>
      <c r="W7" s="29" t="str">
        <f t="shared" si="6"/>
        <v>-</v>
      </c>
    </row>
    <row r="8" spans="1:23">
      <c r="B8" s="189" t="s">
        <v>348</v>
      </c>
      <c r="C8" s="248">
        <f>IFERROR('Más Vistos-H'!C8/'Más Vistos-U'!C8,0)</f>
        <v>0.94850813929528122</v>
      </c>
      <c r="D8" s="249">
        <f>IFERROR('Más Vistos-H'!D8/'Más Vistos-U'!D8,0)</f>
        <v>0.47359487743941819</v>
      </c>
      <c r="E8" s="249">
        <f>IFERROR('Más Vistos-H'!E8/'Más Vistos-U'!E8,0)</f>
        <v>0.46452112005539664</v>
      </c>
      <c r="F8" s="249">
        <f>IFERROR('Más Vistos-H'!F8/'Más Vistos-U'!F8,0)</f>
        <v>0.18479256080114451</v>
      </c>
      <c r="G8" s="249">
        <f>IFERROR('Más Vistos-H'!G8/'Más Vistos-U'!G8,0)</f>
        <v>0.18112487487487425</v>
      </c>
      <c r="H8" s="249">
        <f>IFERROR('Más Vistos-H'!H8/'Más Vistos-U'!H8,0)</f>
        <v>0</v>
      </c>
      <c r="I8" s="249">
        <f>IFERROR('Más Vistos-H'!I8/'Más Vistos-U'!I8,0)</f>
        <v>0</v>
      </c>
      <c r="J8" s="250">
        <f>IFERROR('Más Vistos-H'!J8/'Más Vistos-U'!J8,0)</f>
        <v>0.96362963920486899</v>
      </c>
      <c r="K8" s="251">
        <f>IFERROR('Más Vistos-H'!K8/'Más Vistos-U'!K8,0)</f>
        <v>0.95275424333190417</v>
      </c>
      <c r="L8" s="251">
        <f>IFERROR('Más Vistos-H'!L8/'Más Vistos-U'!L8,0)</f>
        <v>0.94664614295824212</v>
      </c>
      <c r="M8" s="251">
        <f>IFERROR('Más Vistos-H'!M8/'Más Vistos-U'!M8,0)</f>
        <v>0.87965615243535222</v>
      </c>
      <c r="N8" s="251">
        <f>IFERROR('Más Vistos-H'!N8/'Más Vistos-U'!N8,0)</f>
        <v>0.94582993341190724</v>
      </c>
      <c r="O8" s="251">
        <f>IFERROR('Más Vistos-H'!O8/'Más Vistos-U'!O8,0)</f>
        <v>0</v>
      </c>
      <c r="P8" s="251">
        <f>IFERROR('Más Vistos-H'!P8/'Más Vistos-U'!P8,0)</f>
        <v>0</v>
      </c>
      <c r="Q8" s="27">
        <f t="shared" si="0"/>
        <v>1.5942403953246715E-2</v>
      </c>
      <c r="R8" s="28">
        <f t="shared" si="1"/>
        <v>1.0117494692576772</v>
      </c>
      <c r="S8" s="28">
        <f t="shared" si="2"/>
        <v>1.0378968836666662</v>
      </c>
      <c r="T8" s="28">
        <f t="shared" si="3"/>
        <v>3.760235740127825</v>
      </c>
      <c r="U8" s="28">
        <f t="shared" si="4"/>
        <v>4.221977014837476</v>
      </c>
      <c r="V8" s="28" t="str">
        <f t="shared" si="5"/>
        <v>-</v>
      </c>
      <c r="W8" s="29" t="str">
        <f t="shared" si="6"/>
        <v>-</v>
      </c>
    </row>
    <row r="9" spans="1:23">
      <c r="B9" s="189" t="s">
        <v>349</v>
      </c>
      <c r="C9" s="248">
        <f>IFERROR('Más Vistos-H'!C9/'Más Vistos-U'!C9,0)</f>
        <v>1.044066318984977</v>
      </c>
      <c r="D9" s="249">
        <f>IFERROR('Más Vistos-H'!D9/'Más Vistos-U'!D9,0)</f>
        <v>0.71487345296826865</v>
      </c>
      <c r="E9" s="249">
        <f>IFERROR('Más Vistos-H'!E9/'Más Vistos-U'!E9,0)</f>
        <v>0.6753907796480586</v>
      </c>
      <c r="F9" s="249">
        <f>IFERROR('Más Vistos-H'!F9/'Más Vistos-U'!F9,0)</f>
        <v>0.55327594322543172</v>
      </c>
      <c r="G9" s="249">
        <f>IFERROR('Más Vistos-H'!G9/'Más Vistos-U'!G9,0)</f>
        <v>0.55362172275175081</v>
      </c>
      <c r="H9" s="249">
        <f>IFERROR('Más Vistos-H'!H9/'Más Vistos-U'!H9,0)</f>
        <v>0</v>
      </c>
      <c r="I9" s="249">
        <f>IFERROR('Más Vistos-H'!I9/'Más Vistos-U'!I9,0)</f>
        <v>0</v>
      </c>
      <c r="J9" s="250">
        <f>IFERROR('Más Vistos-H'!J9/'Más Vistos-U'!J9,0)</f>
        <v>1.0934749596381015</v>
      </c>
      <c r="K9" s="251">
        <f>IFERROR('Más Vistos-H'!K9/'Más Vistos-U'!K9,0)</f>
        <v>1.0868434347223677</v>
      </c>
      <c r="L9" s="251">
        <f>IFERROR('Más Vistos-H'!L9/'Más Vistos-U'!L9,0)</f>
        <v>1.0918871770747574</v>
      </c>
      <c r="M9" s="251">
        <f>IFERROR('Más Vistos-H'!M9/'Más Vistos-U'!M9,0)</f>
        <v>1.0978122893990998</v>
      </c>
      <c r="N9" s="251">
        <f>IFERROR('Más Vistos-H'!N9/'Más Vistos-U'!N9,0)</f>
        <v>1.0409219264631748</v>
      </c>
      <c r="O9" s="251">
        <f>IFERROR('Más Vistos-H'!O9/'Más Vistos-U'!O9,0)</f>
        <v>0</v>
      </c>
      <c r="P9" s="251">
        <f>IFERROR('Más Vistos-H'!P9/'Más Vistos-U'!P9,0)</f>
        <v>0</v>
      </c>
      <c r="Q9" s="27">
        <f t="shared" si="0"/>
        <v>4.7323277989810703E-2</v>
      </c>
      <c r="R9" s="28">
        <f t="shared" si="1"/>
        <v>0.52032982930002547</v>
      </c>
      <c r="S9" s="28">
        <f t="shared" si="2"/>
        <v>0.6166746866809939</v>
      </c>
      <c r="T9" s="28">
        <f t="shared" si="3"/>
        <v>0.98420390917267353</v>
      </c>
      <c r="U9" s="28">
        <f t="shared" si="4"/>
        <v>0.88020426888114367</v>
      </c>
      <c r="V9" s="28" t="str">
        <f t="shared" si="5"/>
        <v>-</v>
      </c>
      <c r="W9" s="29" t="str">
        <f t="shared" si="6"/>
        <v>-</v>
      </c>
    </row>
    <row r="10" spans="1:23">
      <c r="B10" s="189" t="s">
        <v>350</v>
      </c>
      <c r="C10" s="248">
        <f>IFERROR('Más Vistos-H'!C10/'Más Vistos-U'!C10,0)</f>
        <v>0.75587171854766666</v>
      </c>
      <c r="D10" s="249">
        <f>IFERROR('Más Vistos-H'!D10/'Más Vistos-U'!D10,0)</f>
        <v>0.71391637934703744</v>
      </c>
      <c r="E10" s="249">
        <f>IFERROR('Más Vistos-H'!E10/'Más Vistos-U'!E10,0)</f>
        <v>0.73658439035538692</v>
      </c>
      <c r="F10" s="249">
        <f>IFERROR('Más Vistos-H'!F10/'Más Vistos-U'!F10,0)</f>
        <v>0.75036845514911499</v>
      </c>
      <c r="G10" s="249">
        <f>IFERROR('Más Vistos-H'!G10/'Más Vistos-U'!G10,0)</f>
        <v>0.41825239645505424</v>
      </c>
      <c r="H10" s="249">
        <f>IFERROR('Más Vistos-H'!H10/'Más Vistos-U'!H10,0)</f>
        <v>0</v>
      </c>
      <c r="I10" s="249">
        <f>IFERROR('Más Vistos-H'!I10/'Más Vistos-U'!I10,0)</f>
        <v>0</v>
      </c>
      <c r="J10" s="250">
        <f>IFERROR('Más Vistos-H'!J10/'Más Vistos-U'!J10,0)</f>
        <v>0.66441287124330373</v>
      </c>
      <c r="K10" s="251">
        <f>IFERROR('Más Vistos-H'!K10/'Más Vistos-U'!K10,0)</f>
        <v>0.67649892066918504</v>
      </c>
      <c r="L10" s="251">
        <f>IFERROR('Más Vistos-H'!L10/'Más Vistos-U'!L10,0)</f>
        <v>0.68020436126961625</v>
      </c>
      <c r="M10" s="251">
        <f>IFERROR('Más Vistos-H'!M10/'Más Vistos-U'!M10,0)</f>
        <v>0.69673875775949001</v>
      </c>
      <c r="N10" s="251">
        <f>IFERROR('Más Vistos-H'!N10/'Más Vistos-U'!N10,0)</f>
        <v>0.64174735895706814</v>
      </c>
      <c r="O10" s="251">
        <f>IFERROR('Más Vistos-H'!O10/'Más Vistos-U'!O10,0)</f>
        <v>0</v>
      </c>
      <c r="P10" s="251">
        <f>IFERROR('Más Vistos-H'!P10/'Más Vistos-U'!P10,0)</f>
        <v>0</v>
      </c>
      <c r="Q10" s="27">
        <f t="shared" si="0"/>
        <v>-0.12099784270284929</v>
      </c>
      <c r="R10" s="28">
        <f t="shared" si="1"/>
        <v>-5.2411542528377306E-2</v>
      </c>
      <c r="S10" s="28">
        <f t="shared" si="2"/>
        <v>-7.654252496250763E-2</v>
      </c>
      <c r="T10" s="28">
        <f t="shared" si="3"/>
        <v>-7.1471151301219824E-2</v>
      </c>
      <c r="U10" s="28">
        <f t="shared" si="4"/>
        <v>0.53435429036694315</v>
      </c>
      <c r="V10" s="28" t="str">
        <f t="shared" si="5"/>
        <v>-</v>
      </c>
      <c r="W10" s="29" t="str">
        <f t="shared" si="6"/>
        <v>-</v>
      </c>
    </row>
    <row r="11" spans="1:23">
      <c r="B11" s="189" t="s">
        <v>351</v>
      </c>
      <c r="C11" s="248">
        <f>IFERROR('Más Vistos-H'!C11/'Más Vistos-U'!C11,0)</f>
        <v>0.52409266639416763</v>
      </c>
      <c r="D11" s="249">
        <f>IFERROR('Más Vistos-H'!D11/'Más Vistos-U'!D11,0)</f>
        <v>0.56796415073309425</v>
      </c>
      <c r="E11" s="249">
        <f>IFERROR('Más Vistos-H'!E11/'Más Vistos-U'!E11,0)</f>
        <v>0.67089747370490416</v>
      </c>
      <c r="F11" s="249">
        <f>IFERROR('Más Vistos-H'!F11/'Más Vistos-U'!F11,0)</f>
        <v>0.3198697156449346</v>
      </c>
      <c r="G11" s="249">
        <f>IFERROR('Más Vistos-H'!G11/'Más Vistos-U'!G11,0)</f>
        <v>0.5663281220282238</v>
      </c>
      <c r="H11" s="249">
        <f>IFERROR('Más Vistos-H'!H11/'Más Vistos-U'!H11,0)</f>
        <v>0</v>
      </c>
      <c r="I11" s="249">
        <f>IFERROR('Más Vistos-H'!I11/'Más Vistos-U'!I11,0)</f>
        <v>0</v>
      </c>
      <c r="J11" s="250">
        <f>IFERROR('Más Vistos-H'!J11/'Más Vistos-U'!J11,0)</f>
        <v>0.5383780521137026</v>
      </c>
      <c r="K11" s="251">
        <f>IFERROR('Más Vistos-H'!K11/'Más Vistos-U'!K11,0)</f>
        <v>0.55602202615005758</v>
      </c>
      <c r="L11" s="251">
        <f>IFERROR('Más Vistos-H'!L11/'Más Vistos-U'!L11,0)</f>
        <v>0.55386079261620436</v>
      </c>
      <c r="M11" s="251">
        <f>IFERROR('Más Vistos-H'!M11/'Más Vistos-U'!M11,0)</f>
        <v>0.54672285104986718</v>
      </c>
      <c r="N11" s="251">
        <f>IFERROR('Más Vistos-H'!N11/'Más Vistos-U'!N11,0)</f>
        <v>0.53915128663094369</v>
      </c>
      <c r="O11" s="251">
        <f>IFERROR('Más Vistos-H'!O11/'Más Vistos-U'!O11,0)</f>
        <v>0</v>
      </c>
      <c r="P11" s="251">
        <f>IFERROR('Más Vistos-H'!P11/'Más Vistos-U'!P11,0)</f>
        <v>0</v>
      </c>
      <c r="Q11" s="27">
        <f t="shared" si="0"/>
        <v>2.7257366178810447E-2</v>
      </c>
      <c r="R11" s="28">
        <f t="shared" si="1"/>
        <v>-2.1026194289943283E-2</v>
      </c>
      <c r="S11" s="28">
        <f t="shared" si="2"/>
        <v>-0.1744479382853939</v>
      </c>
      <c r="T11" s="28">
        <f t="shared" si="3"/>
        <v>0.70920479279365933</v>
      </c>
      <c r="U11" s="28">
        <f t="shared" si="4"/>
        <v>-4.7987790717420369E-2</v>
      </c>
      <c r="V11" s="28" t="str">
        <f t="shared" si="5"/>
        <v>-</v>
      </c>
      <c r="W11" s="29" t="str">
        <f t="shared" si="6"/>
        <v>-</v>
      </c>
    </row>
    <row r="12" spans="1:23">
      <c r="B12" s="189" t="s">
        <v>352</v>
      </c>
      <c r="C12" s="248">
        <f>IFERROR('Más Vistos-H'!C12/'Más Vistos-U'!C12,0)</f>
        <v>0.71840005553377606</v>
      </c>
      <c r="D12" s="249">
        <f>IFERROR('Más Vistos-H'!D12/'Más Vistos-U'!D12,0)</f>
        <v>0.53460480813299438</v>
      </c>
      <c r="E12" s="249">
        <f>IFERROR('Más Vistos-H'!E12/'Más Vistos-U'!E12,0)</f>
        <v>0.51930604460093754</v>
      </c>
      <c r="F12" s="249">
        <f>IFERROR('Más Vistos-H'!F12/'Más Vistos-U'!F12,0)</f>
        <v>0.53754930543646029</v>
      </c>
      <c r="G12" s="249">
        <f>IFERROR('Más Vistos-H'!G12/'Más Vistos-U'!G12,0)</f>
        <v>0.72772502180579901</v>
      </c>
      <c r="H12" s="249">
        <f>IFERROR('Más Vistos-H'!H12/'Más Vistos-U'!H12,0)</f>
        <v>0</v>
      </c>
      <c r="I12" s="249">
        <f>IFERROR('Más Vistos-H'!I12/'Más Vistos-U'!I12,0)</f>
        <v>0</v>
      </c>
      <c r="J12" s="250">
        <f>IFERROR('Más Vistos-H'!J12/'Más Vistos-U'!J12,0)</f>
        <v>0.83558992544487409</v>
      </c>
      <c r="K12" s="251">
        <f>IFERROR('Más Vistos-H'!K12/'Más Vistos-U'!K12,0)</f>
        <v>0.79256397854936611</v>
      </c>
      <c r="L12" s="251">
        <f>IFERROR('Más Vistos-H'!L12/'Más Vistos-U'!L12,0)</f>
        <v>0.72797626653717962</v>
      </c>
      <c r="M12" s="251">
        <f>IFERROR('Más Vistos-H'!M12/'Más Vistos-U'!M12,0)</f>
        <v>0.76610385613155518</v>
      </c>
      <c r="N12" s="251">
        <f>IFERROR('Más Vistos-H'!N12/'Más Vistos-U'!N12,0)</f>
        <v>0.82739095516726935</v>
      </c>
      <c r="O12" s="251">
        <f>IFERROR('Más Vistos-H'!O12/'Más Vistos-U'!O12,0)</f>
        <v>0</v>
      </c>
      <c r="P12" s="251">
        <f>IFERROR('Más Vistos-H'!P12/'Más Vistos-U'!P12,0)</f>
        <v>0</v>
      </c>
      <c r="Q12" s="27">
        <f t="shared" si="0"/>
        <v>0.16312619829076319</v>
      </c>
      <c r="R12" s="28">
        <f t="shared" si="1"/>
        <v>0.48252310209712679</v>
      </c>
      <c r="S12" s="28">
        <f t="shared" si="2"/>
        <v>0.40182513588224339</v>
      </c>
      <c r="T12" s="28">
        <f t="shared" si="3"/>
        <v>0.42517876664266407</v>
      </c>
      <c r="U12" s="28">
        <f t="shared" si="4"/>
        <v>0.13695548507340899</v>
      </c>
      <c r="V12" s="28" t="str">
        <f t="shared" si="5"/>
        <v>-</v>
      </c>
      <c r="W12" s="29" t="str">
        <f t="shared" si="6"/>
        <v>-</v>
      </c>
    </row>
    <row r="13" spans="1:23">
      <c r="B13" s="189" t="s">
        <v>353</v>
      </c>
      <c r="C13" s="248">
        <f>IFERROR('Más Vistos-H'!C13/'Más Vistos-U'!C13,0)</f>
        <v>0.43108142082390477</v>
      </c>
      <c r="D13" s="249">
        <f>IFERROR('Más Vistos-H'!D13/'Más Vistos-U'!D13,0)</f>
        <v>0.30876441607882599</v>
      </c>
      <c r="E13" s="249">
        <f>IFERROR('Más Vistos-H'!E13/'Más Vistos-U'!E13,0)</f>
        <v>0.21848102666224029</v>
      </c>
      <c r="F13" s="249">
        <f>IFERROR('Más Vistos-H'!F13/'Más Vistos-U'!F13,0)</f>
        <v>4.7666792785975402E-2</v>
      </c>
      <c r="G13" s="249">
        <f>IFERROR('Más Vistos-H'!G13/'Más Vistos-U'!G13,0)</f>
        <v>0.11278037663428087</v>
      </c>
      <c r="H13" s="249">
        <f>IFERROR('Más Vistos-H'!H13/'Más Vistos-U'!H13,0)</f>
        <v>0</v>
      </c>
      <c r="I13" s="249">
        <f>IFERROR('Más Vistos-H'!I13/'Más Vistos-U'!I13,0)</f>
        <v>0</v>
      </c>
      <c r="J13" s="250">
        <f>IFERROR('Más Vistos-H'!J13/'Más Vistos-U'!J13,0)</f>
        <v>0.51061759729272416</v>
      </c>
      <c r="K13" s="251">
        <f>IFERROR('Más Vistos-H'!K13/'Más Vistos-U'!K13,0)</f>
        <v>0.54102866318198839</v>
      </c>
      <c r="L13" s="251">
        <f>IFERROR('Más Vistos-H'!L13/'Más Vistos-U'!L13,0)</f>
        <v>0.51710106625353136</v>
      </c>
      <c r="M13" s="251">
        <f>IFERROR('Más Vistos-H'!M13/'Más Vistos-U'!M13,0)</f>
        <v>0.44642655207508763</v>
      </c>
      <c r="N13" s="251">
        <f>IFERROR('Más Vistos-H'!N13/'Más Vistos-U'!N13,0)</f>
        <v>0.3204820059763544</v>
      </c>
      <c r="O13" s="251">
        <f>IFERROR('Más Vistos-H'!O13/'Más Vistos-U'!O13,0)</f>
        <v>0</v>
      </c>
      <c r="P13" s="251">
        <f>IFERROR('Más Vistos-H'!P13/'Más Vistos-U'!P13,0)</f>
        <v>0</v>
      </c>
      <c r="Q13" s="27">
        <f t="shared" si="0"/>
        <v>0.18450383762029407</v>
      </c>
      <c r="R13" s="28">
        <f t="shared" si="1"/>
        <v>0.75223774181240666</v>
      </c>
      <c r="S13" s="28">
        <f t="shared" si="2"/>
        <v>1.3668007888526692</v>
      </c>
      <c r="T13" s="28">
        <f t="shared" si="3"/>
        <v>8.3655672215990986</v>
      </c>
      <c r="U13" s="28">
        <f t="shared" si="4"/>
        <v>1.8416468852165571</v>
      </c>
      <c r="V13" s="28" t="str">
        <f t="shared" si="5"/>
        <v>-</v>
      </c>
      <c r="W13" s="29" t="str">
        <f t="shared" si="6"/>
        <v>-</v>
      </c>
    </row>
    <row r="14" spans="1:23" ht="15.75" thickBot="1">
      <c r="B14" s="189" t="s">
        <v>421</v>
      </c>
      <c r="C14" s="248">
        <f>IFERROR('Más Vistos-H'!C14/'Más Vistos-U'!C14,0)</f>
        <v>0.80315816751299762</v>
      </c>
      <c r="D14" s="249">
        <f>IFERROR('Más Vistos-H'!D14/'Más Vistos-U'!D14,0)</f>
        <v>0.73771636954132658</v>
      </c>
      <c r="E14" s="249">
        <f>IFERROR('Más Vistos-H'!E14/'Más Vistos-U'!E14,0)</f>
        <v>0.57724915062287652</v>
      </c>
      <c r="F14" s="249">
        <f>IFERROR('Más Vistos-H'!F14/'Más Vistos-U'!F14,0)</f>
        <v>0.42835235378031383</v>
      </c>
      <c r="G14" s="249">
        <f>IFERROR('Más Vistos-H'!G14/'Más Vistos-U'!G14,0)</f>
        <v>0.4031083503774941</v>
      </c>
      <c r="H14" s="249">
        <f>IFERROR('Más Vistos-H'!H14/'Más Vistos-U'!H14,0)</f>
        <v>0</v>
      </c>
      <c r="I14" s="249">
        <f>IFERROR('Más Vistos-H'!I14/'Más Vistos-U'!I14,0)</f>
        <v>0</v>
      </c>
      <c r="J14" s="250">
        <f>IFERROR('Más Vistos-H'!J14/'Más Vistos-U'!J14,0)</f>
        <v>0.79243262351177735</v>
      </c>
      <c r="K14" s="251">
        <f>IFERROR('Más Vistos-H'!K14/'Más Vistos-U'!K14,0)</f>
        <v>0.81894975700974582</v>
      </c>
      <c r="L14" s="251">
        <f>IFERROR('Más Vistos-H'!L14/'Más Vistos-U'!L14,0)</f>
        <v>0.80625447382583193</v>
      </c>
      <c r="M14" s="251">
        <f>IFERROR('Más Vistos-H'!M14/'Más Vistos-U'!M14,0)</f>
        <v>0.80324642694679771</v>
      </c>
      <c r="N14" s="251">
        <f>IFERROR('Más Vistos-H'!N14/'Más Vistos-U'!N14,0)</f>
        <v>0.78438935102714535</v>
      </c>
      <c r="O14" s="251">
        <f>IFERROR('Más Vistos-H'!O14/'Más Vistos-U'!O14,0)</f>
        <v>0</v>
      </c>
      <c r="P14" s="251">
        <f>IFERROR('Más Vistos-H'!P14/'Más Vistos-U'!P14,0)</f>
        <v>0</v>
      </c>
      <c r="Q14" s="27">
        <f t="shared" ref="Q14" si="7">IFERROR((J14-C14)/C14,"-")</f>
        <v>-1.3354211455549575E-2</v>
      </c>
      <c r="R14" s="28">
        <f t="shared" ref="R14" si="8">IFERROR((K14-D14)/D14,"-")</f>
        <v>0.11011466035235995</v>
      </c>
      <c r="S14" s="28">
        <f t="shared" ref="S14" si="9">IFERROR((L14-E14)/E14,"-")</f>
        <v>0.39671833723072414</v>
      </c>
      <c r="T14" s="28">
        <f t="shared" ref="T14" si="10">IFERROR((M14-F14)/F14,"-")</f>
        <v>0.875200217433037</v>
      </c>
      <c r="U14" s="28">
        <f t="shared" ref="U14" si="11">IFERROR((N14-G14)/G14,"-")</f>
        <v>0.94585239996293191</v>
      </c>
      <c r="V14" s="28" t="str">
        <f t="shared" ref="V14" si="12">IFERROR((O14-H14)/H14,"-")</f>
        <v>-</v>
      </c>
      <c r="W14" s="29" t="str">
        <f t="shared" ref="W14" si="13">IFERROR((P14-I14)/I14,"-")</f>
        <v>-</v>
      </c>
    </row>
    <row r="15" spans="1:23" ht="15.75" thickBot="1">
      <c r="B15" s="198" t="s">
        <v>16</v>
      </c>
      <c r="C15" s="253">
        <f>IFERROR('Más Vistos-H'!C15/'Más Vistos-U'!C15,0)</f>
        <v>0.8201080143133489</v>
      </c>
      <c r="D15" s="252">
        <f>IFERROR('Más Vistos-H'!D15/'Más Vistos-U'!D15,0)</f>
        <v>0.68455460169211713</v>
      </c>
      <c r="E15" s="252">
        <f>IFERROR('Más Vistos-H'!E15/'Más Vistos-U'!E15,0)</f>
        <v>0.66935017920176132</v>
      </c>
      <c r="F15" s="252">
        <f>IFERROR('Más Vistos-H'!F15/'Más Vistos-U'!F15,0)</f>
        <v>0.61093596051246823</v>
      </c>
      <c r="G15" s="252">
        <f>IFERROR('Más Vistos-H'!G15/'Más Vistos-U'!G15,0)</f>
        <v>0.59382007229498945</v>
      </c>
      <c r="H15" s="252">
        <f>IFERROR('Más Vistos-H'!H15/'Más Vistos-U'!H15,0)</f>
        <v>0</v>
      </c>
      <c r="I15" s="252">
        <f>IFERROR('Más Vistos-H'!I15/'Más Vistos-U'!I15,0)</f>
        <v>0</v>
      </c>
      <c r="J15" s="254">
        <f>IFERROR('Más Vistos-H'!J15/'Más Vistos-U'!J15,0)</f>
        <v>0.82638378434013915</v>
      </c>
      <c r="K15" s="254">
        <f>IFERROR('Más Vistos-H'!K15/'Más Vistos-U'!K15,0)</f>
        <v>0.83383501888203104</v>
      </c>
      <c r="L15" s="254">
        <f>IFERROR('Más Vistos-H'!L15/'Más Vistos-U'!L15,0)</f>
        <v>0.82275206345240537</v>
      </c>
      <c r="M15" s="254">
        <f>IFERROR('Más Vistos-H'!M15/'Más Vistos-U'!M15,0)</f>
        <v>0.82052948686930072</v>
      </c>
      <c r="N15" s="254">
        <f>IFERROR('Más Vistos-H'!N15/'Más Vistos-U'!N15,0)</f>
        <v>0.79091784311586644</v>
      </c>
      <c r="O15" s="254">
        <f>IFERROR('Más Vistos-H'!O15/'Más Vistos-U'!O15,0)</f>
        <v>0</v>
      </c>
      <c r="P15" s="255">
        <f>IFERROR('Más Vistos-H'!P15/'Más Vistos-U'!P15,0)</f>
        <v>0</v>
      </c>
      <c r="Q15" s="120">
        <f t="shared" si="0"/>
        <v>7.6523700747452867E-3</v>
      </c>
      <c r="R15" s="121">
        <f t="shared" si="1"/>
        <v>0.21806940866501362</v>
      </c>
      <c r="S15" s="121">
        <f t="shared" si="2"/>
        <v>0.22918031400781075</v>
      </c>
      <c r="T15" s="121">
        <f t="shared" si="3"/>
        <v>0.34306955213607043</v>
      </c>
      <c r="U15" s="121">
        <f t="shared" si="4"/>
        <v>0.33191496888802635</v>
      </c>
      <c r="V15" s="121" t="str">
        <f t="shared" si="5"/>
        <v>-</v>
      </c>
      <c r="W15" s="122" t="str">
        <f t="shared" si="6"/>
        <v>-</v>
      </c>
    </row>
  </sheetData>
  <mergeCells count="6"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20B3-CC60-4656-A4C8-018EEB9B3F1C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>
      <c r="J2" s="392" t="s">
        <v>203</v>
      </c>
      <c r="K2" s="392"/>
      <c r="L2" s="392"/>
      <c r="M2" s="392"/>
      <c r="N2" s="392"/>
      <c r="O2" s="392"/>
      <c r="P2" s="392"/>
    </row>
    <row r="3" spans="1:23">
      <c r="C3" s="256">
        <v>43138</v>
      </c>
      <c r="D3" s="256">
        <v>43139</v>
      </c>
      <c r="E3" s="256">
        <v>43140</v>
      </c>
      <c r="F3" s="256">
        <v>43141</v>
      </c>
      <c r="G3" s="256">
        <v>43142</v>
      </c>
      <c r="H3" s="256">
        <v>43143</v>
      </c>
      <c r="I3" s="256">
        <v>43144</v>
      </c>
      <c r="J3" s="257">
        <v>43145</v>
      </c>
      <c r="K3" s="257">
        <v>43146</v>
      </c>
      <c r="L3" s="257">
        <v>43147</v>
      </c>
      <c r="M3" s="257">
        <v>43148</v>
      </c>
      <c r="N3" s="257">
        <v>43149</v>
      </c>
      <c r="O3" s="257">
        <v>43150</v>
      </c>
      <c r="P3" s="257">
        <v>43151</v>
      </c>
      <c r="Q3" s="256">
        <v>43152</v>
      </c>
      <c r="R3" s="256">
        <v>43153</v>
      </c>
      <c r="S3" s="256">
        <v>43154</v>
      </c>
      <c r="T3" s="256">
        <v>43155</v>
      </c>
      <c r="U3" s="256">
        <v>43156</v>
      </c>
      <c r="V3" s="256">
        <v>43157</v>
      </c>
      <c r="W3" s="256">
        <v>43158</v>
      </c>
    </row>
    <row r="4" spans="1:23">
      <c r="C4" s="90" t="s">
        <v>225</v>
      </c>
      <c r="D4" s="90" t="s">
        <v>226</v>
      </c>
      <c r="E4" s="90" t="s">
        <v>227</v>
      </c>
      <c r="F4" s="90" t="s">
        <v>228</v>
      </c>
      <c r="G4" s="90" t="s">
        <v>229</v>
      </c>
      <c r="H4" s="90" t="s">
        <v>230</v>
      </c>
      <c r="I4" s="90" t="s">
        <v>231</v>
      </c>
      <c r="J4" s="258" t="s">
        <v>225</v>
      </c>
      <c r="K4" s="258" t="s">
        <v>226</v>
      </c>
      <c r="L4" s="258" t="s">
        <v>227</v>
      </c>
      <c r="M4" s="258" t="s">
        <v>228</v>
      </c>
      <c r="N4" s="258" t="s">
        <v>229</v>
      </c>
      <c r="O4" s="258" t="s">
        <v>230</v>
      </c>
      <c r="P4" s="258" t="s">
        <v>231</v>
      </c>
      <c r="Q4" s="90" t="s">
        <v>225</v>
      </c>
      <c r="R4" s="90" t="s">
        <v>226</v>
      </c>
      <c r="S4" s="90" t="s">
        <v>227</v>
      </c>
      <c r="T4" s="90" t="s">
        <v>228</v>
      </c>
      <c r="U4" s="90" t="s">
        <v>229</v>
      </c>
      <c r="V4" s="90" t="s">
        <v>230</v>
      </c>
      <c r="W4" s="90" t="s">
        <v>231</v>
      </c>
    </row>
    <row r="5" spans="1:23" s="260" customFormat="1">
      <c r="A5" s="1"/>
      <c r="B5" s="259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0" customFormat="1">
      <c r="A6" s="1"/>
      <c r="B6" s="2" t="s">
        <v>232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0" customFormat="1">
      <c r="A7" s="1"/>
      <c r="B7" s="2" t="s">
        <v>233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0" customFormat="1">
      <c r="A8" s="1"/>
      <c r="B8" s="261" t="s">
        <v>234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0" customFormat="1">
      <c r="A9" s="1"/>
      <c r="B9" s="261" t="s">
        <v>235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0" customFormat="1">
      <c r="A10" s="1"/>
      <c r="B10" s="2" t="s">
        <v>236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0" customFormat="1">
      <c r="A11" s="1"/>
      <c r="B11" s="261" t="s">
        <v>237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0" customFormat="1">
      <c r="A12" s="1"/>
      <c r="B12" s="259" t="s">
        <v>238</v>
      </c>
      <c r="C12" s="262"/>
      <c r="D12" s="262"/>
      <c r="E12" s="262"/>
      <c r="F12" s="262"/>
      <c r="G12" s="262"/>
      <c r="H12" s="262"/>
      <c r="I12" s="262"/>
      <c r="J12" s="262"/>
      <c r="K12" s="262"/>
      <c r="L12" s="262"/>
      <c r="M12" s="262"/>
      <c r="N12" s="262"/>
      <c r="O12" s="262"/>
    </row>
    <row r="13" spans="1:23" s="260" customFormat="1">
      <c r="A13" s="1"/>
      <c r="B13" s="2" t="s">
        <v>239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0" customFormat="1">
      <c r="A14" s="1"/>
      <c r="B14" s="2" t="s">
        <v>240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0" customFormat="1">
      <c r="A15" s="1"/>
      <c r="B15" s="2" t="s">
        <v>241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0" customFormat="1">
      <c r="A16" s="1"/>
      <c r="B16" s="2" t="s">
        <v>242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0" customFormat="1">
      <c r="A17" s="1"/>
      <c r="B17" s="2" t="s">
        <v>243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0" customFormat="1">
      <c r="A18" s="1"/>
      <c r="B18" s="2" t="s">
        <v>244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>
      <c r="B19" s="2" t="s">
        <v>245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>
      <c r="B20" s="259" t="s">
        <v>246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>
      <c r="B21" s="261" t="s">
        <v>247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>
      <c r="B22" s="261" t="s">
        <v>248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>
      <c r="B23" s="261" t="s">
        <v>249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>
      <c r="B24" s="261" t="s">
        <v>250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>
      <c r="B25" s="261" t="s">
        <v>251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>
      <c r="B26" s="261" t="s">
        <v>252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>
      <c r="B27" s="261" t="s">
        <v>253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>
      <c r="B28" s="259" t="s">
        <v>254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>
      <c r="B29" s="2" t="s">
        <v>255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>
      <c r="B30" s="2" t="s">
        <v>256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>
      <c r="B31" s="2" t="s">
        <v>257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>
      <c r="B32" s="261" t="s">
        <v>258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>
      <c r="B33" s="2" t="s">
        <v>259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>
      <c r="B34" s="2" t="s">
        <v>260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>
      <c r="B35" s="2" t="s">
        <v>261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>
      <c r="B36" s="263" t="s">
        <v>262</v>
      </c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/>
      <c r="N36" s="264"/>
      <c r="O36" s="264"/>
      <c r="P36" s="264"/>
      <c r="Q36" s="264"/>
      <c r="R36" s="264"/>
      <c r="S36" s="264"/>
      <c r="T36" s="264"/>
      <c r="U36" s="264"/>
      <c r="V36" s="264"/>
      <c r="W36" s="264"/>
    </row>
    <row r="37" spans="2:23">
      <c r="B37" s="2" t="s">
        <v>263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>
      <c r="B38" s="2" t="s">
        <v>264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>
      <c r="B39" s="2" t="s">
        <v>265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>
      <c r="B40" s="2" t="s">
        <v>266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>
      <c r="B41" s="2" t="s">
        <v>267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>
      <c r="B42" s="265" t="s">
        <v>268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>
      <c r="B43" s="2" t="s">
        <v>269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>
      <c r="B44" s="263" t="s">
        <v>270</v>
      </c>
      <c r="C44" s="264"/>
      <c r="D44" s="264"/>
      <c r="E44" s="264"/>
      <c r="F44" s="264"/>
      <c r="G44" s="264"/>
      <c r="H44" s="264"/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</row>
    <row r="45" spans="2:23">
      <c r="B45" s="2" t="s">
        <v>271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>
      <c r="B46" s="2" t="s">
        <v>272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>
      <c r="B47" s="2" t="s">
        <v>273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>
      <c r="B48" s="2" t="s">
        <v>274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>
      <c r="B49" s="2" t="s">
        <v>275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>
      <c r="B50" s="2" t="s">
        <v>276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>
      <c r="B51" s="2" t="s">
        <v>277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>
      <c r="B52" s="263" t="s">
        <v>278</v>
      </c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</row>
    <row r="53" spans="2:23">
      <c r="B53" s="2" t="s">
        <v>279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>
      <c r="B54" s="2" t="s">
        <v>280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>
      <c r="B55" s="2" t="s">
        <v>281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>
      <c r="B56" s="2" t="s">
        <v>282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>
      <c r="B57" s="2" t="s">
        <v>283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>
      <c r="B58" s="2" t="s">
        <v>284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>
      <c r="B59" s="2" t="s">
        <v>285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>
      <c r="B60" s="92" t="s">
        <v>286</v>
      </c>
    </row>
    <row r="61" spans="2:23">
      <c r="B61" s="2" t="s">
        <v>287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>
      <c r="B62" s="2" t="s">
        <v>288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>
      <c r="B63" s="2" t="s">
        <v>289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>
      <c r="B64" s="2" t="s">
        <v>290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>
      <c r="B65" s="2" t="s">
        <v>291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>
      <c r="B66" s="2" t="s">
        <v>292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>
      <c r="B67" s="266" t="s">
        <v>293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>
      <c r="B68" s="92" t="s">
        <v>294</v>
      </c>
    </row>
    <row r="69" spans="2:23">
      <c r="B69" s="2" t="s">
        <v>295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>
      <c r="B70" s="2" t="s">
        <v>296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>
      <c r="B71" s="2" t="s">
        <v>297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>
      <c r="B72" s="2" t="s">
        <v>298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>
      <c r="B73" s="2" t="s">
        <v>299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>
      <c r="B74" s="2" t="s">
        <v>300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>
      <c r="B75" s="2" t="s">
        <v>301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>
      <c r="J2" s="387" t="s">
        <v>203</v>
      </c>
      <c r="K2" s="387"/>
      <c r="L2" s="387"/>
      <c r="M2" s="387"/>
      <c r="N2" s="387"/>
      <c r="O2" s="387"/>
      <c r="P2" s="387"/>
    </row>
    <row r="3" spans="2:16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>
      <c r="J2" s="387" t="s">
        <v>203</v>
      </c>
      <c r="K2" s="387"/>
      <c r="L2" s="387"/>
      <c r="M2" s="387"/>
      <c r="N2" s="387"/>
      <c r="O2" s="387"/>
      <c r="P2" s="387"/>
    </row>
    <row r="3" spans="2:16" ht="15.75" thickBot="1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>
      <c r="B6" s="23" t="s">
        <v>329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>
      <c r="B7" s="23" t="s">
        <v>330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>
      <c r="B8" s="23" t="s">
        <v>331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>
      <c r="B9" s="23" t="s">
        <v>332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>
      <c r="B10" s="30" t="s">
        <v>333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>
      <c r="B11" s="23" t="s">
        <v>334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>
      <c r="B12" s="23" t="s">
        <v>335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>
      <c r="B15" s="23" t="s">
        <v>324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>
      <c r="B17" s="23" t="s">
        <v>336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>
      <c r="B18" s="23" t="s">
        <v>337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>
      <c r="B19" s="23" t="s">
        <v>325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>
      <c r="B21" s="30" t="s">
        <v>326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>
      <c r="B22" s="23" t="s">
        <v>312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>
      <c r="B23" s="23" t="s">
        <v>338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>
      <c r="B24" s="23" t="s">
        <v>317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>
      <c r="B26" s="23" t="s">
        <v>313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>
      <c r="B27" s="23" t="s">
        <v>314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>
      <c r="B28" s="23" t="s">
        <v>315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>
      <c r="B29" s="23" t="s">
        <v>316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>
      <c r="B65" s="30" t="s">
        <v>318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>
      <c r="B66" s="30" t="s">
        <v>319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>
      <c r="B67" s="30" t="s">
        <v>320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>
      <c r="B68" s="30" t="s">
        <v>321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>
      <c r="B69" s="30" t="s">
        <v>322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>
      <c r="B70" s="30" t="s">
        <v>307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>
      <c r="B71" s="30" t="s">
        <v>308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>
      <c r="B72" s="57" t="s">
        <v>309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>
      <c r="B73" s="30" t="s">
        <v>310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>
      <c r="B74" s="30" t="s">
        <v>302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>
      <c r="B75" s="30" t="s">
        <v>303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>
      <c r="B76" s="57" t="s">
        <v>311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>
      <c r="B77" s="30" t="s">
        <v>304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>
      <c r="B78" s="30" t="s">
        <v>305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>
      <c r="B122" s="292" t="s">
        <v>324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>
      <c r="B123" s="61" t="s">
        <v>323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>
      <c r="B124" s="61" t="s">
        <v>312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>
      <c r="B125" s="61" t="s">
        <v>306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/>
    <row r="229" spans="2:16" ht="15.75" thickBot="1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>
      <c r="B233" s="286" t="s">
        <v>197</v>
      </c>
      <c r="C233" s="287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85">
        <v>14886.147999999999</v>
      </c>
      <c r="L233" s="285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>
      <c r="B281" s="289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>
      <c r="B282" s="288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tabSelected="1" workbookViewId="0">
      <selection activeCell="H5" sqref="H5:H7"/>
    </sheetView>
  </sheetViews>
  <sheetFormatPr baseColWidth="10" defaultRowHeight="15"/>
  <cols>
    <col min="1" max="1" width="3.5703125" customWidth="1"/>
    <col min="2" max="2" width="11.5703125" customWidth="1"/>
    <col min="3" max="3" width="22.42578125" customWidth="1"/>
    <col min="4" max="4" width="27.140625" customWidth="1"/>
    <col min="5" max="6" width="8.28515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/>
    <row r="2" spans="2:10" ht="15.75" thickBot="1">
      <c r="B2" s="388" t="s">
        <v>476</v>
      </c>
      <c r="C2" s="388"/>
      <c r="D2" s="388"/>
      <c r="G2" s="388" t="s">
        <v>477</v>
      </c>
      <c r="H2" s="388"/>
      <c r="I2" s="388"/>
    </row>
    <row r="3" spans="2:10" ht="15.75" thickBot="1">
      <c r="B3" s="388" t="str">
        <f>Replay!A1</f>
        <v>01/08 –07/08</v>
      </c>
      <c r="C3" s="388"/>
      <c r="D3" s="388"/>
      <c r="G3" s="388" t="str">
        <f>Replay!A1</f>
        <v>01/08 –07/08</v>
      </c>
      <c r="H3" s="388"/>
      <c r="I3" s="388"/>
    </row>
    <row r="4" spans="2:10" ht="15.75" thickBot="1">
      <c r="B4" s="301" t="s">
        <v>390</v>
      </c>
      <c r="C4" s="301" t="s">
        <v>389</v>
      </c>
      <c r="D4" s="310" t="s">
        <v>391</v>
      </c>
      <c r="G4" s="301" t="s">
        <v>390</v>
      </c>
      <c r="H4" s="301" t="s">
        <v>389</v>
      </c>
      <c r="I4" s="310" t="s">
        <v>391</v>
      </c>
    </row>
    <row r="5" spans="2:10">
      <c r="B5" s="305" t="s">
        <v>392</v>
      </c>
      <c r="C5" s="307">
        <v>126278.9</v>
      </c>
      <c r="D5" s="308">
        <f>C5/C8</f>
        <v>2.0022646368433261E-2</v>
      </c>
      <c r="G5" s="305" t="s">
        <v>481</v>
      </c>
      <c r="H5" s="338">
        <f>SUM(Destacados!H4:H50)</f>
        <v>845932.97666666622</v>
      </c>
      <c r="I5" s="308">
        <f>H5/C8</f>
        <v>0.13413022162208227</v>
      </c>
    </row>
    <row r="6" spans="2:10">
      <c r="B6" s="340" t="s">
        <v>393</v>
      </c>
      <c r="C6" s="341">
        <v>5912788.4100000001</v>
      </c>
      <c r="D6" s="342">
        <f>C6/C8</f>
        <v>0.93752536159881639</v>
      </c>
      <c r="G6" s="305" t="s">
        <v>480</v>
      </c>
      <c r="H6" s="307">
        <f>SUM('Más Vistos-H'!J15:P15)+SUM('Más Vistos-H'!J28:P28)</f>
        <v>1795789.6333333314</v>
      </c>
      <c r="I6" s="308">
        <f>H6/C8</f>
        <v>0.28473847000830482</v>
      </c>
      <c r="J6" s="342">
        <f>H6/C6</f>
        <v>0.3037128185233558</v>
      </c>
    </row>
    <row r="7" spans="2:10">
      <c r="B7" s="337" t="s">
        <v>405</v>
      </c>
      <c r="C7" s="338">
        <v>267736.38</v>
      </c>
      <c r="D7" s="339">
        <f>C7/C8</f>
        <v>4.2451992032750269E-2</v>
      </c>
      <c r="G7" s="305" t="s">
        <v>482</v>
      </c>
      <c r="H7" s="307">
        <f>SUM(PARTIDOS!E2:E32)</f>
        <v>421628.28</v>
      </c>
      <c r="I7" s="308">
        <f>H7/C8</f>
        <v>6.6852925939098001E-2</v>
      </c>
      <c r="J7" s="342">
        <f>H7/C6</f>
        <v>7.1307858621648193E-2</v>
      </c>
    </row>
    <row r="8" spans="2:10">
      <c r="B8" s="309" t="s">
        <v>16</v>
      </c>
      <c r="C8" s="307">
        <f>SUM(C5:C7)</f>
        <v>6306803.6900000004</v>
      </c>
      <c r="D8" s="308">
        <f>SUM(D5:D7)</f>
        <v>0.99999999999999989</v>
      </c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F24"/>
  <sheetViews>
    <sheetView workbookViewId="0">
      <selection activeCell="C19" sqref="C19"/>
    </sheetView>
  </sheetViews>
  <sheetFormatPr baseColWidth="10" defaultRowHeight="15"/>
  <cols>
    <col min="2" max="2" width="23.140625" customWidth="1"/>
    <col min="3" max="3" width="19.28515625" customWidth="1"/>
    <col min="4" max="4" width="20.42578125" customWidth="1"/>
    <col min="5" max="5" width="26.28515625" style="374" customWidth="1"/>
  </cols>
  <sheetData>
    <row r="1" spans="1:6">
      <c r="A1" s="343" t="s">
        <v>483</v>
      </c>
      <c r="B1" s="343" t="s">
        <v>401</v>
      </c>
      <c r="C1" s="343" t="s">
        <v>196</v>
      </c>
      <c r="D1" s="344" t="s">
        <v>394</v>
      </c>
    </row>
    <row r="2" spans="1:6">
      <c r="A2" s="307" t="s">
        <v>416</v>
      </c>
      <c r="B2" s="312">
        <v>87399</v>
      </c>
      <c r="C2" s="312">
        <v>5645444</v>
      </c>
      <c r="D2" s="345">
        <v>423507</v>
      </c>
    </row>
    <row r="3" spans="1:6">
      <c r="A3" s="307" t="s">
        <v>415</v>
      </c>
      <c r="B3" s="312">
        <v>83835</v>
      </c>
      <c r="C3" s="312">
        <v>4956020</v>
      </c>
      <c r="D3" s="345">
        <v>429559</v>
      </c>
    </row>
    <row r="4" spans="1:6">
      <c r="A4" s="307" t="s">
        <v>414</v>
      </c>
      <c r="B4" s="312">
        <v>93126</v>
      </c>
      <c r="C4" s="312">
        <v>5511645</v>
      </c>
      <c r="D4" s="345">
        <v>450146</v>
      </c>
    </row>
    <row r="5" spans="1:6">
      <c r="A5" s="307" t="s">
        <v>413</v>
      </c>
      <c r="B5" s="312">
        <v>108586</v>
      </c>
      <c r="C5" s="312">
        <v>5678819</v>
      </c>
      <c r="D5" s="345">
        <v>422155</v>
      </c>
    </row>
    <row r="6" spans="1:6" ht="27">
      <c r="A6" s="307" t="s">
        <v>412</v>
      </c>
      <c r="B6" s="312">
        <v>113859</v>
      </c>
      <c r="C6" s="312">
        <v>5963927</v>
      </c>
      <c r="D6" s="345">
        <v>395604</v>
      </c>
      <c r="E6" s="375" t="s">
        <v>629</v>
      </c>
    </row>
    <row r="7" spans="1:6">
      <c r="A7" s="307" t="s">
        <v>411</v>
      </c>
      <c r="B7" s="312">
        <v>112412</v>
      </c>
      <c r="C7" s="353">
        <v>6225747</v>
      </c>
      <c r="D7" s="345">
        <v>376269</v>
      </c>
      <c r="E7" s="376" t="s">
        <v>630</v>
      </c>
    </row>
    <row r="8" spans="1:6">
      <c r="A8" s="307" t="s">
        <v>420</v>
      </c>
      <c r="B8" s="307">
        <v>99203.687000000005</v>
      </c>
      <c r="C8" s="307">
        <v>5511680.5379999997</v>
      </c>
      <c r="D8" s="346">
        <v>364261.46899999998</v>
      </c>
      <c r="E8" s="376" t="s">
        <v>631</v>
      </c>
    </row>
    <row r="9" spans="1:6">
      <c r="A9" s="307" t="s">
        <v>407</v>
      </c>
      <c r="B9" s="307">
        <v>95987.509000000005</v>
      </c>
      <c r="C9" s="307">
        <v>5232186.608</v>
      </c>
      <c r="D9" s="346">
        <v>323560.11200000002</v>
      </c>
      <c r="E9"/>
    </row>
    <row r="10" spans="1:6">
      <c r="A10" s="307" t="s">
        <v>417</v>
      </c>
      <c r="B10" s="307">
        <v>101763.1</v>
      </c>
      <c r="C10" s="307">
        <v>5729848.5</v>
      </c>
      <c r="D10" s="346">
        <v>319277</v>
      </c>
      <c r="E10"/>
    </row>
    <row r="11" spans="1:6">
      <c r="A11" s="307" t="s">
        <v>422</v>
      </c>
      <c r="B11" s="307">
        <v>105886.77099999999</v>
      </c>
      <c r="C11" s="307">
        <v>5994518.1670000004</v>
      </c>
      <c r="D11" s="346">
        <v>285187.42099999997</v>
      </c>
      <c r="E11"/>
    </row>
    <row r="12" spans="1:6">
      <c r="A12" s="307" t="s">
        <v>448</v>
      </c>
      <c r="B12" s="307">
        <v>114105.53</v>
      </c>
      <c r="C12" s="307">
        <v>5584158.2400000002</v>
      </c>
      <c r="D12" s="346">
        <v>279806.15999999997</v>
      </c>
      <c r="E12"/>
    </row>
    <row r="13" spans="1:6">
      <c r="A13" s="307" t="s">
        <v>454</v>
      </c>
      <c r="B13" s="307">
        <v>115989.13</v>
      </c>
      <c r="C13" s="307">
        <v>5722573.3799999999</v>
      </c>
      <c r="D13" s="346">
        <v>276331.37</v>
      </c>
      <c r="E13"/>
    </row>
    <row r="14" spans="1:6" ht="27">
      <c r="A14" s="307" t="s">
        <v>469</v>
      </c>
      <c r="B14" s="307">
        <v>114272.19</v>
      </c>
      <c r="C14" s="307">
        <v>5606485.2999999998</v>
      </c>
      <c r="D14" s="346">
        <v>264332.23</v>
      </c>
      <c r="E14" s="377" t="s">
        <v>632</v>
      </c>
      <c r="F14" s="348"/>
    </row>
    <row r="15" spans="1:6">
      <c r="A15" s="307" t="s">
        <v>472</v>
      </c>
      <c r="B15" s="338">
        <v>125845.21</v>
      </c>
      <c r="C15" s="341">
        <v>6044714.2199999997</v>
      </c>
      <c r="D15" s="346">
        <v>283597.23</v>
      </c>
      <c r="E15"/>
    </row>
    <row r="16" spans="1:6" ht="18">
      <c r="A16" s="307" t="s">
        <v>628</v>
      </c>
      <c r="B16" s="341">
        <v>126278.9</v>
      </c>
      <c r="C16" s="338">
        <v>5912788.4100000001</v>
      </c>
      <c r="D16" s="346">
        <v>267736.38</v>
      </c>
      <c r="E16" s="375" t="s">
        <v>633</v>
      </c>
    </row>
    <row r="18" spans="4:4">
      <c r="D18" s="302"/>
    </row>
    <row r="22" spans="4:4">
      <c r="D22" s="302"/>
    </row>
    <row r="23" spans="4:4">
      <c r="D23" s="302"/>
    </row>
    <row r="24" spans="4:4">
      <c r="D24" s="302"/>
    </row>
  </sheetData>
  <phoneticPr fontId="37" type="noConversion"/>
  <pageMargins left="0.7" right="0.7" top="0.75" bottom="0.75" header="0.3" footer="0.3"/>
  <pageSetup paperSize="9"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F11"/>
  <sheetViews>
    <sheetView workbookViewId="0">
      <selection activeCell="D14" sqref="D14"/>
    </sheetView>
  </sheetViews>
  <sheetFormatPr baseColWidth="10" defaultRowHeight="15"/>
  <cols>
    <col min="2" max="4" width="12.42578125" customWidth="1"/>
  </cols>
  <sheetData>
    <row r="1" spans="1:6">
      <c r="A1" s="349" t="s">
        <v>483</v>
      </c>
      <c r="B1" s="349" t="s">
        <v>8</v>
      </c>
      <c r="C1" s="349" t="s">
        <v>484</v>
      </c>
      <c r="D1" s="349" t="s">
        <v>485</v>
      </c>
    </row>
    <row r="2" spans="1:6">
      <c r="A2" s="307" t="s">
        <v>419</v>
      </c>
      <c r="B2" s="321">
        <v>229372.38333333313</v>
      </c>
      <c r="C2" s="321">
        <v>1349796.46</v>
      </c>
      <c r="D2" s="321">
        <v>282574.91666666669</v>
      </c>
    </row>
    <row r="3" spans="1:6">
      <c r="A3" s="307" t="s">
        <v>407</v>
      </c>
      <c r="B3" s="321">
        <v>328458.67</v>
      </c>
      <c r="C3" s="321">
        <v>1337820.58</v>
      </c>
      <c r="D3" s="321">
        <v>196728.92</v>
      </c>
    </row>
    <row r="4" spans="1:6">
      <c r="A4" s="307" t="s">
        <v>417</v>
      </c>
      <c r="B4" s="321">
        <v>614295.7833451</v>
      </c>
      <c r="C4" s="321">
        <v>1344824.8166666655</v>
      </c>
      <c r="D4" s="321">
        <v>380612.2043000001</v>
      </c>
    </row>
    <row r="5" spans="1:6">
      <c r="A5" s="307" t="s">
        <v>422</v>
      </c>
      <c r="B5" s="321">
        <v>610566.51666666579</v>
      </c>
      <c r="C5" s="321">
        <v>2165471.8499999978</v>
      </c>
      <c r="D5" s="321">
        <v>621346.44999999984</v>
      </c>
    </row>
    <row r="6" spans="1:6">
      <c r="A6" s="307" t="s">
        <v>448</v>
      </c>
      <c r="B6" s="321">
        <v>495980.07666666608</v>
      </c>
      <c r="C6" s="321">
        <v>1710027.4833333315</v>
      </c>
      <c r="D6" s="321">
        <v>288256.72366666654</v>
      </c>
    </row>
    <row r="7" spans="1:6">
      <c r="A7" s="307" t="s">
        <v>454</v>
      </c>
      <c r="B7" s="321">
        <v>645742.58333333244</v>
      </c>
      <c r="C7" s="321">
        <v>1605951.2166666649</v>
      </c>
      <c r="D7" s="321">
        <v>418884.89437000017</v>
      </c>
    </row>
    <row r="8" spans="1:6">
      <c r="A8" s="307" t="s">
        <v>470</v>
      </c>
      <c r="B8" s="321">
        <v>610706.95333333267</v>
      </c>
      <c r="C8" s="321">
        <v>1347746.1333333317</v>
      </c>
      <c r="D8" s="321">
        <v>335206.93333333335</v>
      </c>
      <c r="E8" s="347" t="s">
        <v>478</v>
      </c>
      <c r="F8" s="348"/>
    </row>
    <row r="9" spans="1:6">
      <c r="A9" s="307" t="s">
        <v>472</v>
      </c>
      <c r="B9" s="354">
        <v>948656.81666666537</v>
      </c>
      <c r="C9" s="321">
        <v>1116358.3666666651</v>
      </c>
      <c r="D9" s="354">
        <v>744277.69999999984</v>
      </c>
    </row>
    <row r="10" spans="1:6">
      <c r="A10" s="307" t="s">
        <v>628</v>
      </c>
      <c r="B10" s="354">
        <v>845932.97666666622</v>
      </c>
      <c r="C10" s="321">
        <v>1795789.6333333314</v>
      </c>
      <c r="D10" s="354">
        <v>421628.28</v>
      </c>
    </row>
    <row r="11" spans="1:6">
      <c r="C11" s="321"/>
    </row>
  </sheetData>
  <phoneticPr fontId="37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9"/>
  <sheetViews>
    <sheetView zoomScale="80" zoomScaleNormal="80" workbookViewId="0">
      <selection activeCell="F2" sqref="F2:F26"/>
    </sheetView>
  </sheetViews>
  <sheetFormatPr baseColWidth="10" defaultColWidth="9.140625" defaultRowHeight="15"/>
  <cols>
    <col min="1" max="1" width="24.85546875" customWidth="1"/>
    <col min="2" max="3" width="48.42578125" customWidth="1"/>
    <col min="4" max="4" width="19.5703125" customWidth="1"/>
    <col min="5" max="5" width="29.42578125" style="333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>
      <c r="A1" s="365" t="s">
        <v>214</v>
      </c>
      <c r="B1" s="365" t="s">
        <v>215</v>
      </c>
      <c r="C1" s="365" t="s">
        <v>216</v>
      </c>
      <c r="D1" s="365" t="s">
        <v>217</v>
      </c>
      <c r="E1" s="366" t="s">
        <v>218</v>
      </c>
      <c r="F1" s="365" t="s">
        <v>219</v>
      </c>
      <c r="G1" s="365" t="s">
        <v>220</v>
      </c>
      <c r="H1" s="365" t="s">
        <v>221</v>
      </c>
    </row>
    <row r="2" spans="1:8">
      <c r="A2" t="s">
        <v>342</v>
      </c>
      <c r="B2" s="367" t="s">
        <v>530</v>
      </c>
      <c r="C2" s="304" t="s">
        <v>531</v>
      </c>
      <c r="D2" s="393">
        <v>23351</v>
      </c>
      <c r="E2" s="394">
        <v>15522.45</v>
      </c>
      <c r="F2" s="372" t="s">
        <v>532</v>
      </c>
      <c r="G2" s="290">
        <f t="shared" ref="G2:G26" si="0">D2/E2</f>
        <v>1.5043372663464851</v>
      </c>
      <c r="H2" s="290">
        <f t="shared" ref="H2:H26" si="1">F2/D2</f>
        <v>2.1477452785747935</v>
      </c>
    </row>
    <row r="3" spans="1:8">
      <c r="A3" t="s">
        <v>342</v>
      </c>
      <c r="B3" s="367" t="s">
        <v>533</v>
      </c>
      <c r="C3" s="304" t="s">
        <v>534</v>
      </c>
      <c r="D3" s="393">
        <v>21280</v>
      </c>
      <c r="E3" s="394">
        <v>19218.566666666669</v>
      </c>
      <c r="F3" s="372" t="s">
        <v>535</v>
      </c>
      <c r="G3" s="290">
        <f t="shared" si="0"/>
        <v>1.1072625950252966</v>
      </c>
      <c r="H3" s="290">
        <f t="shared" si="1"/>
        <v>1.9263627819548872</v>
      </c>
    </row>
    <row r="4" spans="1:8">
      <c r="A4" t="s">
        <v>342</v>
      </c>
      <c r="B4" s="367" t="s">
        <v>536</v>
      </c>
      <c r="C4" s="304" t="s">
        <v>537</v>
      </c>
      <c r="D4" s="393">
        <v>62866</v>
      </c>
      <c r="E4" s="394">
        <v>55074.26666666667</v>
      </c>
      <c r="F4" s="372" t="s">
        <v>538</v>
      </c>
      <c r="G4" s="290">
        <f t="shared" si="0"/>
        <v>1.1414768421791666</v>
      </c>
      <c r="H4" s="290">
        <f t="shared" si="1"/>
        <v>2.4989183342347214</v>
      </c>
    </row>
    <row r="5" spans="1:8">
      <c r="A5" t="s">
        <v>342</v>
      </c>
      <c r="B5" s="367" t="s">
        <v>539</v>
      </c>
      <c r="C5" s="304" t="s">
        <v>540</v>
      </c>
      <c r="D5" s="393">
        <v>30408</v>
      </c>
      <c r="E5" s="394">
        <v>20280.416666666672</v>
      </c>
      <c r="F5" s="372" t="s">
        <v>541</v>
      </c>
      <c r="G5" s="290">
        <f t="shared" si="0"/>
        <v>1.4993774782733751</v>
      </c>
      <c r="H5" s="290">
        <f t="shared" si="1"/>
        <v>1.85040121020784</v>
      </c>
    </row>
    <row r="6" spans="1:8">
      <c r="A6" t="s">
        <v>342</v>
      </c>
      <c r="B6" s="367" t="s">
        <v>542</v>
      </c>
      <c r="C6" s="304" t="s">
        <v>543</v>
      </c>
      <c r="D6" s="393">
        <v>30511</v>
      </c>
      <c r="E6" s="394">
        <v>17008.98333333333</v>
      </c>
      <c r="F6" s="372" t="s">
        <v>544</v>
      </c>
      <c r="G6" s="290">
        <f t="shared" si="0"/>
        <v>1.7938167968103134</v>
      </c>
      <c r="H6" s="290">
        <f t="shared" si="1"/>
        <v>2.0016715283012685</v>
      </c>
    </row>
    <row r="7" spans="1:8">
      <c r="A7" t="s">
        <v>342</v>
      </c>
      <c r="B7" s="367" t="s">
        <v>545</v>
      </c>
      <c r="C7" s="304" t="s">
        <v>546</v>
      </c>
      <c r="D7" s="393">
        <v>29603</v>
      </c>
      <c r="E7" s="394">
        <v>26145.116666666661</v>
      </c>
      <c r="F7" s="372" t="s">
        <v>547</v>
      </c>
      <c r="G7" s="290">
        <f t="shared" si="0"/>
        <v>1.1322573304001322</v>
      </c>
      <c r="H7" s="290">
        <f t="shared" si="1"/>
        <v>1.9182853089213932</v>
      </c>
    </row>
    <row r="8" spans="1:8">
      <c r="A8" t="s">
        <v>342</v>
      </c>
      <c r="B8" s="367" t="s">
        <v>548</v>
      </c>
      <c r="C8" s="304" t="s">
        <v>549</v>
      </c>
      <c r="D8" s="393">
        <v>48845</v>
      </c>
      <c r="E8" s="394">
        <v>54245.866666666669</v>
      </c>
      <c r="F8" s="372" t="s">
        <v>550</v>
      </c>
      <c r="G8" s="290">
        <f t="shared" si="0"/>
        <v>0.90043726833872439</v>
      </c>
      <c r="H8" s="290">
        <f t="shared" si="1"/>
        <v>1.9542225406899376</v>
      </c>
    </row>
    <row r="9" spans="1:8">
      <c r="A9" t="s">
        <v>342</v>
      </c>
      <c r="B9" s="367" t="s">
        <v>551</v>
      </c>
      <c r="C9" s="304" t="s">
        <v>552</v>
      </c>
      <c r="D9" s="393">
        <v>88126</v>
      </c>
      <c r="E9" s="394">
        <v>80909.96666666666</v>
      </c>
      <c r="F9" s="372" t="s">
        <v>553</v>
      </c>
      <c r="G9" s="290">
        <f t="shared" si="0"/>
        <v>1.0891859634927548</v>
      </c>
      <c r="H9" s="290">
        <f t="shared" si="1"/>
        <v>2.6784603862651202</v>
      </c>
    </row>
    <row r="10" spans="1:8">
      <c r="A10" t="s">
        <v>442</v>
      </c>
      <c r="B10" s="367" t="s">
        <v>554</v>
      </c>
      <c r="C10" s="304" t="s">
        <v>555</v>
      </c>
      <c r="D10" s="393">
        <v>14196</v>
      </c>
      <c r="E10" s="394">
        <v>440.98333333333329</v>
      </c>
      <c r="F10" s="372" t="s">
        <v>556</v>
      </c>
      <c r="G10" s="290">
        <f t="shared" si="0"/>
        <v>32.191692807740282</v>
      </c>
      <c r="H10" s="290">
        <f t="shared" si="1"/>
        <v>1.9070865032403495</v>
      </c>
    </row>
    <row r="11" spans="1:8" s="326" customFormat="1">
      <c r="A11" t="s">
        <v>406</v>
      </c>
      <c r="B11" s="367" t="s">
        <v>557</v>
      </c>
      <c r="C11" s="304" t="s">
        <v>558</v>
      </c>
      <c r="D11" s="393">
        <v>26630</v>
      </c>
      <c r="E11" s="394">
        <v>16022.23333333333</v>
      </c>
      <c r="F11" s="372" t="s">
        <v>559</v>
      </c>
      <c r="G11" s="327">
        <f t="shared" si="0"/>
        <v>1.6620654215912476</v>
      </c>
      <c r="H11" s="327">
        <f t="shared" si="1"/>
        <v>2.5060833646263614</v>
      </c>
    </row>
    <row r="12" spans="1:8">
      <c r="A12" t="s">
        <v>442</v>
      </c>
      <c r="B12" s="367" t="s">
        <v>560</v>
      </c>
      <c r="C12" s="304" t="s">
        <v>558</v>
      </c>
      <c r="D12" s="393">
        <v>15671</v>
      </c>
      <c r="E12" s="394">
        <v>4582.5666666666666</v>
      </c>
      <c r="F12" s="372" t="s">
        <v>561</v>
      </c>
      <c r="G12" s="290">
        <f t="shared" si="0"/>
        <v>3.419699295154826</v>
      </c>
      <c r="H12" s="290">
        <f t="shared" si="1"/>
        <v>2.1052262140259077</v>
      </c>
    </row>
    <row r="13" spans="1:8">
      <c r="A13" t="s">
        <v>443</v>
      </c>
      <c r="B13" s="367" t="s">
        <v>562</v>
      </c>
      <c r="C13" s="304" t="s">
        <v>563</v>
      </c>
      <c r="D13" s="393">
        <v>1658</v>
      </c>
      <c r="E13" s="394">
        <v>383.03333333333342</v>
      </c>
      <c r="F13" s="372" t="s">
        <v>564</v>
      </c>
      <c r="G13" s="290">
        <f t="shared" si="0"/>
        <v>4.3286049952136443</v>
      </c>
      <c r="H13" s="290">
        <f t="shared" si="1"/>
        <v>1.3673100120627262</v>
      </c>
    </row>
    <row r="14" spans="1:8">
      <c r="A14" t="s">
        <v>406</v>
      </c>
      <c r="B14" s="367" t="s">
        <v>565</v>
      </c>
      <c r="C14" s="304" t="s">
        <v>566</v>
      </c>
      <c r="D14" s="393">
        <v>26203</v>
      </c>
      <c r="E14" s="394">
        <v>11948.7</v>
      </c>
      <c r="F14" s="372" t="s">
        <v>567</v>
      </c>
      <c r="G14" s="290">
        <f t="shared" si="0"/>
        <v>2.1929582297655812</v>
      </c>
      <c r="H14" s="290">
        <f t="shared" si="1"/>
        <v>1.976987367858642</v>
      </c>
    </row>
    <row r="15" spans="1:8">
      <c r="A15" t="s">
        <v>406</v>
      </c>
      <c r="B15" s="367" t="s">
        <v>568</v>
      </c>
      <c r="C15" s="304" t="s">
        <v>569</v>
      </c>
      <c r="D15" s="393">
        <v>14021</v>
      </c>
      <c r="E15" s="394">
        <v>6621.7166666666662</v>
      </c>
      <c r="F15" s="372" t="s">
        <v>570</v>
      </c>
      <c r="G15" s="290">
        <f t="shared" si="0"/>
        <v>2.1174267498609374</v>
      </c>
      <c r="H15" s="290">
        <f t="shared" si="1"/>
        <v>2.1655374081734542</v>
      </c>
    </row>
    <row r="16" spans="1:8">
      <c r="A16" t="s">
        <v>442</v>
      </c>
      <c r="B16" s="367" t="s">
        <v>571</v>
      </c>
      <c r="C16" s="304" t="s">
        <v>572</v>
      </c>
      <c r="D16" s="393">
        <v>12373</v>
      </c>
      <c r="E16" s="394">
        <v>8245.8333333333339</v>
      </c>
      <c r="F16" s="372" t="s">
        <v>573</v>
      </c>
      <c r="G16" s="290">
        <f t="shared" si="0"/>
        <v>1.5005154118241535</v>
      </c>
      <c r="H16" s="290">
        <f t="shared" si="1"/>
        <v>2.2255718095853876</v>
      </c>
    </row>
    <row r="17" spans="1:8">
      <c r="A17" t="s">
        <v>406</v>
      </c>
      <c r="B17" s="367" t="s">
        <v>574</v>
      </c>
      <c r="C17" s="304" t="s">
        <v>575</v>
      </c>
      <c r="D17" s="393">
        <v>13168</v>
      </c>
      <c r="E17" s="394">
        <v>10589.25</v>
      </c>
      <c r="F17" s="372" t="s">
        <v>576</v>
      </c>
      <c r="G17" s="290">
        <f t="shared" si="0"/>
        <v>1.2435252732724225</v>
      </c>
      <c r="H17" s="290">
        <f t="shared" si="1"/>
        <v>2.2745291616038883</v>
      </c>
    </row>
    <row r="18" spans="1:8">
      <c r="A18" t="s">
        <v>406</v>
      </c>
      <c r="B18" s="367" t="s">
        <v>577</v>
      </c>
      <c r="C18" s="304" t="s">
        <v>578</v>
      </c>
      <c r="D18" s="393">
        <v>19101</v>
      </c>
      <c r="E18" s="394">
        <v>14259.83333333333</v>
      </c>
      <c r="F18" s="372" t="s">
        <v>579</v>
      </c>
      <c r="G18" s="290">
        <f t="shared" si="0"/>
        <v>1.3394967215605609</v>
      </c>
      <c r="H18" s="290">
        <f t="shared" si="1"/>
        <v>2.0639757080781109</v>
      </c>
    </row>
    <row r="19" spans="1:8">
      <c r="A19" t="s">
        <v>442</v>
      </c>
      <c r="B19" s="367" t="s">
        <v>580</v>
      </c>
      <c r="C19" s="304" t="s">
        <v>581</v>
      </c>
      <c r="D19" s="393">
        <v>4604</v>
      </c>
      <c r="E19" s="394">
        <v>478.8</v>
      </c>
      <c r="F19" s="372" t="s">
        <v>582</v>
      </c>
      <c r="G19" s="290">
        <f t="shared" si="0"/>
        <v>9.6157059314954054</v>
      </c>
      <c r="H19" s="290">
        <f t="shared" si="1"/>
        <v>1.4124674196350999</v>
      </c>
    </row>
    <row r="20" spans="1:8">
      <c r="A20" t="s">
        <v>406</v>
      </c>
      <c r="B20" s="367" t="s">
        <v>583</v>
      </c>
      <c r="C20" s="304" t="s">
        <v>584</v>
      </c>
      <c r="D20" s="393">
        <v>22629</v>
      </c>
      <c r="E20" s="394">
        <v>12017.51666666667</v>
      </c>
      <c r="F20" s="372" t="s">
        <v>585</v>
      </c>
      <c r="G20" s="290">
        <f t="shared" si="0"/>
        <v>1.8830013410979245</v>
      </c>
      <c r="H20" s="290">
        <f t="shared" si="1"/>
        <v>1.9536877458128949</v>
      </c>
    </row>
    <row r="21" spans="1:8">
      <c r="A21" t="s">
        <v>406</v>
      </c>
      <c r="B21" s="367" t="s">
        <v>586</v>
      </c>
      <c r="C21" s="304" t="s">
        <v>587</v>
      </c>
      <c r="D21" s="393">
        <v>15020</v>
      </c>
      <c r="E21" s="394">
        <v>8258.9500000000007</v>
      </c>
      <c r="F21" s="372" t="s">
        <v>588</v>
      </c>
      <c r="G21" s="290">
        <f t="shared" si="0"/>
        <v>1.818633119222177</v>
      </c>
      <c r="H21" s="290">
        <f t="shared" si="1"/>
        <v>1.8129826897470041</v>
      </c>
    </row>
    <row r="22" spans="1:8">
      <c r="A22" t="s">
        <v>442</v>
      </c>
      <c r="B22" s="378" t="s">
        <v>589</v>
      </c>
      <c r="C22" s="304" t="s">
        <v>543</v>
      </c>
      <c r="D22" s="393">
        <v>3101</v>
      </c>
      <c r="E22" s="394">
        <v>1471.28</v>
      </c>
      <c r="F22" s="372">
        <v>4587</v>
      </c>
      <c r="G22" s="290">
        <f t="shared" si="0"/>
        <v>2.1076885433092274</v>
      </c>
      <c r="H22" s="290">
        <f t="shared" si="1"/>
        <v>1.4792002579812964</v>
      </c>
    </row>
    <row r="23" spans="1:8">
      <c r="A23" t="s">
        <v>443</v>
      </c>
      <c r="B23" s="379" t="s">
        <v>590</v>
      </c>
      <c r="C23" s="304" t="s">
        <v>591</v>
      </c>
      <c r="D23" s="393">
        <v>6263</v>
      </c>
      <c r="E23" s="394">
        <v>1265.3</v>
      </c>
      <c r="F23" s="372" t="s">
        <v>592</v>
      </c>
      <c r="G23" s="290">
        <f t="shared" si="0"/>
        <v>4.9498142732948711</v>
      </c>
      <c r="H23" s="290">
        <f t="shared" si="1"/>
        <v>1.538719463515887</v>
      </c>
    </row>
    <row r="24" spans="1:8">
      <c r="A24" t="s">
        <v>406</v>
      </c>
      <c r="B24" s="304" t="s">
        <v>593</v>
      </c>
      <c r="C24" s="304" t="s">
        <v>594</v>
      </c>
      <c r="D24" s="393">
        <v>23564</v>
      </c>
      <c r="E24" s="394">
        <v>19994.26666666667</v>
      </c>
      <c r="F24" s="372" t="s">
        <v>595</v>
      </c>
      <c r="G24" s="290">
        <f t="shared" si="0"/>
        <v>1.1785378475162878</v>
      </c>
      <c r="H24" s="290">
        <f t="shared" si="1"/>
        <v>2.1205228314377864</v>
      </c>
    </row>
    <row r="25" spans="1:8">
      <c r="A25" t="s">
        <v>406</v>
      </c>
      <c r="B25" s="304" t="s">
        <v>596</v>
      </c>
      <c r="C25" s="368" t="s">
        <v>597</v>
      </c>
      <c r="D25" s="393">
        <v>22292</v>
      </c>
      <c r="E25" s="394">
        <v>14356.7</v>
      </c>
      <c r="F25" s="372" t="s">
        <v>598</v>
      </c>
      <c r="G25" s="290">
        <f t="shared" si="0"/>
        <v>1.552724511900367</v>
      </c>
      <c r="H25" s="290">
        <f t="shared" si="1"/>
        <v>2.21536874214965</v>
      </c>
    </row>
    <row r="26" spans="1:8">
      <c r="A26" t="s">
        <v>406</v>
      </c>
      <c r="B26" s="304" t="s">
        <v>599</v>
      </c>
      <c r="C26" s="368" t="s">
        <v>552</v>
      </c>
      <c r="D26" s="393">
        <v>11562</v>
      </c>
      <c r="E26" s="394">
        <v>2285.6833333333329</v>
      </c>
      <c r="F26" s="372" t="s">
        <v>600</v>
      </c>
      <c r="G26" s="290">
        <f t="shared" si="0"/>
        <v>5.058443499755727</v>
      </c>
      <c r="H26" s="290">
        <f t="shared" si="1"/>
        <v>1.7061927002248747</v>
      </c>
    </row>
    <row r="29" spans="1:8">
      <c r="C29" s="326"/>
      <c r="D29" s="370"/>
      <c r="E29" s="371"/>
      <c r="F29" s="371"/>
      <c r="G29" s="326"/>
    </row>
  </sheetData>
  <phoneticPr fontId="37" type="noConversion"/>
  <conditionalFormatting sqref="E2:E4 E6:E12">
    <cfRule type="colorScale" priority="8">
      <colorScale>
        <cfvo type="min"/>
        <cfvo type="max"/>
        <color rgb="FFFCFCFF"/>
        <color rgb="FFF8696B"/>
      </colorScale>
    </cfRule>
  </conditionalFormatting>
  <conditionalFormatting sqref="E5">
    <cfRule type="colorScale" priority="7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6">
      <colorScale>
        <cfvo type="min"/>
        <cfvo type="max"/>
        <color rgb="FFFCFCFF"/>
        <color rgb="FFF8696B"/>
      </colorScale>
    </cfRule>
  </conditionalFormatting>
  <conditionalFormatting sqref="E17:E21">
    <cfRule type="colorScale" priority="5">
      <colorScale>
        <cfvo type="min"/>
        <cfvo type="max"/>
        <color rgb="FFFCFCFF"/>
        <color rgb="FFF8696B"/>
      </colorScale>
    </cfRule>
  </conditionalFormatting>
  <conditionalFormatting sqref="E1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2">
    <cfRule type="colorScale" priority="3">
      <colorScale>
        <cfvo type="min"/>
        <cfvo type="max"/>
        <color rgb="FFFCFCFF"/>
        <color rgb="FFF8696B"/>
      </colorScale>
    </cfRule>
  </conditionalFormatting>
  <conditionalFormatting sqref="E23:E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2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48"/>
  <sheetViews>
    <sheetView workbookViewId="0">
      <selection activeCell="I7" sqref="I7"/>
    </sheetView>
  </sheetViews>
  <sheetFormatPr baseColWidth="10" defaultRowHeight="15"/>
  <cols>
    <col min="1" max="1" width="3.7109375" customWidth="1"/>
    <col min="2" max="2" width="24.7109375" customWidth="1"/>
    <col min="3" max="3" width="38.140625" bestFit="1" customWidth="1"/>
    <col min="4" max="4" width="18.140625" bestFit="1" customWidth="1"/>
    <col min="6" max="6" width="19.28515625" customWidth="1"/>
    <col min="7" max="7" width="17.85546875" customWidth="1"/>
  </cols>
  <sheetData>
    <row r="2" spans="2:9">
      <c r="B2" s="313" t="s">
        <v>196</v>
      </c>
      <c r="C2" s="314"/>
    </row>
    <row r="3" spans="2:9">
      <c r="B3" s="315" t="s">
        <v>395</v>
      </c>
      <c r="C3" s="316"/>
      <c r="D3" s="317" t="s">
        <v>214</v>
      </c>
      <c r="E3" s="317" t="s">
        <v>216</v>
      </c>
      <c r="F3" s="317" t="s">
        <v>396</v>
      </c>
      <c r="G3" s="317" t="s">
        <v>397</v>
      </c>
      <c r="H3" s="317" t="s">
        <v>398</v>
      </c>
      <c r="I3" s="317" t="s">
        <v>399</v>
      </c>
    </row>
    <row r="4" spans="2:9">
      <c r="B4" s="304" t="s">
        <v>474</v>
      </c>
      <c r="C4" s="304" t="s">
        <v>475</v>
      </c>
      <c r="D4" s="304" t="s">
        <v>404</v>
      </c>
      <c r="E4" s="319">
        <v>44774</v>
      </c>
      <c r="F4" s="334">
        <v>0.58333333333333337</v>
      </c>
      <c r="G4" s="334">
        <v>0.8125</v>
      </c>
      <c r="H4" s="321">
        <v>21639.733333333301</v>
      </c>
      <c r="I4" s="211">
        <v>28270</v>
      </c>
    </row>
    <row r="5" spans="2:9">
      <c r="B5" s="304" t="s">
        <v>474</v>
      </c>
      <c r="C5" s="304" t="s">
        <v>475</v>
      </c>
      <c r="D5" s="304" t="s">
        <v>404</v>
      </c>
      <c r="E5" s="319">
        <v>44775</v>
      </c>
      <c r="F5" s="334">
        <v>0.58333333333333337</v>
      </c>
      <c r="G5" s="334">
        <v>0.8125</v>
      </c>
      <c r="H5" s="321">
        <v>20859.2833333333</v>
      </c>
      <c r="I5" s="211">
        <v>29202</v>
      </c>
    </row>
    <row r="6" spans="2:9">
      <c r="B6" s="304" t="s">
        <v>474</v>
      </c>
      <c r="C6" s="304" t="s">
        <v>475</v>
      </c>
      <c r="D6" s="304" t="s">
        <v>404</v>
      </c>
      <c r="E6" s="319">
        <v>44776</v>
      </c>
      <c r="F6" s="334">
        <v>0.58333333333333337</v>
      </c>
      <c r="G6" s="334">
        <v>0.8125</v>
      </c>
      <c r="H6" s="321">
        <v>21305.32</v>
      </c>
      <c r="I6" s="211">
        <v>29798</v>
      </c>
    </row>
    <row r="7" spans="2:9">
      <c r="B7" s="304" t="s">
        <v>474</v>
      </c>
      <c r="C7" s="304" t="s">
        <v>475</v>
      </c>
      <c r="D7" s="304" t="s">
        <v>404</v>
      </c>
      <c r="E7" s="319">
        <v>44777</v>
      </c>
      <c r="F7" s="334">
        <v>0.58333333333333337</v>
      </c>
      <c r="G7" s="334">
        <v>0.8125</v>
      </c>
      <c r="H7" s="321">
        <v>20904.5333333333</v>
      </c>
      <c r="I7" s="211">
        <v>33878</v>
      </c>
    </row>
    <row r="8" spans="2:9">
      <c r="B8" s="304" t="s">
        <v>474</v>
      </c>
      <c r="C8" s="304" t="s">
        <v>475</v>
      </c>
      <c r="D8" s="304" t="s">
        <v>404</v>
      </c>
      <c r="E8" s="319">
        <v>44778</v>
      </c>
      <c r="F8" s="334">
        <v>0.58333333333333337</v>
      </c>
      <c r="G8" s="334">
        <v>0.8125</v>
      </c>
      <c r="H8" s="321">
        <v>20675.75</v>
      </c>
      <c r="I8" s="211">
        <v>31503</v>
      </c>
    </row>
    <row r="9" spans="2:9">
      <c r="B9" s="304"/>
      <c r="C9" s="304" t="s">
        <v>409</v>
      </c>
      <c r="D9" s="304" t="s">
        <v>400</v>
      </c>
      <c r="E9" s="319">
        <v>44774</v>
      </c>
      <c r="F9" s="334">
        <v>0.86111111111111116</v>
      </c>
      <c r="G9" s="334">
        <v>0.89583333333333337</v>
      </c>
      <c r="H9" s="321">
        <v>46702.016666666597</v>
      </c>
      <c r="I9" s="211">
        <v>58935</v>
      </c>
    </row>
    <row r="10" spans="2:9">
      <c r="B10" s="304"/>
      <c r="C10" s="304" t="s">
        <v>409</v>
      </c>
      <c r="D10" s="304" t="s">
        <v>400</v>
      </c>
      <c r="E10" s="319">
        <v>44775</v>
      </c>
      <c r="F10" s="334">
        <v>0.86111111111111116</v>
      </c>
      <c r="G10" s="334">
        <v>0.89583333333333337</v>
      </c>
      <c r="H10" s="321">
        <v>50947.683333333298</v>
      </c>
      <c r="I10" s="211">
        <v>62211</v>
      </c>
    </row>
    <row r="11" spans="2:9">
      <c r="B11" s="304"/>
      <c r="C11" s="304" t="s">
        <v>409</v>
      </c>
      <c r="D11" s="304" t="s">
        <v>400</v>
      </c>
      <c r="E11" s="319">
        <v>44776</v>
      </c>
      <c r="F11" s="334">
        <v>0.86111111111111116</v>
      </c>
      <c r="G11" s="334">
        <v>0.89583333333333337</v>
      </c>
      <c r="H11" s="304">
        <v>51436.616666666603</v>
      </c>
      <c r="I11" s="304">
        <v>63797</v>
      </c>
    </row>
    <row r="12" spans="2:9">
      <c r="B12" s="304"/>
      <c r="C12" s="304" t="s">
        <v>409</v>
      </c>
      <c r="D12" s="304" t="s">
        <v>400</v>
      </c>
      <c r="E12" s="319">
        <v>44777</v>
      </c>
      <c r="F12" s="334">
        <v>0.86111111111111116</v>
      </c>
      <c r="G12" s="334">
        <v>0.89583333333333337</v>
      </c>
      <c r="H12" s="321">
        <v>50618.983333333301</v>
      </c>
      <c r="I12" s="211">
        <v>63018</v>
      </c>
    </row>
    <row r="13" spans="2:9">
      <c r="B13" s="304"/>
      <c r="C13" s="304" t="s">
        <v>409</v>
      </c>
      <c r="D13" s="304" t="s">
        <v>400</v>
      </c>
      <c r="E13" s="319">
        <v>44778</v>
      </c>
      <c r="F13" s="334">
        <v>0.86111111111111116</v>
      </c>
      <c r="G13" s="334">
        <v>0.89583333333333337</v>
      </c>
      <c r="H13" s="321">
        <v>47996</v>
      </c>
      <c r="I13" s="211">
        <v>61189</v>
      </c>
    </row>
    <row r="14" spans="2:9">
      <c r="B14" s="328"/>
      <c r="C14" s="328" t="s">
        <v>425</v>
      </c>
      <c r="D14" s="328" t="s">
        <v>450</v>
      </c>
      <c r="E14" s="319">
        <v>44774</v>
      </c>
      <c r="F14" s="335">
        <v>0.6875</v>
      </c>
      <c r="G14" s="335">
        <v>0.75</v>
      </c>
      <c r="H14" s="325">
        <v>2755.4166666666601</v>
      </c>
      <c r="I14" s="211">
        <v>6173</v>
      </c>
    </row>
    <row r="15" spans="2:9">
      <c r="B15" s="304"/>
      <c r="C15" s="328" t="s">
        <v>425</v>
      </c>
      <c r="D15" s="328" t="s">
        <v>450</v>
      </c>
      <c r="E15" s="319">
        <v>44775</v>
      </c>
      <c r="F15" s="335">
        <v>0.6875</v>
      </c>
      <c r="G15" s="335">
        <v>0.75</v>
      </c>
      <c r="H15" s="321">
        <v>2852.8166666666598</v>
      </c>
      <c r="I15" s="211">
        <v>6243</v>
      </c>
    </row>
    <row r="16" spans="2:9">
      <c r="B16" s="304"/>
      <c r="C16" s="328" t="s">
        <v>425</v>
      </c>
      <c r="D16" s="328" t="s">
        <v>450</v>
      </c>
      <c r="E16" s="319">
        <v>44776</v>
      </c>
      <c r="F16" s="335">
        <v>0.6875</v>
      </c>
      <c r="G16" s="335">
        <v>0.75</v>
      </c>
      <c r="H16" s="321">
        <v>2945.45</v>
      </c>
      <c r="I16" s="211">
        <v>6468</v>
      </c>
    </row>
    <row r="17" spans="2:9">
      <c r="B17" s="304"/>
      <c r="C17" s="328" t="s">
        <v>425</v>
      </c>
      <c r="D17" s="328" t="s">
        <v>450</v>
      </c>
      <c r="E17" s="319">
        <v>44777</v>
      </c>
      <c r="F17" s="335">
        <v>0.6875</v>
      </c>
      <c r="G17" s="335">
        <v>0.75</v>
      </c>
      <c r="H17" s="321">
        <v>3044.9</v>
      </c>
      <c r="I17" s="211">
        <v>8545</v>
      </c>
    </row>
    <row r="18" spans="2:9">
      <c r="B18" s="304" t="s">
        <v>601</v>
      </c>
      <c r="C18" s="304" t="s">
        <v>602</v>
      </c>
      <c r="D18" s="304" t="s">
        <v>473</v>
      </c>
      <c r="E18" s="319">
        <v>44775</v>
      </c>
      <c r="F18" s="334">
        <v>0.8125</v>
      </c>
      <c r="G18" s="334">
        <v>0.89583333333333337</v>
      </c>
      <c r="H18" s="321">
        <v>440.98333333333301</v>
      </c>
      <c r="I18" s="211">
        <v>14197</v>
      </c>
    </row>
    <row r="19" spans="2:9">
      <c r="B19" s="304" t="s">
        <v>601</v>
      </c>
      <c r="C19" s="304" t="s">
        <v>603</v>
      </c>
      <c r="D19" s="304" t="s">
        <v>418</v>
      </c>
      <c r="E19" s="319">
        <v>44776</v>
      </c>
      <c r="F19" s="334">
        <v>0.8125</v>
      </c>
      <c r="G19" s="334">
        <v>0.89583333333333337</v>
      </c>
      <c r="H19" s="321">
        <v>16022.45</v>
      </c>
      <c r="I19" s="211">
        <v>26631</v>
      </c>
    </row>
    <row r="20" spans="2:9">
      <c r="B20" s="304" t="s">
        <v>601</v>
      </c>
      <c r="C20" s="304" t="s">
        <v>604</v>
      </c>
      <c r="D20" s="304" t="s">
        <v>418</v>
      </c>
      <c r="E20" s="319">
        <v>44777</v>
      </c>
      <c r="F20" s="334">
        <v>0.8125</v>
      </c>
      <c r="G20" s="334">
        <v>0.89583333333333337</v>
      </c>
      <c r="H20" s="321">
        <v>11949.0333333333</v>
      </c>
      <c r="I20" s="211">
        <v>26205</v>
      </c>
    </row>
    <row r="21" spans="2:9">
      <c r="B21" s="304" t="s">
        <v>605</v>
      </c>
      <c r="C21" s="304" t="s">
        <v>606</v>
      </c>
      <c r="D21" s="304" t="s">
        <v>418</v>
      </c>
      <c r="E21" s="319">
        <v>44778</v>
      </c>
      <c r="F21" s="334">
        <v>0.5625</v>
      </c>
      <c r="G21" s="334">
        <v>0.64583333333333337</v>
      </c>
      <c r="H21" s="321">
        <v>6621.7166666666599</v>
      </c>
      <c r="I21" s="211">
        <v>14021</v>
      </c>
    </row>
    <row r="22" spans="2:9">
      <c r="B22" s="304" t="s">
        <v>607</v>
      </c>
      <c r="C22" s="304" t="s">
        <v>571</v>
      </c>
      <c r="D22" s="304" t="s">
        <v>473</v>
      </c>
      <c r="E22" s="319">
        <v>44778</v>
      </c>
      <c r="F22" s="334">
        <v>0.58333333333333337</v>
      </c>
      <c r="G22" s="334">
        <v>0.66666666666666663</v>
      </c>
      <c r="H22" s="321">
        <v>8245.8333333333303</v>
      </c>
      <c r="I22" s="211">
        <v>12373</v>
      </c>
    </row>
    <row r="23" spans="2:9">
      <c r="B23" s="304" t="s">
        <v>607</v>
      </c>
      <c r="C23" s="304" t="s">
        <v>577</v>
      </c>
      <c r="D23" s="304" t="s">
        <v>418</v>
      </c>
      <c r="E23" s="319">
        <v>44779</v>
      </c>
      <c r="F23" s="334">
        <v>0.47916666666666669</v>
      </c>
      <c r="G23" s="334">
        <v>0.5625</v>
      </c>
      <c r="H23" s="321">
        <v>14247.5333333333</v>
      </c>
      <c r="I23" s="211">
        <v>19094</v>
      </c>
    </row>
    <row r="24" spans="2:9">
      <c r="B24" s="304" t="s">
        <v>607</v>
      </c>
      <c r="C24" s="304" t="s">
        <v>608</v>
      </c>
      <c r="D24" s="304" t="s">
        <v>418</v>
      </c>
      <c r="E24" s="319">
        <v>44780</v>
      </c>
      <c r="F24" s="334">
        <v>0.4375</v>
      </c>
      <c r="G24" s="334">
        <v>0.52083333333333337</v>
      </c>
      <c r="H24" s="321">
        <v>20042.7</v>
      </c>
      <c r="I24" s="211">
        <v>23566</v>
      </c>
    </row>
    <row r="25" spans="2:9">
      <c r="B25" s="304" t="s">
        <v>609</v>
      </c>
      <c r="C25" s="304" t="s">
        <v>596</v>
      </c>
      <c r="D25" s="304" t="s">
        <v>418</v>
      </c>
      <c r="E25" s="319">
        <v>44780</v>
      </c>
      <c r="F25" s="334">
        <v>0.54166666666666663</v>
      </c>
      <c r="G25" s="334">
        <v>0.54166666666666663</v>
      </c>
      <c r="H25" s="321">
        <v>14356.916666666601</v>
      </c>
      <c r="I25" s="211">
        <v>22294</v>
      </c>
    </row>
    <row r="26" spans="2:9">
      <c r="B26" s="304" t="s">
        <v>610</v>
      </c>
      <c r="C26" s="304" t="s">
        <v>611</v>
      </c>
      <c r="D26" s="304" t="s">
        <v>418</v>
      </c>
      <c r="E26" s="319">
        <v>44779</v>
      </c>
      <c r="F26" s="334">
        <v>0.58333333333333337</v>
      </c>
      <c r="G26" s="334">
        <v>0.66666666666666663</v>
      </c>
      <c r="H26" s="321">
        <v>12017.516666666599</v>
      </c>
      <c r="I26" s="211">
        <v>22629</v>
      </c>
    </row>
    <row r="27" spans="2:9">
      <c r="B27" s="328" t="s">
        <v>612</v>
      </c>
      <c r="C27" s="328" t="s">
        <v>613</v>
      </c>
      <c r="D27" s="328" t="s">
        <v>408</v>
      </c>
      <c r="E27" s="319">
        <v>44779</v>
      </c>
      <c r="F27" s="335">
        <v>0.55208333333333337</v>
      </c>
      <c r="G27" s="335">
        <v>0.63541666666666663</v>
      </c>
      <c r="H27" s="325">
        <v>55101.516666666597</v>
      </c>
      <c r="I27" s="336">
        <v>62872</v>
      </c>
    </row>
    <row r="28" spans="2:9">
      <c r="B28" s="328" t="s">
        <v>612</v>
      </c>
      <c r="C28" s="328" t="s">
        <v>614</v>
      </c>
      <c r="D28" s="328" t="s">
        <v>408</v>
      </c>
      <c r="E28" s="319">
        <v>44780</v>
      </c>
      <c r="F28" s="335">
        <v>0.64583333333333337</v>
      </c>
      <c r="G28" s="335">
        <v>0.72916666666666663</v>
      </c>
      <c r="H28" s="325">
        <v>80915.383333333302</v>
      </c>
      <c r="I28" s="336">
        <v>88130</v>
      </c>
    </row>
    <row r="29" spans="2:9">
      <c r="B29" s="304" t="s">
        <v>615</v>
      </c>
      <c r="C29" s="304" t="s">
        <v>616</v>
      </c>
      <c r="D29" s="304" t="s">
        <v>473</v>
      </c>
      <c r="E29" s="319">
        <v>44779</v>
      </c>
      <c r="F29" s="334">
        <v>0.75</v>
      </c>
      <c r="G29" s="334">
        <v>0.875</v>
      </c>
      <c r="H29" s="321">
        <v>2454.35</v>
      </c>
      <c r="I29" s="211">
        <v>4782</v>
      </c>
    </row>
    <row r="30" spans="2:9">
      <c r="B30" s="304"/>
      <c r="C30" s="304" t="s">
        <v>617</v>
      </c>
      <c r="D30" s="304" t="s">
        <v>400</v>
      </c>
      <c r="E30" s="319">
        <v>44779</v>
      </c>
      <c r="F30" s="334">
        <v>0.79166666666666663</v>
      </c>
      <c r="G30" s="334">
        <v>0.875</v>
      </c>
      <c r="H30" s="321">
        <v>40954.15</v>
      </c>
      <c r="I30" s="211">
        <v>48623</v>
      </c>
    </row>
    <row r="31" spans="2:9">
      <c r="B31" s="304"/>
      <c r="C31" s="304" t="s">
        <v>363</v>
      </c>
      <c r="D31" s="304" t="s">
        <v>404</v>
      </c>
      <c r="E31" s="319">
        <v>44779</v>
      </c>
      <c r="F31" s="334">
        <v>0.83333333333333337</v>
      </c>
      <c r="G31" s="334">
        <v>0.91666666666666663</v>
      </c>
      <c r="H31" s="321">
        <v>40059.65</v>
      </c>
      <c r="I31" s="211">
        <v>45021</v>
      </c>
    </row>
    <row r="32" spans="2:9">
      <c r="B32" s="328"/>
      <c r="C32" s="328" t="s">
        <v>618</v>
      </c>
      <c r="D32" s="304" t="s">
        <v>400</v>
      </c>
      <c r="E32" s="319">
        <v>44779</v>
      </c>
      <c r="F32" s="335">
        <v>0.875</v>
      </c>
      <c r="G32" s="335">
        <v>0.97916666666666663</v>
      </c>
      <c r="H32" s="325">
        <v>55957.333333333299</v>
      </c>
      <c r="I32" s="336">
        <v>65268</v>
      </c>
    </row>
    <row r="33" spans="2:9">
      <c r="B33" s="304" t="s">
        <v>437</v>
      </c>
      <c r="C33" s="304" t="s">
        <v>619</v>
      </c>
      <c r="D33" s="304" t="s">
        <v>438</v>
      </c>
      <c r="E33" s="319">
        <v>44780</v>
      </c>
      <c r="F33" s="334">
        <v>0.75</v>
      </c>
      <c r="G33" s="334">
        <v>0.98611111111111116</v>
      </c>
      <c r="H33" s="321">
        <v>7875.2166666666599</v>
      </c>
      <c r="I33" s="211">
        <v>17553</v>
      </c>
    </row>
    <row r="34" spans="2:9">
      <c r="B34" s="304"/>
      <c r="C34" s="304" t="s">
        <v>620</v>
      </c>
      <c r="D34" s="304" t="s">
        <v>621</v>
      </c>
      <c r="E34" s="319">
        <v>44780</v>
      </c>
      <c r="F34" s="334">
        <v>0.875</v>
      </c>
      <c r="G34" s="334">
        <v>0.95833333333333337</v>
      </c>
      <c r="H34" s="321">
        <v>10850.13</v>
      </c>
      <c r="I34" s="211">
        <v>22250</v>
      </c>
    </row>
    <row r="35" spans="2:9">
      <c r="B35" s="304"/>
      <c r="C35" s="304" t="s">
        <v>622</v>
      </c>
      <c r="D35" s="304" t="s">
        <v>450</v>
      </c>
      <c r="E35" s="319">
        <v>44780</v>
      </c>
      <c r="F35" s="334">
        <v>0.82638888888888884</v>
      </c>
      <c r="G35" s="334">
        <v>0.91666666666666663</v>
      </c>
      <c r="H35" s="321">
        <v>21271.2833333333</v>
      </c>
      <c r="I35" s="211">
        <v>47869</v>
      </c>
    </row>
    <row r="36" spans="2:9">
      <c r="B36" s="304"/>
      <c r="C36" s="304" t="s">
        <v>439</v>
      </c>
      <c r="D36" s="304" t="s">
        <v>400</v>
      </c>
      <c r="E36" s="319">
        <v>44780</v>
      </c>
      <c r="F36" s="334">
        <v>0.83333333333333337</v>
      </c>
      <c r="G36" s="334">
        <v>0.91666666666666663</v>
      </c>
      <c r="H36" s="321">
        <v>29766.933333333302</v>
      </c>
      <c r="I36" s="211">
        <v>63923</v>
      </c>
    </row>
    <row r="37" spans="2:9">
      <c r="B37" s="304"/>
      <c r="C37" s="304" t="s">
        <v>623</v>
      </c>
      <c r="D37" s="304" t="s">
        <v>400</v>
      </c>
      <c r="E37" s="319">
        <v>44780</v>
      </c>
      <c r="F37" s="334">
        <v>0.91666666666666663</v>
      </c>
      <c r="G37" s="334">
        <v>0.97916666666666663</v>
      </c>
      <c r="H37" s="321">
        <v>25638.183333333302</v>
      </c>
      <c r="I37" s="211">
        <v>40563</v>
      </c>
    </row>
    <row r="40" spans="2:9">
      <c r="B40" s="313" t="s">
        <v>401</v>
      </c>
      <c r="C40" s="314"/>
    </row>
    <row r="41" spans="2:9">
      <c r="B41" s="317" t="s">
        <v>395</v>
      </c>
      <c r="C41" s="317" t="s">
        <v>214</v>
      </c>
      <c r="D41" s="317" t="s">
        <v>402</v>
      </c>
      <c r="E41" s="317" t="s">
        <v>396</v>
      </c>
      <c r="F41" s="317" t="s">
        <v>403</v>
      </c>
      <c r="G41" s="317" t="s">
        <v>397</v>
      </c>
      <c r="H41" s="317" t="s">
        <v>398</v>
      </c>
      <c r="I41" s="317" t="s">
        <v>399</v>
      </c>
    </row>
    <row r="42" spans="2:9">
      <c r="B42" s="324" t="s">
        <v>363</v>
      </c>
      <c r="C42" s="318" t="s">
        <v>404</v>
      </c>
      <c r="D42" s="319">
        <v>44774</v>
      </c>
      <c r="E42" s="320">
        <v>0.45833333333333331</v>
      </c>
      <c r="F42" s="319">
        <v>44778</v>
      </c>
      <c r="G42" s="320">
        <v>0.95833333333333337</v>
      </c>
      <c r="H42" s="321">
        <v>4731.3599999999997</v>
      </c>
      <c r="I42" s="211">
        <v>6921</v>
      </c>
    </row>
    <row r="43" spans="2:9" ht="30">
      <c r="B43" s="324" t="s">
        <v>624</v>
      </c>
      <c r="C43" s="318" t="s">
        <v>418</v>
      </c>
      <c r="D43" s="319">
        <v>44777</v>
      </c>
      <c r="E43" s="320">
        <v>0.45833333333333331</v>
      </c>
      <c r="F43" s="319">
        <v>44778</v>
      </c>
      <c r="G43" s="320">
        <v>0.70833333333333337</v>
      </c>
      <c r="H43" s="321">
        <v>1728.3</v>
      </c>
      <c r="I43" s="211">
        <v>5163</v>
      </c>
    </row>
    <row r="44" spans="2:9">
      <c r="B44" s="329"/>
      <c r="C44" s="323"/>
      <c r="D44" s="330"/>
      <c r="E44" s="331"/>
      <c r="F44" s="330"/>
      <c r="G44" s="331"/>
      <c r="H44" s="332"/>
      <c r="I44" s="332"/>
    </row>
    <row r="45" spans="2:9">
      <c r="C45" s="323"/>
    </row>
    <row r="46" spans="2:9">
      <c r="B46" s="313" t="s">
        <v>394</v>
      </c>
      <c r="C46" s="314"/>
    </row>
    <row r="47" spans="2:9">
      <c r="B47" s="317" t="s">
        <v>395</v>
      </c>
      <c r="C47" s="317"/>
      <c r="D47" s="317" t="s">
        <v>402</v>
      </c>
      <c r="E47" s="317" t="s">
        <v>396</v>
      </c>
      <c r="F47" s="317" t="s">
        <v>403</v>
      </c>
      <c r="G47" s="317" t="s">
        <v>397</v>
      </c>
      <c r="H47" s="317" t="s">
        <v>398</v>
      </c>
      <c r="I47" s="317" t="s">
        <v>399</v>
      </c>
    </row>
    <row r="48" spans="2:9">
      <c r="B48" s="304" t="s">
        <v>410</v>
      </c>
      <c r="C48" s="304"/>
      <c r="D48" s="322"/>
      <c r="E48" s="320"/>
      <c r="F48" s="322"/>
      <c r="G48" s="320"/>
      <c r="H48" s="321"/>
      <c r="I48" s="211"/>
    </row>
  </sheetData>
  <autoFilter ref="B3:I50" xr:uid="{7D46FBD9-20BA-4FF6-9F60-44AF332FA66D}">
    <sortState xmlns:xlrd2="http://schemas.microsoft.com/office/spreadsheetml/2017/richdata2" ref="B4:I50">
      <sortCondition descending="1" ref="H3:H50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VOD y LIVE </vt:lpstr>
      <vt:lpstr>Users</vt:lpstr>
      <vt:lpstr>Horas</vt:lpstr>
      <vt:lpstr>Resumen</vt:lpstr>
      <vt:lpstr>Historico General</vt:lpstr>
      <vt:lpstr>Historico Dinamizado</vt:lpstr>
      <vt:lpstr>PARTIDOS</vt:lpstr>
      <vt:lpstr>Hoja1</vt:lpstr>
      <vt:lpstr>Destacados</vt:lpstr>
      <vt:lpstr>Replay</vt:lpstr>
      <vt:lpstr>Canales</vt:lpstr>
      <vt:lpstr>Más Vistos-U</vt:lpstr>
      <vt:lpstr>Más Vistos-H</vt:lpstr>
      <vt:lpstr>Más vistos-PROM</vt:lpstr>
      <vt:lpstr>Hoja2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2022-08-11T21:03:25Z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