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2A35D3A6-6784-4F71-858E-C17BFAB19385}" xr6:coauthVersionLast="47" xr6:coauthVersionMax="47" xr10:uidLastSave="{00000000-0000-0000-0000-000000000000}"/>
  <bookViews>
    <workbookView xWindow="-120" yWindow="-120" windowWidth="20730" windowHeight="11160" tabRatio="628" firstSheet="3" activeTab="3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Canales" sheetId="16" r:id="rId10"/>
    <sheet name="PARTIDOS" sheetId="4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Destacados!$B$3:$I$50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4" l="1"/>
  <c r="H27" i="4"/>
  <c r="G28" i="4"/>
  <c r="H28" i="4"/>
  <c r="G29" i="4"/>
  <c r="H29" i="4"/>
  <c r="G30" i="4"/>
  <c r="H30" i="4"/>
  <c r="G31" i="4"/>
  <c r="H31" i="4"/>
  <c r="H28" i="5"/>
  <c r="G26" i="4"/>
  <c r="H26" i="4"/>
  <c r="C51" i="6"/>
  <c r="D51" i="6"/>
  <c r="E51" i="6" s="1"/>
  <c r="C47" i="6"/>
  <c r="D47" i="6"/>
  <c r="C51" i="5"/>
  <c r="D51" i="5"/>
  <c r="C47" i="5"/>
  <c r="D47" i="5"/>
  <c r="E47" i="5" l="1"/>
  <c r="E51" i="5"/>
  <c r="E47" i="6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L2" i="16" l="1"/>
  <c r="I10" i="16"/>
  <c r="I9" i="16"/>
  <c r="I8" i="16"/>
  <c r="I7" i="16"/>
  <c r="I6" i="16"/>
  <c r="I5" i="16"/>
  <c r="I4" i="16"/>
  <c r="I3" i="16"/>
  <c r="I2" i="16"/>
  <c r="D50" i="5"/>
  <c r="D52" i="5"/>
  <c r="D49" i="5"/>
  <c r="D43" i="5"/>
  <c r="D44" i="5"/>
  <c r="D45" i="5"/>
  <c r="D46" i="5"/>
  <c r="D42" i="5"/>
  <c r="C50" i="5"/>
  <c r="C52" i="5"/>
  <c r="C49" i="5"/>
  <c r="D50" i="6"/>
  <c r="D52" i="6"/>
  <c r="D49" i="6"/>
  <c r="D43" i="6"/>
  <c r="D44" i="6"/>
  <c r="D45" i="6"/>
  <c r="D46" i="6"/>
  <c r="D42" i="6"/>
  <c r="C50" i="6"/>
  <c r="C52" i="6"/>
  <c r="C49" i="6"/>
  <c r="C43" i="6"/>
  <c r="C44" i="6"/>
  <c r="C45" i="6"/>
  <c r="C46" i="6"/>
  <c r="C48" i="6"/>
  <c r="C42" i="6"/>
  <c r="D48" i="5"/>
  <c r="C43" i="5"/>
  <c r="C44" i="5"/>
  <c r="C45" i="5"/>
  <c r="C46" i="5"/>
  <c r="C48" i="5"/>
  <c r="C42" i="5"/>
  <c r="P28" i="6"/>
  <c r="O28" i="6"/>
  <c r="K15" i="6"/>
  <c r="L15" i="6"/>
  <c r="M15" i="6"/>
  <c r="N15" i="6"/>
  <c r="O15" i="6"/>
  <c r="P15" i="6"/>
  <c r="P28" i="5"/>
  <c r="O28" i="5"/>
  <c r="K15" i="5"/>
  <c r="L15" i="5"/>
  <c r="M15" i="5"/>
  <c r="N15" i="5"/>
  <c r="O15" i="5"/>
  <c r="P15" i="5"/>
  <c r="J5" i="16" l="1"/>
  <c r="J6" i="16"/>
  <c r="J7" i="16"/>
  <c r="J4" i="16"/>
  <c r="J2" i="16"/>
  <c r="J8" i="16"/>
  <c r="J10" i="16"/>
  <c r="J3" i="16"/>
  <c r="J9" i="16"/>
  <c r="I11" i="16"/>
  <c r="J11" i="16" s="1"/>
  <c r="F11" i="16"/>
  <c r="G11" i="16"/>
  <c r="H11" i="16"/>
  <c r="J11" i="7"/>
  <c r="J15" i="5"/>
  <c r="H5" i="10" l="1"/>
  <c r="B11" i="16"/>
  <c r="C11" i="16"/>
  <c r="D11" i="16"/>
  <c r="E11" i="16"/>
  <c r="C40" i="6"/>
  <c r="C39" i="6"/>
  <c r="D39" i="6"/>
  <c r="C39" i="5"/>
  <c r="D39" i="5"/>
  <c r="H7" i="10"/>
  <c r="J14" i="7"/>
  <c r="K14" i="7"/>
  <c r="L14" i="7"/>
  <c r="M14" i="7"/>
  <c r="N14" i="7"/>
  <c r="O14" i="7"/>
  <c r="P14" i="7"/>
  <c r="C14" i="7"/>
  <c r="D14" i="7"/>
  <c r="E14" i="7"/>
  <c r="F14" i="7"/>
  <c r="G14" i="7"/>
  <c r="H14" i="7"/>
  <c r="I14" i="7"/>
  <c r="J15" i="6"/>
  <c r="C8" i="10"/>
  <c r="J7" i="10" l="1"/>
  <c r="I7" i="10"/>
  <c r="H6" i="10"/>
  <c r="D40" i="6"/>
  <c r="E39" i="6"/>
  <c r="E39" i="5"/>
  <c r="Q14" i="7"/>
  <c r="U14" i="7"/>
  <c r="T14" i="7"/>
  <c r="W14" i="7"/>
  <c r="S14" i="7"/>
  <c r="V14" i="7"/>
  <c r="R14" i="7"/>
  <c r="I5" i="10"/>
  <c r="J6" i="10" l="1"/>
  <c r="G3" i="10"/>
  <c r="D7" i="10"/>
  <c r="D6" i="10" l="1"/>
  <c r="B3" i="10"/>
  <c r="D15" i="7"/>
  <c r="E15" i="7"/>
  <c r="F15" i="7"/>
  <c r="G15" i="7"/>
  <c r="H15" i="7"/>
  <c r="I15" i="7"/>
  <c r="C15" i="7"/>
  <c r="I7" i="7"/>
  <c r="I8" i="7"/>
  <c r="I9" i="7"/>
  <c r="I10" i="7"/>
  <c r="I11" i="7"/>
  <c r="I12" i="7"/>
  <c r="I13" i="7"/>
  <c r="D7" i="7"/>
  <c r="E7" i="7"/>
  <c r="F7" i="7"/>
  <c r="G7" i="7"/>
  <c r="H7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E6" i="7"/>
  <c r="F6" i="7"/>
  <c r="G6" i="7"/>
  <c r="H6" i="7"/>
  <c r="I6" i="7"/>
  <c r="D6" i="7"/>
  <c r="C7" i="7"/>
  <c r="C8" i="7"/>
  <c r="C9" i="7"/>
  <c r="C10" i="7"/>
  <c r="C11" i="7"/>
  <c r="C12" i="7"/>
  <c r="C13" i="7"/>
  <c r="C6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7" i="7"/>
  <c r="L7" i="7"/>
  <c r="M7" i="7"/>
  <c r="N7" i="7"/>
  <c r="O7" i="7"/>
  <c r="P7" i="7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L6" i="7"/>
  <c r="M6" i="7"/>
  <c r="N6" i="7"/>
  <c r="O6" i="7"/>
  <c r="P6" i="7"/>
  <c r="K6" i="7"/>
  <c r="J7" i="7"/>
  <c r="J8" i="7"/>
  <c r="J9" i="7"/>
  <c r="J10" i="7"/>
  <c r="J12" i="7"/>
  <c r="J13" i="7"/>
  <c r="J6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8" i="6"/>
  <c r="E41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0" i="6" l="1"/>
  <c r="D40" i="5"/>
  <c r="J15" i="7"/>
  <c r="Q15" i="7" s="1"/>
  <c r="C66" i="1"/>
  <c r="N238" i="1" s="1"/>
  <c r="K127" i="1"/>
  <c r="K28" i="1"/>
  <c r="O15" i="7"/>
  <c r="V15" i="7" s="1"/>
  <c r="N15" i="7"/>
  <c r="U15" i="7" s="1"/>
  <c r="L15" i="7"/>
  <c r="S15" i="7" s="1"/>
  <c r="K73" i="1"/>
  <c r="K15" i="7"/>
  <c r="R15" i="7" s="1"/>
  <c r="M15" i="7"/>
  <c r="T15" i="7" s="1"/>
  <c r="P15" i="7"/>
  <c r="W15" i="7" s="1"/>
  <c r="E38" i="6"/>
  <c r="E50" i="6"/>
  <c r="E42" i="5"/>
  <c r="E44" i="5"/>
  <c r="E46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6" i="7"/>
  <c r="W6" i="7"/>
  <c r="Q7" i="7"/>
  <c r="U7" i="7"/>
  <c r="S8" i="7"/>
  <c r="W8" i="7"/>
  <c r="S10" i="7"/>
  <c r="W10" i="7"/>
  <c r="Q11" i="7"/>
  <c r="U11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7" i="6"/>
  <c r="E43" i="6"/>
  <c r="R7" i="7"/>
  <c r="V7" i="7"/>
  <c r="E44" i="6"/>
  <c r="E46" i="6"/>
  <c r="E50" i="5"/>
  <c r="C53" i="5"/>
  <c r="E43" i="5"/>
  <c r="T8" i="7"/>
  <c r="R9" i="7"/>
  <c r="V9" i="7"/>
  <c r="E32" i="5"/>
  <c r="E34" i="5"/>
  <c r="E36" i="5"/>
  <c r="E38" i="5"/>
  <c r="E49" i="5"/>
  <c r="W9" i="7"/>
  <c r="Q12" i="7"/>
  <c r="S13" i="7"/>
  <c r="W13" i="7"/>
  <c r="C40" i="5"/>
  <c r="R10" i="7"/>
  <c r="V10" i="7"/>
  <c r="T13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8" i="7"/>
  <c r="S9" i="7"/>
  <c r="V11" i="7"/>
  <c r="E35" i="6"/>
  <c r="V6" i="7"/>
  <c r="R8" i="7"/>
  <c r="T9" i="7"/>
  <c r="U10" i="7"/>
  <c r="W11" i="7"/>
  <c r="E32" i="6"/>
  <c r="E49" i="6"/>
  <c r="U8" i="7"/>
  <c r="R11" i="7"/>
  <c r="T12" i="7"/>
  <c r="E34" i="6"/>
  <c r="E33" i="6"/>
  <c r="R6" i="7"/>
  <c r="T7" i="7"/>
  <c r="V8" i="7"/>
  <c r="Q10" i="7"/>
  <c r="S11" i="7"/>
  <c r="U12" i="7"/>
  <c r="E52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9" i="7"/>
  <c r="U9" i="7"/>
  <c r="T10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3" i="6"/>
  <c r="E45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3" i="6"/>
  <c r="E42" i="6"/>
  <c r="I246" i="1"/>
  <c r="H246" i="1"/>
  <c r="K246" i="1" s="1"/>
  <c r="I254" i="1"/>
  <c r="H254" i="1"/>
  <c r="D53" i="5"/>
  <c r="E45" i="5"/>
  <c r="E52" i="5"/>
  <c r="E31" i="6"/>
  <c r="E36" i="6"/>
  <c r="T6" i="7"/>
  <c r="T11" i="7"/>
  <c r="R12" i="7"/>
  <c r="V12" i="7"/>
  <c r="Q13" i="7"/>
  <c r="U13" i="7"/>
  <c r="F233" i="1"/>
  <c r="Q242" i="1" s="1"/>
  <c r="I250" i="1"/>
  <c r="H250" i="1"/>
  <c r="K250" i="1" s="1"/>
  <c r="J252" i="1"/>
  <c r="Q6" i="7"/>
  <c r="U6" i="7"/>
  <c r="S7" i="7"/>
  <c r="W7" i="7"/>
  <c r="S12" i="7"/>
  <c r="W12" i="7"/>
  <c r="R13" i="7"/>
  <c r="V13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3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<sst xmlns="http://schemas.openxmlformats.org/spreadsheetml/2006/main" count="1345" uniqueCount="629">
  <si>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</si>
  <si>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</si>
  <si>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</si>
  <si>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</si>
  <si>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</si>
  <si>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</si>
  <si>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</si>
  <si>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</si>
  <si>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</si>
  <si>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</si>
  <si>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</si>
  <si>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</si>
  <si>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</si>
  <si>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</si>
  <si>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</si>
  <si>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</si>
  <si>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</si>
  <si>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</si>
  <si>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</si>
  <si>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</si>
  <si>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</si>
  <si>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</si>
  <si>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</si>
  <si>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</si>
  <si>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</si>
  <si>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</si>
  <si>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</si>
  <si>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</si>
  <si>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</si>
  <si>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</si>
  <si>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</si>
  <si>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</si>
  <si>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</si>
  <si>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</si>
  <si>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</si>
  <si>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</si>
  <si>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</si>
  <si>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</si>
  <si>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</si>
  <si>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</si>
  <si>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</si>
  <si>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</si>
  <si>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</si>
  <si>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</si>
  <si>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</si>
  <si>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</si>
  <si>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</si>
  <si>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</si>
  <si>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</si>
  <si>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</si>
  <si>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</si>
  <si>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</si>
  <si>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</si>
  <si>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</si>
  <si>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</si>
  <si>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</si>
  <si>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</si>
  <si>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</si>
  <si>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</si>
  <si>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</si>
  <si>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</si>
  <si>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</si>
  <si>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</si>
  <si>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</si>
  <si>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</si>
  <si>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</si>
  <si>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</si>
  <si>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</si>
  <si>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</si>
  <si>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</si>
  <si>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</si>
  <si>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</si>
  <si>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</si>
  <si>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</si>
  <si>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</si>
  <si>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</si>
  <si>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</si>
  <si>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</si>
  <si>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</si>
  <si>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</si>
  <si>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</si>
  <si>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</si>
  <si>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</si>
  <si>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</si>
  <si>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</si>
  <si>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</si>
  <si>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</si>
  <si>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</si>
  <si>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</si>
  <si>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</si>
  <si>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</si>
  <si>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</si>
  <si>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</si>
  <si>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</si>
  <si>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</si>
  <si>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</si>
  <si>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</si>
  <si>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</si>
  <si>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</si>
  <si>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</si>
  <si>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</si>
  <si>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</si>
  <si>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</si>
  <si>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</si>
  <si>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</si>
  <si>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</si>
  <si>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</si>
  <si>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</si>
  <si>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</si>
  <si>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</si>
  <si>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</si>
  <si>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</si>
  <si>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</si>
  <si>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</si>
  <si>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</si>
  <si>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</si>
  <si>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</si>
  <si>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</si>
  <si>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</si>
  <si>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</si>
  <si>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</si>
  <si>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</si>
  <si>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</si>
  <si>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</si>
  <si>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</si>
  <si>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</si>
  <si>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</si>
  <si>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</si>
  <si>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</si>
  <si>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</si>
  <si>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</si>
  <si>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</si>
  <si>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</si>
  <si>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</si>
  <si>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</si>
  <si>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</si>
  <si>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</si>
  <si>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</si>
  <si>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</si>
  <si>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</si>
  <si>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</si>
  <si>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</si>
  <si>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</si>
  <si>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</si>
  <si>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</si>
  <si>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</si>
  <si>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</si>
  <si>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</si>
  <si>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</si>
  <si>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</si>
  <si>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</si>
  <si>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</si>
  <si>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</si>
  <si>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</si>
  <si>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</si>
  <si>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</si>
  <si>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</si>
  <si>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</si>
  <si>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</si>
  <si>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</si>
  <si>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</si>
  <si>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</si>
  <si>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</si>
  <si>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</si>
  <si>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</si>
  <si>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</si>
  <si>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</si>
  <si>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</si>
  <si>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</si>
  <si>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</si>
  <si>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</si>
  <si>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</si>
  <si>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</si>
  <si>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</si>
  <si>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</si>
  <si>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</si>
  <si>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</si>
  <si>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</si>
  <si>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</si>
  <si>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</si>
  <si>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</si>
  <si>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</si>
  <si>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</si>
  <si>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</si>
  <si>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</si>
  <si>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</si>
  <si>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</si>
  <si>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</si>
  <si>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</si>
  <si>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</si>
  <si>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</si>
  <si>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</si>
  <si>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</si>
  <si>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</si>
  <si>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</si>
  <si>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</si>
  <si>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</si>
  <si>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</si>
  <si>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</si>
  <si>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</si>
  <si>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</si>
  <si>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</si>
  <si>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</si>
  <si>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</si>
  <si>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</si>
  <si>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</si>
  <si>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</si>
  <si>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</si>
  <si>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</si>
  <si>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</si>
  <si>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</si>
  <si>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</si>
  <si>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</si>
  <si>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</si>
  <si>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</si>
  <si>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</si>
  <si>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</si>
  <si>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</si>
  <si>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</si>
  <si>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</si>
  <si>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</si>
  <si>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</si>
  <si>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</si>
  <si>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</si>
  <si>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</si>
  <si>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</si>
  <si>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</si>
  <si>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</si>
  <si>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</si>
  <si>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</si>
  <si>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</si>
  <si>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</si>
  <si>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</si>
  <si>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</si>
  <si>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</si>
  <si>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</si>
  <si>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</si>
  <si>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</si>
  <si>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</si>
  <si>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</si>
  <si>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</si>
  <si>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</si>
  <si>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</si>
  <si>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</si>
  <si>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</si>
  <si>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</si>
  <si>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</si>
  <si>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</si>
  <si>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</si>
  <si>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</si>
  <si>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</si>
  <si>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</si>
  <si>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</si>
  <si>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</si>
  <si>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</si>
  <si>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</si>
  <si>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</si>
  <si>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</si>
  <si>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</si>
  <si>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</si>
  <si>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</si>
  <si>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</si>
  <si>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</si>
  <si>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</si>
  <si>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</si>
  <si>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</si>
  <si>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</si>
  <si>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</si>
  <si>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</si>
  <si>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</si>
  <si>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</si>
  <si>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</si>
  <si>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</si>
  <si>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</si>
  <si>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</si>
  <si>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</si>
  <si>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</si>
  <si>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</si>
  <si>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</si>
  <si>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</si>
  <si>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</si>
  <si>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</si>
  <si>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</si>
  <si>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</si>
  <si>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</si>
  <si>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</si>
  <si>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</si>
  <si>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</si>
  <si>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</si>
  <si>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</si>
  <si>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</si>
  <si>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</si>
  <si>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</si>
  <si>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</si>
  <si>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</si>
  <si>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</si>
  <si>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</si>
  <si>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</si>
  <si>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</si>
  <si>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</si>
  <si>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</si>
  <si>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</si>
  <si>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</si>
  <si>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</si>
  <si>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</si>
  <si>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</si>
  <si>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</si>
  <si>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</si>
  <si>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</si>
  <si>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</si>
  <si>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</si>
  <si>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</si>
  <si>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</si>
  <si>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</si>
  <si>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</si>
  <si>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</si>
  <si>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</si>
  <si>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</si>
  <si>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</si>
  <si>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</si>
  <si>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</si>
  <si>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</si>
  <si>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</si>
  <si>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</si>
  <si>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</si>
  <si>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</si>
  <si>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</si>
  <si>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</si>
  <si>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</si>
  <si>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</si>
  <si>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</si>
  <si>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</si>
  <si>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</si>
  <si>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</si>
  <si>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</si>
  <si>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</si>
  <si>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</si>
  <si>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</si>
  <si>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</si>
  <si>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</si>
  <si>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</si>
  <si>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</si>
  <si>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</si>
  <si>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</si>
  <si>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</si>
  <si>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</si>
  <si>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</si>
  <si>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</si>
  <si>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</si>
  <si>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</si>
  <si>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</si>
  <si>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</si>
  <si>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</si>
  <si>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</si>
  <si>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</si>
  <si>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</si>
  <si>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</si>
  <si>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</si>
  <si>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</si>
  <si>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</si>
  <si>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20:30 a 22:30</t>
  </si>
  <si>
    <t>Magaly Tv 'La firme'</t>
  </si>
  <si>
    <t>Al Ángulo</t>
  </si>
  <si>
    <t>JB en ATV</t>
  </si>
  <si>
    <t>Fugitiva</t>
  </si>
  <si>
    <t>Perdóname</t>
  </si>
  <si>
    <t>Amor y fuego</t>
  </si>
  <si>
    <t>Elif</t>
  </si>
  <si>
    <t>ATV Noticias al estilo Juliana</t>
  </si>
  <si>
    <t>María la del barrio</t>
  </si>
  <si>
    <t>Combutters</t>
  </si>
  <si>
    <t>Willax noticias</t>
  </si>
  <si>
    <t>Milagros Leiva, entrevista</t>
  </si>
  <si>
    <t>Beto a saber</t>
  </si>
  <si>
    <t>Sportscenter</t>
  </si>
  <si>
    <t>Atv noticias - Edición matinal</t>
  </si>
  <si>
    <t>ATV noticias - Edición central</t>
  </si>
  <si>
    <t>Andrea</t>
  </si>
  <si>
    <t>La Noticia</t>
  </si>
  <si>
    <t>PBO Digital</t>
  </si>
  <si>
    <t>Octavo Mandamiento</t>
  </si>
  <si>
    <t>N Noticias</t>
  </si>
  <si>
    <t>WWE : Raw</t>
  </si>
  <si>
    <t>Ampliación de noticias</t>
  </si>
  <si>
    <t>Código Fútbol</t>
  </si>
  <si>
    <t>Horas</t>
  </si>
  <si>
    <t>Usuarios</t>
  </si>
  <si>
    <t>Titulo</t>
  </si>
  <si>
    <t>Total Horas</t>
  </si>
  <si>
    <t>Segmento</t>
  </si>
  <si>
    <t>%Representación Horas</t>
  </si>
  <si>
    <t>Replay</t>
  </si>
  <si>
    <t>Live</t>
  </si>
  <si>
    <t>VOD</t>
  </si>
  <si>
    <t>Programa</t>
  </si>
  <si>
    <t>Hora inicio</t>
  </si>
  <si>
    <t>Hora fin</t>
  </si>
  <si>
    <t>HORAS</t>
  </si>
  <si>
    <t>USUARIOS</t>
  </si>
  <si>
    <t>América TV</t>
  </si>
  <si>
    <t>REPLAY</t>
  </si>
  <si>
    <t>Fecha inicio</t>
  </si>
  <si>
    <t>Fecha fin</t>
  </si>
  <si>
    <t>ATV</t>
  </si>
  <si>
    <t>Vod</t>
  </si>
  <si>
    <t>ESPN HD</t>
  </si>
  <si>
    <t>17/06-23/06</t>
  </si>
  <si>
    <t>GOLPERU</t>
  </si>
  <si>
    <t>Al fondo hay sitio</t>
  </si>
  <si>
    <t>-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</si>
  <si>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</si>
  <si>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</si>
  <si>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</si>
  <si>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</si>
  <si>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</si>
  <si>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</si>
  <si>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</si>
  <si>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</si>
  <si>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</si>
  <si>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</si>
  <si>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</si>
  <si>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</si>
  <si>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Ezel</t>
  </si>
  <si>
    <t>Criminal minds</t>
  </si>
  <si>
    <t>Yo soy Betty, la fea</t>
  </si>
  <si>
    <t>Después de todo</t>
  </si>
  <si>
    <t>Ghost Whisperer</t>
  </si>
  <si>
    <t>Enfoques Cruxados</t>
  </si>
  <si>
    <t>A corazón abierto</t>
  </si>
  <si>
    <t>Central de informaciones</t>
  </si>
  <si>
    <t>Un día en el mall</t>
  </si>
  <si>
    <t>El Deportivo, en otra cancha</t>
  </si>
  <si>
    <t>Bloque de deportes</t>
  </si>
  <si>
    <t>Yo caviar</t>
  </si>
  <si>
    <t>Cuarto poder</t>
  </si>
  <si>
    <t>Primer Noticiero de la noche</t>
  </si>
  <si>
    <t>Willax Deportes</t>
  </si>
  <si>
    <t>ESPN 2</t>
  </si>
  <si>
    <t>ESPN 3</t>
  </si>
  <si>
    <t>ESPN 4</t>
  </si>
  <si>
    <t>FOX SPORTS 2</t>
  </si>
  <si>
    <t>FOX SPORTS 3</t>
  </si>
  <si>
    <t>GOL TV HD</t>
  </si>
  <si>
    <t>08/07-14/08</t>
  </si>
  <si>
    <t>M DEPORTES HD</t>
  </si>
  <si>
    <t>Panamericana</t>
  </si>
  <si>
    <t>Noticias al día</t>
  </si>
  <si>
    <t>Águila roja</t>
  </si>
  <si>
    <t>15/07-21/09</t>
  </si>
  <si>
    <t>La familia de mi esposo</t>
  </si>
  <si>
    <t>Hora y Treinta</t>
  </si>
  <si>
    <t>Todo se sabe</t>
  </si>
  <si>
    <t>Las cosas como son</t>
  </si>
  <si>
    <t>18/07-24/10</t>
  </si>
  <si>
    <t>18/07-24/07</t>
  </si>
  <si>
    <t>25/07-31/07</t>
  </si>
  <si>
    <t>ESPN2</t>
  </si>
  <si>
    <t>Bloque</t>
  </si>
  <si>
    <t>Novelas Turcas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</si>
  <si>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</si>
  <si>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</si>
  <si>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</si>
  <si>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</si>
  <si>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</si>
  <si>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</si>
  <si>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</si>
  <si>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</si>
  <si>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</si>
  <si>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</si>
  <si>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</si>
  <si>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</si>
  <si>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</si>
  <si>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WWE : Smackdown</t>
  </si>
  <si>
    <t>Contracorriente, el dominical de Willax</t>
  </si>
  <si>
    <t>De película</t>
  </si>
  <si>
    <t>Gol Noticias</t>
  </si>
  <si>
    <t>El reventonazo de la Chola</t>
  </si>
  <si>
    <t>La gran estrella</t>
  </si>
  <si>
    <t>Fútbol en América</t>
  </si>
  <si>
    <t>Panorama de 19:50 a 22 pm</t>
  </si>
  <si>
    <t>El reventonazo de la chola 19:00 a 21:00</t>
  </si>
  <si>
    <t>La gran estrella  21 a 23:30 pm</t>
  </si>
  <si>
    <t>01/08-07/08</t>
  </si>
  <si>
    <t>Eliminación 'SIN SERVICIO'
-10K Con consumo
-30K Sin consumo</t>
  </si>
  <si>
    <t>Perú vs N.Zelanda</t>
  </si>
  <si>
    <t>Repechaje: Perú vs Australia</t>
  </si>
  <si>
    <r>
      <rPr>
        <b/>
        <sz val="7"/>
        <color rgb="FF000000"/>
        <rFont val="Calibri"/>
        <family val="2"/>
      </rPr>
      <t>Intervalo Lun-Dom</t>
    </r>
    <r>
      <rPr>
        <sz val="7"/>
        <color rgb="FF000000"/>
        <rFont val="Calibri"/>
        <family val="2"/>
      </rPr>
      <t xml:space="preserve">
</t>
    </r>
    <r>
      <rPr>
        <sz val="7"/>
        <color rgb="FFFF0000"/>
        <rFont val="Calibri"/>
        <family val="2"/>
      </rPr>
      <t>Suspensión 'SOSPECHOSAS'
-10k Piloto</t>
    </r>
  </si>
  <si>
    <t>Suspensión 'SOSPECHOSAS'
-XXk Piloto</t>
  </si>
  <si>
    <t>08/08 –14/08</t>
  </si>
  <si>
    <t>Supercopa UEFA : Real Madrid (ESP) vs. E. Frankfurt (ALE) - Final (10-08-2022)</t>
  </si>
  <si>
    <t>Mi bella genio</t>
  </si>
  <si>
    <t>Liga1 : Universitario vs. Binacional - Clausura, Fecha 7 (13-08-2022)</t>
  </si>
  <si>
    <t>¿Qué culpa tiene Fatmagul?</t>
  </si>
  <si>
    <t>Sorpréndete</t>
  </si>
  <si>
    <t>Pedro el escamoso</t>
  </si>
  <si>
    <t>Damián y El Toyo, fuera de bromas</t>
  </si>
  <si>
    <t>Hechos en Willax</t>
  </si>
  <si>
    <t>Magaly TV</t>
  </si>
  <si>
    <t>Movistar Deportes</t>
  </si>
  <si>
    <t>Especial</t>
  </si>
  <si>
    <t>Latina</t>
  </si>
  <si>
    <t>En esta cocina mando yo</t>
  </si>
  <si>
    <t>08/08-14/09</t>
  </si>
  <si>
    <t>15/08 –21/08</t>
  </si>
  <si>
    <t>FBC Melgar vs. Ac. Cantolao</t>
  </si>
  <si>
    <t>2022-08-15 19:00:00</t>
  </si>
  <si>
    <t>UTC vs. Ayacucho FC</t>
  </si>
  <si>
    <t>2022-08-19 15:00:00</t>
  </si>
  <si>
    <t xml:space="preserve">Deportivo Municipal vs. Alianza Atlético </t>
  </si>
  <si>
    <t>2022-08-20 13:15:00</t>
  </si>
  <si>
    <t>Cienciano vs. Atlético Grau</t>
  </si>
  <si>
    <t>2022-08-20 15:30:00</t>
  </si>
  <si>
    <t>Alianza Lima vs. Sport Huancayo</t>
  </si>
  <si>
    <t>2022-08-21 11:00:00</t>
  </si>
  <si>
    <t>U. César Vallejo vs. Carlos A. Mannucci</t>
  </si>
  <si>
    <t>2022-08-21 13:15:00</t>
  </si>
  <si>
    <t>U. San Martín vs. Sporting Cristal</t>
  </si>
  <si>
    <t>2022-08-21 15:30:00</t>
  </si>
  <si>
    <t>Binacional vs. Sport Boys</t>
  </si>
  <si>
    <t>2022-08-21 18:00:00</t>
  </si>
  <si>
    <t>Juventus vs. vs Sassuolo</t>
  </si>
  <si>
    <t>2022-08-15 13:45:00</t>
  </si>
  <si>
    <t>Liverpool vs. vs Crystal Palace</t>
  </si>
  <si>
    <t>2022-08-15 14:00:00</t>
  </si>
  <si>
    <t>Rangers  vs vs. PSV</t>
  </si>
  <si>
    <t>2022-08-16 14:00:00</t>
  </si>
  <si>
    <t>Bodoe/Glimt vs. vs Dinamo Zagreb</t>
  </si>
  <si>
    <t>Copenhage vs. vs Trabzonspor</t>
  </si>
  <si>
    <t>Qarabag vs Viktoria Plzen</t>
  </si>
  <si>
    <t>2022-08-17 11:45:00</t>
  </si>
  <si>
    <t>Dynamo Kyiv vs Benfica</t>
  </si>
  <si>
    <t>2022-08-17 14:00:00</t>
  </si>
  <si>
    <t>Maccabi Haifa vs Crvena zvezda</t>
  </si>
  <si>
    <t>Arsenal vs. vs River Plate</t>
  </si>
  <si>
    <t>2022-08-17 17:00:00</t>
  </si>
  <si>
    <t>Boca Juniors vs. vs Rosario Central</t>
  </si>
  <si>
    <t>2022-08-17 19:30:00</t>
  </si>
  <si>
    <t>Bournemouth vs Arsenal</t>
  </si>
  <si>
    <t>2022-08-20 11:30:00</t>
  </si>
  <si>
    <t>Inter vs Spezia</t>
  </si>
  <si>
    <t>2022-08-20 13:45:00</t>
  </si>
  <si>
    <t>Newcastle vs Manchester City</t>
  </si>
  <si>
    <t>2022-08-21 10:30:00</t>
  </si>
  <si>
    <t>Bochum vs Bayern Munich</t>
  </si>
  <si>
    <t>Atlético Madrid vs Villarreal</t>
  </si>
  <si>
    <t>2022-08-21 12:30:00</t>
  </si>
  <si>
    <t>Lille  vs PSG</t>
  </si>
  <si>
    <t>2022-08-21 13:45:00</t>
  </si>
  <si>
    <t>Real Sociedad vs Barcelona</t>
  </si>
  <si>
    <t>2022-08-21 15:00:00</t>
  </si>
  <si>
    <t>River Plate vs Central Córdoba (SdE)</t>
  </si>
  <si>
    <t>2022-08-21 16:00:00</t>
  </si>
  <si>
    <t>Charlote FC vs Orlando City</t>
  </si>
  <si>
    <t>2022-08-21 18:08:00</t>
  </si>
  <si>
    <t>Defensa y Justicia vs Boca Juniors</t>
  </si>
  <si>
    <t>2022-08-21 18:30:00</t>
  </si>
  <si>
    <t>Final Fem. vs TNWT 2065</t>
  </si>
  <si>
    <t>2022-08-21 13:00:00</t>
  </si>
  <si>
    <t>Final Masc. vs TNMS 11342</t>
  </si>
  <si>
    <t>El castigador</t>
  </si>
  <si>
    <t>El justiciero</t>
  </si>
  <si>
    <t>León, peleador sin ley</t>
  </si>
  <si>
    <t>Troya</t>
  </si>
  <si>
    <t>Liga1 : Alianza Lima vs. Sport Huancayo - Clausura, Fecha 8 (21-08-2022)</t>
  </si>
  <si>
    <t>El especialista: La resurrección</t>
  </si>
  <si>
    <t>Rampage: Devastación</t>
  </si>
  <si>
    <t>Parker</t>
  </si>
  <si>
    <t>Soy leyenda</t>
  </si>
  <si>
    <t>Un sueño posible</t>
  </si>
  <si>
    <t>Terror en el aire</t>
  </si>
  <si>
    <t>Rambo IV: de regreso al infierno</t>
  </si>
  <si>
    <t>Venganza letal</t>
  </si>
  <si>
    <t>Triple 9</t>
  </si>
  <si>
    <t>John Wick 2: Un nuevo día para matar</t>
  </si>
  <si>
    <t>Golpes del destino</t>
  </si>
  <si>
    <t>Titanes del Pacífico</t>
  </si>
  <si>
    <t>¡Critters al ataque!</t>
  </si>
  <si>
    <t>Hotel Transilvania 2</t>
  </si>
  <si>
    <t>La monja</t>
  </si>
  <si>
    <t>Viaje al centro de la Tierra</t>
  </si>
  <si>
    <t>Crank: High Voltage</t>
  </si>
  <si>
    <t>Al Filo Del Mañana</t>
  </si>
  <si>
    <t>Liga1 : FBC Melgar vs. AD Cantolao - Clausura, Fecha 7 (15-08-2022)</t>
  </si>
  <si>
    <t>Reto al destino</t>
  </si>
  <si>
    <t>Liga Femenina de Fútbol : Alianza Lima vs. Carlos Mannucci</t>
  </si>
  <si>
    <t>Animales fantásticos y donde encontrarlos</t>
  </si>
  <si>
    <t>Al filo de la muerte</t>
  </si>
  <si>
    <t>Fútbol de Perú - Liga1 : ADT vs Universitario - Clausura, Fecha 8 (21-08-2022)</t>
  </si>
  <si>
    <t>Destino final 2</t>
  </si>
  <si>
    <t>The Last Kingdom</t>
  </si>
  <si>
    <t>SAF3, fuerza de rescate : La última misión del héroe</t>
  </si>
  <si>
    <t>ESPN F90</t>
  </si>
  <si>
    <t>Los Picapiedra</t>
  </si>
  <si>
    <t>Terrius mi secreto</t>
  </si>
  <si>
    <t>Antesala Liga1 : Alianza Lima vs. Sport Huancayo - Clausura, Fecha 8 (21-08-2022)</t>
  </si>
  <si>
    <t>NCIS: New Orleans</t>
  </si>
  <si>
    <t>El Camerino</t>
  </si>
  <si>
    <t>Cinema ATV</t>
  </si>
  <si>
    <t>Especiales de Movistar Deportes : Torneo Metropolitano Región Lima de Rugby</t>
  </si>
  <si>
    <t>Las claves del día</t>
  </si>
  <si>
    <t>Antesala Liga1 : FBC Melgar vs. AD Cantolao - Clausura, Fecha 7 (15-08-2022)</t>
  </si>
  <si>
    <t>Antesala Liga1 : San Martín vs. Sporting Cristal - Clausura, Fecha 8 (21-08-2022)</t>
  </si>
  <si>
    <t>15/08-21/08</t>
  </si>
  <si>
    <t>Al ángulo - 10PM</t>
  </si>
  <si>
    <t>Premier League - Fecha #2</t>
  </si>
  <si>
    <t>Liverpool vs. Crystal Palace</t>
  </si>
  <si>
    <t>UCL #Clasif</t>
  </si>
  <si>
    <t>Rangers vs PSV - 2PM</t>
  </si>
  <si>
    <t>Dynamo Kyiv vs Benfica - 2PM</t>
  </si>
  <si>
    <t>LPF AFA #14 (SOAR)</t>
  </si>
  <si>
    <t>Boca Jrs vs Rosario Central - 7:30PM</t>
  </si>
  <si>
    <t>Premier #3</t>
  </si>
  <si>
    <t>Bournemouth vs Arsenal 11:30 am</t>
  </si>
  <si>
    <t>Ligue 1 #2</t>
  </si>
  <si>
    <t>Lille vs PSG 1:45 PM</t>
  </si>
  <si>
    <t>LaLiga</t>
  </si>
  <si>
    <t>Atlético Madrid vs Villarreal 12:30 pm</t>
  </si>
  <si>
    <t>Liga1 Betsson</t>
  </si>
  <si>
    <t>UTC vs Ayacucho 3PM</t>
  </si>
  <si>
    <t>Cienciano vs A.Grau - 3:30 PM</t>
  </si>
  <si>
    <t>Alianza Lima vs Huancayo - 11 AM</t>
  </si>
  <si>
    <t>San Martín vs Cristal 3:30 PM</t>
  </si>
  <si>
    <t>Especial En guerra - 6:30 PM a 12 AM</t>
  </si>
  <si>
    <t>FX</t>
  </si>
  <si>
    <t>Socias en guerra - 10PM</t>
  </si>
  <si>
    <t>Star Channel</t>
  </si>
  <si>
    <t>Día del niño - 11AM - 9PM</t>
  </si>
  <si>
    <t>Panorama</t>
  </si>
  <si>
    <t>La voz Perú: Gran Final - 8:30 a 10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</si>
</sst>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  <numFmt numFmtId="171" formatCode="hh:mm:ss;@"/>
  </numFmts>
  <fonts count="4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sz val="7"/>
      <color rgb="FFFF0000"/>
      <name val="Calibri"/>
      <family val="2"/>
    </font>
    <font>
      <sz val="7"/>
      <color rgb="FF000000"/>
      <name val="Calibri"/>
      <family val="2"/>
    </font>
    <font>
      <b/>
      <sz val="7"/>
      <color rgb="FF00000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54">
    <xf numFmtId="0" fontId="0" fillId="0" borderId="0"/>
    <xf numFmtId="164" fontId="20" fillId="0" borderId="0" applyBorder="0" applyProtection="0"/>
    <xf numFmtId="165" fontId="20" fillId="0" borderId="0" applyBorder="0" applyProtection="0"/>
    <xf numFmtId="0" fontId="20" fillId="0" borderId="0"/>
    <xf numFmtId="0" fontId="9" fillId="0" borderId="0"/>
    <xf numFmtId="0" fontId="8" fillId="0" borderId="0"/>
    <xf numFmtId="0" fontId="21" fillId="0" borderId="0" applyNumberFormat="0" applyFill="0" applyBorder="0" applyAlignment="0" applyProtection="0"/>
    <xf numFmtId="0" fontId="22" fillId="0" borderId="36" applyNumberFormat="0" applyFill="0" applyAlignment="0" applyProtection="0"/>
    <xf numFmtId="0" fontId="23" fillId="0" borderId="37" applyNumberFormat="0" applyFill="0" applyAlignment="0" applyProtection="0"/>
    <xf numFmtId="0" fontId="24" fillId="0" borderId="38" applyNumberFormat="0" applyFill="0" applyAlignment="0" applyProtection="0"/>
    <xf numFmtId="0" fontId="24" fillId="0" borderId="0" applyNumberFormat="0" applyFill="0" applyBorder="0" applyAlignment="0" applyProtection="0"/>
    <xf numFmtId="0" fontId="25" fillId="14" borderId="0" applyNumberFormat="0" applyBorder="0" applyAlignment="0" applyProtection="0"/>
    <xf numFmtId="0" fontId="26" fillId="15" borderId="0" applyNumberFormat="0" applyBorder="0" applyAlignment="0" applyProtection="0"/>
    <xf numFmtId="0" fontId="27" fillId="16" borderId="0" applyNumberFormat="0" applyBorder="0" applyAlignment="0" applyProtection="0"/>
    <xf numFmtId="0" fontId="28" fillId="17" borderId="39" applyNumberFormat="0" applyAlignment="0" applyProtection="0"/>
    <xf numFmtId="0" fontId="29" fillId="18" borderId="40" applyNumberFormat="0" applyAlignment="0" applyProtection="0"/>
    <xf numFmtId="0" fontId="30" fillId="18" borderId="39" applyNumberFormat="0" applyAlignment="0" applyProtection="0"/>
    <xf numFmtId="0" fontId="31" fillId="0" borderId="41" applyNumberFormat="0" applyFill="0" applyAlignment="0" applyProtection="0"/>
    <xf numFmtId="0" fontId="32" fillId="19" borderId="42" applyNumberFormat="0" applyAlignment="0" applyProtection="0"/>
    <xf numFmtId="0" fontId="33" fillId="0" borderId="0" applyNumberFormat="0" applyFill="0" applyBorder="0" applyAlignment="0" applyProtection="0"/>
    <xf numFmtId="0" fontId="34" fillId="0" borderId="44" applyNumberFormat="0" applyFill="0" applyAlignment="0" applyProtection="0"/>
    <xf numFmtId="0" fontId="35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35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35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35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35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35" fillId="41" borderId="0" applyNumberFormat="0" applyBorder="0" applyAlignment="0" applyProtection="0"/>
    <xf numFmtId="0" fontId="7" fillId="42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0" borderId="0"/>
    <xf numFmtId="0" fontId="7" fillId="20" borderId="43" applyNumberFormat="0" applyFont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00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11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12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12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11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13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10" fillId="5" borderId="18" xfId="1" applyFont="1" applyFill="1" applyBorder="1" applyAlignment="1" applyProtection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164" fontId="10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10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12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10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4" fillId="2" borderId="0" xfId="0" applyFont="1" applyFill="1"/>
    <xf numFmtId="0" fontId="1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10" fillId="2" borderId="0" xfId="0" applyFont="1" applyFill="1" applyBorder="1"/>
    <xf numFmtId="164" fontId="10" fillId="2" borderId="0" xfId="1" applyFont="1" applyFill="1" applyBorder="1" applyAlignment="1" applyProtection="1"/>
    <xf numFmtId="3" fontId="15" fillId="0" borderId="0" xfId="0" applyNumberFormat="1" applyFont="1"/>
    <xf numFmtId="0" fontId="16" fillId="2" borderId="0" xfId="0" applyFont="1" applyFill="1" applyAlignment="1">
      <alignment horizontal="center" vertical="center"/>
    </xf>
    <xf numFmtId="165" fontId="15" fillId="0" borderId="0" xfId="2" applyFont="1" applyBorder="1" applyAlignment="1" applyProtection="1">
      <alignment horizontal="center" vertical="center"/>
    </xf>
    <xf numFmtId="0" fontId="12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12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15" fillId="2" borderId="0" xfId="0" applyNumberFormat="1" applyFont="1" applyFill="1"/>
    <xf numFmtId="0" fontId="10" fillId="2" borderId="0" xfId="0" applyFont="1" applyFill="1"/>
    <xf numFmtId="167" fontId="10" fillId="7" borderId="13" xfId="0" applyNumberFormat="1" applyFont="1" applyFill="1" applyBorder="1" applyAlignment="1">
      <alignment horizontal="center" vertical="center"/>
    </xf>
    <xf numFmtId="168" fontId="10" fillId="2" borderId="11" xfId="0" applyNumberFormat="1" applyFont="1" applyFill="1" applyBorder="1" applyAlignment="1">
      <alignment horizontal="center" vertical="center"/>
    </xf>
    <xf numFmtId="168" fontId="10" fillId="7" borderId="11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vertical="center"/>
    </xf>
    <xf numFmtId="0" fontId="17" fillId="0" borderId="15" xfId="0" applyFont="1" applyBorder="1"/>
    <xf numFmtId="0" fontId="17" fillId="0" borderId="16" xfId="0" applyFont="1" applyBorder="1"/>
    <xf numFmtId="0" fontId="17" fillId="0" borderId="17" xfId="0" applyFont="1" applyBorder="1"/>
    <xf numFmtId="0" fontId="17" fillId="2" borderId="3" xfId="0" applyFont="1" applyFill="1" applyBorder="1"/>
    <xf numFmtId="0" fontId="17" fillId="2" borderId="0" xfId="0" applyFont="1" applyFill="1"/>
    <xf numFmtId="0" fontId="17" fillId="0" borderId="4" xfId="0" applyFont="1" applyBorder="1"/>
    <xf numFmtId="0" fontId="17" fillId="0" borderId="3" xfId="0" applyFont="1" applyBorder="1"/>
    <xf numFmtId="0" fontId="17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11" fillId="8" borderId="11" xfId="0" applyFont="1" applyFill="1" applyBorder="1" applyAlignment="1">
      <alignment vertical="center"/>
    </xf>
    <xf numFmtId="0" fontId="0" fillId="2" borderId="4" xfId="0" applyFill="1" applyBorder="1"/>
    <xf numFmtId="0" fontId="11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17" fillId="0" borderId="14" xfId="0" applyFont="1" applyBorder="1"/>
    <xf numFmtId="0" fontId="12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17" fillId="0" borderId="19" xfId="0" applyNumberFormat="1" applyFont="1" applyBorder="1"/>
    <xf numFmtId="0" fontId="17" fillId="0" borderId="20" xfId="0" applyFont="1" applyBorder="1"/>
    <xf numFmtId="3" fontId="17" fillId="0" borderId="14" xfId="0" applyNumberFormat="1" applyFont="1" applyBorder="1"/>
    <xf numFmtId="3" fontId="17" fillId="2" borderId="19" xfId="0" applyNumberFormat="1" applyFont="1" applyFill="1" applyBorder="1"/>
    <xf numFmtId="3" fontId="17" fillId="2" borderId="14" xfId="0" applyNumberFormat="1" applyFont="1" applyFill="1" applyBorder="1"/>
    <xf numFmtId="0" fontId="17" fillId="2" borderId="14" xfId="0" applyFont="1" applyFill="1" applyBorder="1"/>
    <xf numFmtId="3" fontId="17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12" fillId="2" borderId="18" xfId="0" applyFont="1" applyFill="1" applyBorder="1"/>
    <xf numFmtId="0" fontId="17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17" fillId="2" borderId="19" xfId="0" applyFont="1" applyFill="1" applyBorder="1"/>
    <xf numFmtId="3" fontId="17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17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17" fillId="8" borderId="18" xfId="0" applyFont="1" applyFill="1" applyBorder="1"/>
    <xf numFmtId="0" fontId="17" fillId="10" borderId="18" xfId="0" applyFont="1" applyFill="1" applyBorder="1"/>
    <xf numFmtId="0" fontId="17" fillId="0" borderId="18" xfId="0" applyFont="1" applyBorder="1"/>
    <xf numFmtId="0" fontId="17" fillId="11" borderId="18" xfId="0" applyFont="1" applyFill="1" applyBorder="1"/>
    <xf numFmtId="0" fontId="17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0" fontId="18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13" fillId="2" borderId="13" xfId="0" applyFont="1" applyFill="1" applyBorder="1"/>
    <xf numFmtId="0" fontId="19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8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18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13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3" borderId="3" xfId="0" applyNumberFormat="1" applyFont="1" applyFill="1" applyBorder="1" applyAlignment="1">
      <alignment horizontal="center"/>
    </xf>
    <xf numFmtId="4" fontId="0" fillId="3" borderId="0" xfId="0" applyNumberFormat="1" applyFont="1" applyFill="1" applyAlignment="1">
      <alignment horizontal="center"/>
    </xf>
    <xf numFmtId="4" fontId="0" fillId="3" borderId="4" xfId="0" applyNumberFormat="1" applyFont="1" applyFill="1" applyBorder="1" applyAlignment="1">
      <alignment horizont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4" fontId="0" fillId="3" borderId="17" xfId="0" applyNumberFormat="1" applyFill="1" applyBorder="1" applyAlignment="1">
      <alignment horizontal="center" vertical="center"/>
    </xf>
    <xf numFmtId="3" fontId="12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10" fillId="2" borderId="0" xfId="0" applyNumberFormat="1" applyFont="1" applyFill="1" applyBorder="1" applyAlignment="1">
      <alignment horizontal="center" vertical="center"/>
    </xf>
    <xf numFmtId="167" fontId="10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10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19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17" fillId="2" borderId="0" xfId="0" applyFont="1" applyFill="1" applyBorder="1"/>
    <xf numFmtId="0" fontId="17" fillId="2" borderId="16" xfId="0" applyFont="1" applyFill="1" applyBorder="1"/>
    <xf numFmtId="2" fontId="0" fillId="2" borderId="21" xfId="0" applyNumberFormat="1" applyFill="1" applyBorder="1" applyAlignment="1">
      <alignment horizontal="right"/>
    </xf>
    <xf numFmtId="0" fontId="37" fillId="0" borderId="46" xfId="0" applyFont="1" applyBorder="1" applyAlignment="1">
      <alignment horizontal="center" vertical="center" wrapText="1"/>
    </xf>
    <xf numFmtId="0" fontId="11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18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0" fontId="10" fillId="3" borderId="12" xfId="0" applyFont="1" applyFill="1" applyBorder="1" applyAlignment="1">
      <alignment horizontal="center" vertical="center"/>
    </xf>
    <xf numFmtId="4" fontId="0" fillId="0" borderId="0" xfId="0" applyNumberFormat="1"/>
    <xf numFmtId="169" fontId="20" fillId="0" borderId="0" xfId="2" applyNumberFormat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38" fillId="0" borderId="13" xfId="0" applyFont="1" applyBorder="1" applyAlignment="1">
      <alignment horizontal="center"/>
    </xf>
    <xf numFmtId="4" fontId="0" fillId="0" borderId="21" xfId="0" applyNumberFormat="1" applyBorder="1" applyAlignment="1">
      <alignment horizontal="center" vertical="center"/>
    </xf>
    <xf numFmtId="169" fontId="20" fillId="0" borderId="21" xfId="2" applyNumberFormat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3" fontId="17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32" fillId="45" borderId="21" xfId="0" applyFont="1" applyFill="1" applyBorder="1"/>
    <xf numFmtId="0" fontId="32" fillId="45" borderId="0" xfId="0" applyFont="1" applyFill="1"/>
    <xf numFmtId="0" fontId="34" fillId="46" borderId="50" xfId="0" applyFont="1" applyFill="1" applyBorder="1"/>
    <xf numFmtId="0" fontId="34" fillId="46" borderId="51" xfId="0" applyFont="1" applyFill="1" applyBorder="1"/>
    <xf numFmtId="0" fontId="34" fillId="46" borderId="21" xfId="0" applyFont="1" applyFill="1" applyBorder="1"/>
    <xf numFmtId="0" fontId="0" fillId="0" borderId="21" xfId="0" applyBorder="1" applyAlignment="1">
      <alignment wrapText="1"/>
    </xf>
    <xf numFmtId="170" fontId="0" fillId="0" borderId="21" xfId="0" applyNumberFormat="1" applyBorder="1"/>
    <xf numFmtId="18" fontId="0" fillId="0" borderId="21" xfId="0" applyNumberFormat="1" applyBorder="1"/>
    <xf numFmtId="4" fontId="0" fillId="0" borderId="21" xfId="0" applyNumberFormat="1" applyBorder="1"/>
    <xf numFmtId="14" fontId="0" fillId="0" borderId="21" xfId="0" applyNumberFormat="1" applyBorder="1"/>
    <xf numFmtId="0" fontId="0" fillId="0" borderId="0" xfId="0" applyAlignment="1">
      <alignment wrapText="1"/>
    </xf>
    <xf numFmtId="0" fontId="40" fillId="0" borderId="21" xfId="0" applyFont="1" applyBorder="1" applyAlignment="1">
      <alignment wrapText="1"/>
    </xf>
    <xf numFmtId="4" fontId="0" fillId="48" borderId="21" xfId="0" applyNumberFormat="1" applyFill="1" applyBorder="1"/>
    <xf numFmtId="0" fontId="0" fillId="48" borderId="0" xfId="0" applyFill="1"/>
    <xf numFmtId="2" fontId="0" fillId="49" borderId="21" xfId="0" applyNumberFormat="1" applyFill="1" applyBorder="1" applyAlignment="1">
      <alignment horizontal="right"/>
    </xf>
    <xf numFmtId="0" fontId="0" fillId="48" borderId="21" xfId="0" applyFill="1" applyBorder="1"/>
    <xf numFmtId="0" fontId="40" fillId="0" borderId="0" xfId="0" applyFont="1" applyAlignment="1">
      <alignment wrapText="1"/>
    </xf>
    <xf numFmtId="170" fontId="0" fillId="0" borderId="0" xfId="0" applyNumberFormat="1"/>
    <xf numFmtId="18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48" borderId="21" xfId="0" applyFill="1" applyBorder="1" applyAlignment="1">
      <alignment horizontal="center" vertical="center"/>
    </xf>
    <xf numFmtId="4" fontId="0" fillId="48" borderId="21" xfId="0" applyNumberFormat="1" applyFill="1" applyBorder="1" applyAlignment="1">
      <alignment horizontal="center" vertical="center"/>
    </xf>
    <xf numFmtId="169" fontId="20" fillId="48" borderId="21" xfId="2" applyNumberFormat="1" applyFill="1" applyBorder="1" applyAlignment="1">
      <alignment horizontal="center" vertical="center"/>
    </xf>
    <xf numFmtId="0" fontId="0" fillId="51" borderId="21" xfId="0" applyFill="1" applyBorder="1" applyAlignment="1">
      <alignment horizontal="center" vertical="center"/>
    </xf>
    <xf numFmtId="4" fontId="0" fillId="51" borderId="21" xfId="0" applyNumberFormat="1" applyFill="1" applyBorder="1" applyAlignment="1">
      <alignment horizontal="center" vertical="center"/>
    </xf>
    <xf numFmtId="169" fontId="20" fillId="51" borderId="21" xfId="2" applyNumberFormat="1" applyFill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3" fontId="0" fillId="0" borderId="21" xfId="0" applyNumberFormat="1" applyFill="1" applyBorder="1" applyAlignment="1">
      <alignment horizontal="center" vertical="center"/>
    </xf>
    <xf numFmtId="4" fontId="0" fillId="0" borderId="21" xfId="0" applyNumberFormat="1" applyFill="1" applyBorder="1" applyAlignment="1">
      <alignment horizontal="center" vertical="center"/>
    </xf>
    <xf numFmtId="0" fontId="42" fillId="52" borderId="0" xfId="0" applyFont="1" applyFill="1" applyAlignment="1">
      <alignment vertical="center"/>
    </xf>
    <xf numFmtId="0" fontId="0" fillId="52" borderId="0" xfId="0" applyFill="1"/>
    <xf numFmtId="0" fontId="38" fillId="0" borderId="21" xfId="0" applyFont="1" applyBorder="1" applyAlignment="1">
      <alignment horizontal="center"/>
    </xf>
    <xf numFmtId="4" fontId="40" fillId="47" borderId="21" xfId="0" applyNumberFormat="1" applyFont="1" applyFill="1" applyBorder="1" applyAlignment="1">
      <alignment vertical="center" wrapText="1"/>
    </xf>
    <xf numFmtId="4" fontId="0" fillId="3" borderId="0" xfId="0" applyNumberFormat="1" applyFont="1" applyFill="1" applyAlignment="1">
      <alignment horizontal="center" vertical="center"/>
    </xf>
    <xf numFmtId="4" fontId="0" fillId="3" borderId="22" xfId="0" applyNumberFormat="1" applyFont="1" applyFill="1" applyBorder="1" applyAlignment="1">
      <alignment horizontal="center" vertical="center"/>
    </xf>
    <xf numFmtId="3" fontId="0" fillId="51" borderId="21" xfId="0" applyNumberFormat="1" applyFill="1" applyBorder="1" applyAlignment="1">
      <alignment horizontal="center" vertical="center"/>
    </xf>
    <xf numFmtId="4" fontId="0" fillId="51" borderId="21" xfId="0" applyNumberFormat="1" applyFill="1" applyBorder="1"/>
    <xf numFmtId="169" fontId="20" fillId="51" borderId="21" xfId="2" applyNumberFormat="1" applyFill="1" applyBorder="1"/>
    <xf numFmtId="0" fontId="38" fillId="47" borderId="21" xfId="0" applyFont="1" applyFill="1" applyBorder="1" applyAlignment="1">
      <alignment horizontal="center" vertical="center" wrapText="1"/>
    </xf>
    <xf numFmtId="0" fontId="0" fillId="47" borderId="15" xfId="0" applyFill="1" applyBorder="1" applyAlignment="1">
      <alignment horizontal="center" vertical="center" wrapText="1"/>
    </xf>
    <xf numFmtId="0" fontId="40" fillId="47" borderId="50" xfId="0" applyFont="1" applyFill="1" applyBorder="1" applyAlignment="1">
      <alignment vertical="center" wrapText="1"/>
    </xf>
    <xf numFmtId="0" fontId="38" fillId="47" borderId="50" xfId="0" applyFont="1" applyFill="1" applyBorder="1" applyAlignment="1">
      <alignment vertical="center" wrapText="1"/>
    </xf>
    <xf numFmtId="4" fontId="38" fillId="47" borderId="21" xfId="0" applyNumberFormat="1" applyFont="1" applyFill="1" applyBorder="1" applyAlignment="1">
      <alignment vertical="center" wrapText="1"/>
    </xf>
    <xf numFmtId="4" fontId="38" fillId="0" borderId="21" xfId="0" applyNumberFormat="1" applyFont="1" applyBorder="1"/>
    <xf numFmtId="169" fontId="38" fillId="51" borderId="21" xfId="2" applyNumberFormat="1" applyFont="1" applyFill="1" applyBorder="1"/>
    <xf numFmtId="0" fontId="38" fillId="51" borderId="2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11" borderId="21" xfId="0" applyFill="1" applyBorder="1" applyAlignment="1">
      <alignment horizontal="center"/>
    </xf>
    <xf numFmtId="2" fontId="0" fillId="11" borderId="21" xfId="0" applyNumberFormat="1" applyFill="1" applyBorder="1" applyAlignment="1">
      <alignment horizontal="center"/>
    </xf>
    <xf numFmtId="0" fontId="41" fillId="50" borderId="52" xfId="0" applyFont="1" applyFill="1" applyBorder="1"/>
    <xf numFmtId="0" fontId="3" fillId="0" borderId="21" xfId="51" applyBorder="1"/>
    <xf numFmtId="0" fontId="18" fillId="53" borderId="3" xfId="0" applyFont="1" applyFill="1" applyBorder="1" applyAlignment="1">
      <alignment vertical="center" wrapText="1"/>
    </xf>
    <xf numFmtId="0" fontId="0" fillId="0" borderId="21" xfId="0" applyBorder="1" applyAlignment="1">
      <alignment horizontal="left"/>
    </xf>
    <xf numFmtId="0" fontId="43" fillId="0" borderId="0" xfId="0" applyFont="1"/>
    <xf numFmtId="0" fontId="44" fillId="0" borderId="53" xfId="0" applyFont="1" applyBorder="1" applyAlignment="1">
      <alignment vertical="center" wrapText="1"/>
    </xf>
    <xf numFmtId="0" fontId="45" fillId="0" borderId="53" xfId="0" applyFont="1" applyBorder="1" applyAlignment="1">
      <alignment vertical="center" wrapText="1"/>
    </xf>
    <xf numFmtId="0" fontId="45" fillId="52" borderId="53" xfId="0" applyFont="1" applyFill="1" applyBorder="1" applyAlignment="1">
      <alignment vertical="center" wrapText="1"/>
    </xf>
    <xf numFmtId="0" fontId="41" fillId="48" borderId="54" xfId="0" applyFont="1" applyFill="1" applyBorder="1"/>
    <xf numFmtId="0" fontId="41" fillId="50" borderId="21" xfId="0" applyFont="1" applyFill="1" applyBorder="1"/>
    <xf numFmtId="3" fontId="3" fillId="0" borderId="21" xfId="51" applyNumberFormat="1" applyBorder="1"/>
    <xf numFmtId="4" fontId="3" fillId="0" borderId="21" xfId="51" applyNumberFormat="1" applyBorder="1"/>
    <xf numFmtId="3" fontId="38" fillId="0" borderId="13" xfId="0" applyNumberFormat="1" applyFont="1" applyBorder="1" applyAlignment="1">
      <alignment horizontal="center" vertical="center"/>
    </xf>
    <xf numFmtId="4" fontId="38" fillId="0" borderId="13" xfId="0" applyNumberFormat="1" applyFont="1" applyBorder="1" applyAlignment="1">
      <alignment horizontal="center" vertical="center"/>
    </xf>
    <xf numFmtId="3" fontId="3" fillId="0" borderId="21" xfId="51" applyNumberFormat="1" applyBorder="1" applyAlignment="1">
      <alignment horizontal="center"/>
    </xf>
    <xf numFmtId="0" fontId="41" fillId="54" borderId="52" xfId="0" applyFont="1" applyFill="1" applyBorder="1"/>
    <xf numFmtId="3" fontId="3" fillId="48" borderId="21" xfId="51" applyNumberFormat="1" applyFill="1" applyBorder="1"/>
    <xf numFmtId="4" fontId="3" fillId="48" borderId="21" xfId="51" applyNumberFormat="1" applyFill="1" applyBorder="1"/>
    <xf numFmtId="3" fontId="3" fillId="48" borderId="21" xfId="51" applyNumberFormat="1" applyFill="1" applyBorder="1" applyAlignment="1">
      <alignment horizontal="center"/>
    </xf>
    <xf numFmtId="170" fontId="0" fillId="48" borderId="21" xfId="0" applyNumberFormat="1" applyFill="1" applyBorder="1"/>
    <xf numFmtId="3" fontId="17" fillId="3" borderId="3" xfId="0" applyNumberFormat="1" applyFont="1" applyFill="1" applyBorder="1" applyAlignment="1">
      <alignment horizontal="center" vertical="center"/>
    </xf>
    <xf numFmtId="171" fontId="0" fillId="0" borderId="21" xfId="0" applyNumberFormat="1" applyBorder="1"/>
    <xf numFmtId="171" fontId="0" fillId="48" borderId="21" xfId="0" applyNumberFormat="1" applyFill="1" applyBorder="1"/>
    <xf numFmtId="0" fontId="1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0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0" fillId="3" borderId="12" xfId="0" applyFont="1" applyFill="1" applyBorder="1" applyAlignment="1">
      <alignment horizontal="center" vertical="center"/>
    </xf>
    <xf numFmtId="0" fontId="10" fillId="12" borderId="13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</cellXfs>
  <cellStyles count="5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20539D3E-9F79-4F66-9888-8CBF73058869}"/>
    <cellStyle name="Normal 2" xfId="4" xr:uid="{B08199B3-BA1E-45A1-80FC-49498EFFC2B1}"/>
    <cellStyle name="Normal 3" xfId="5" xr:uid="{99826FD6-A4E6-4365-86D8-36203271E487}"/>
    <cellStyle name="Normal 4" xfId="45" xr:uid="{401498D6-54A8-44FE-8E0A-55EA7515E269}"/>
    <cellStyle name="Normal 5" xfId="48" xr:uid="{8233D5A1-0222-44B3-89CC-0D0EE24EB41A}"/>
    <cellStyle name="Normal 6" xfId="49" xr:uid="{BE514DC6-491A-4033-AA9E-A8860B7C560A}"/>
    <cellStyle name="Normal 7" xfId="50" xr:uid="{63F9F6CC-A7C4-479E-A33F-54C6DB015224}"/>
    <cellStyle name="Normal 8" xfId="51" xr:uid="{09845FD4-1665-40DE-9BDD-35191484F5FA}"/>
    <cellStyle name="Normal 9" xfId="52" xr:uid="{A4F4EEF9-4247-4726-9191-2636313322AA}"/>
    <cellStyle name="Notas 2" xfId="46" xr:uid="{22CF2D83-6DDF-4DE6-AF96-BBD26016CF04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%Representación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0.16083587830794543</c:v>
                </c:pt>
                <c:pt idx="1">
                  <c:v>0.3099315915219677</c:v>
                </c:pt>
                <c:pt idx="2">
                  <c:v>0.10180185345692666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%Representación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1.9229644315637309E-2</c:v>
                </c:pt>
                <c:pt idx="1">
                  <c:v>0.94145161523903687</c:v>
                </c:pt>
                <c:pt idx="2">
                  <c:v>3.931874044532583E-2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575648532972164"/>
          <c:y val="0.89833280839895013"/>
          <c:w val="0.56705926093133807"/>
          <c:h val="5.2778302712160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Segmentos</a:t>
            </a:r>
          </a:p>
        </c:rich>
      </c:tx>
      <c:layout>
        <c:manualLayout>
          <c:xMode val="edge"/>
          <c:yMode val="edge"/>
          <c:x val="0.3957915573053368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General'!$B$1</c:f>
              <c:strCache>
                <c:ptCount val="1"/>
                <c:pt idx="0">
                  <c:v>REPLAY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'Historico General'!$A$2:$A$18</c:f>
              <c:strCache>
                <c:ptCount val="17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  <c:pt idx="9">
                  <c:v>01/07-07/07</c:v>
                </c:pt>
                <c:pt idx="10">
                  <c:v>08/07-14/08</c:v>
                </c:pt>
                <c:pt idx="11">
                  <c:v>15/07-21/09</c:v>
                </c:pt>
                <c:pt idx="12">
                  <c:v>18/07-24/10</c:v>
                </c:pt>
                <c:pt idx="13">
                  <c:v>25/07-31/07</c:v>
                </c:pt>
                <c:pt idx="14">
                  <c:v>01/08-07/08</c:v>
                </c:pt>
                <c:pt idx="15">
                  <c:v>08/08-14/09</c:v>
                </c:pt>
                <c:pt idx="16">
                  <c:v>15/08-21/08</c:v>
                </c:pt>
              </c:strCache>
            </c:strRef>
          </c:cat>
          <c:val>
            <c:numRef>
              <c:f>'Historico General'!$B$2:$B$18</c:f>
              <c:numCache>
                <c:formatCode>#,##0</c:formatCode>
                <c:ptCount val="17"/>
                <c:pt idx="0">
                  <c:v>87399</c:v>
                </c:pt>
                <c:pt idx="1">
                  <c:v>83835</c:v>
                </c:pt>
                <c:pt idx="2">
                  <c:v>93126</c:v>
                </c:pt>
                <c:pt idx="3">
                  <c:v>108586</c:v>
                </c:pt>
                <c:pt idx="4">
                  <c:v>113859</c:v>
                </c:pt>
                <c:pt idx="5">
                  <c:v>112412</c:v>
                </c:pt>
                <c:pt idx="6" formatCode="#,##0.00">
                  <c:v>99203.687000000005</c:v>
                </c:pt>
                <c:pt idx="7" formatCode="#,##0.00">
                  <c:v>95987.509000000005</c:v>
                </c:pt>
                <c:pt idx="8" formatCode="#,##0.00">
                  <c:v>101763.1</c:v>
                </c:pt>
                <c:pt idx="9" formatCode="#,##0.00">
                  <c:v>105886.77099999999</c:v>
                </c:pt>
                <c:pt idx="10" formatCode="#,##0.00">
                  <c:v>114105.53</c:v>
                </c:pt>
                <c:pt idx="11" formatCode="#,##0.00">
                  <c:v>115989.13</c:v>
                </c:pt>
                <c:pt idx="12" formatCode="#,##0.00">
                  <c:v>114272.19</c:v>
                </c:pt>
                <c:pt idx="13" formatCode="#,##0.00">
                  <c:v>125845.21</c:v>
                </c:pt>
                <c:pt idx="14" formatCode="#,##0.00">
                  <c:v>126278.9</c:v>
                </c:pt>
                <c:pt idx="15" formatCode="#,##0.00">
                  <c:v>125308.59</c:v>
                </c:pt>
                <c:pt idx="16" formatCode="#,##0.00">
                  <c:v>117247.22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ser>
          <c:idx val="1"/>
          <c:order val="1"/>
          <c:tx>
            <c:strRef>
              <c:f>'Historico General'!$C$1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'Historico General'!$A$2:$A$18</c:f>
              <c:strCache>
                <c:ptCount val="17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  <c:pt idx="9">
                  <c:v>01/07-07/07</c:v>
                </c:pt>
                <c:pt idx="10">
                  <c:v>08/07-14/08</c:v>
                </c:pt>
                <c:pt idx="11">
                  <c:v>15/07-21/09</c:v>
                </c:pt>
                <c:pt idx="12">
                  <c:v>18/07-24/10</c:v>
                </c:pt>
                <c:pt idx="13">
                  <c:v>25/07-31/07</c:v>
                </c:pt>
                <c:pt idx="14">
                  <c:v>01/08-07/08</c:v>
                </c:pt>
                <c:pt idx="15">
                  <c:v>08/08-14/09</c:v>
                </c:pt>
                <c:pt idx="16">
                  <c:v>15/08-21/08</c:v>
                </c:pt>
              </c:strCache>
            </c:strRef>
          </c:cat>
          <c:val>
            <c:numRef>
              <c:f>'Historico General'!$C$2:$C$18</c:f>
              <c:numCache>
                <c:formatCode>#,##0</c:formatCode>
                <c:ptCount val="17"/>
                <c:pt idx="0">
                  <c:v>5645444</c:v>
                </c:pt>
                <c:pt idx="1">
                  <c:v>4956020</c:v>
                </c:pt>
                <c:pt idx="2">
                  <c:v>5511645</c:v>
                </c:pt>
                <c:pt idx="3">
                  <c:v>5678819</c:v>
                </c:pt>
                <c:pt idx="4">
                  <c:v>5963927</c:v>
                </c:pt>
                <c:pt idx="5">
                  <c:v>6225747</c:v>
                </c:pt>
                <c:pt idx="6" formatCode="#,##0.00">
                  <c:v>5511680.5379999997</c:v>
                </c:pt>
                <c:pt idx="7" formatCode="#,##0.00">
                  <c:v>5232186.608</c:v>
                </c:pt>
                <c:pt idx="8" formatCode="#,##0.00">
                  <c:v>5729848.5</c:v>
                </c:pt>
                <c:pt idx="9" formatCode="#,##0.00">
                  <c:v>5994518.1670000004</c:v>
                </c:pt>
                <c:pt idx="10" formatCode="#,##0.00">
                  <c:v>5584158.2400000002</c:v>
                </c:pt>
                <c:pt idx="11" formatCode="#,##0.00">
                  <c:v>5722573.3799999999</c:v>
                </c:pt>
                <c:pt idx="12" formatCode="#,##0.00">
                  <c:v>5606485.2999999998</c:v>
                </c:pt>
                <c:pt idx="13" formatCode="#,##0.00">
                  <c:v>6044714.2199999997</c:v>
                </c:pt>
                <c:pt idx="14" formatCode="#,##0.00">
                  <c:v>5912788.4100000001</c:v>
                </c:pt>
                <c:pt idx="15" formatCode="#,##0.00">
                  <c:v>5916998.4100000001</c:v>
                </c:pt>
                <c:pt idx="16" formatCode="#,##0.00">
                  <c:v>5740230.1799999997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2"/>
          <c:order val="2"/>
          <c:tx>
            <c:strRef>
              <c:f>'Historico General'!$D$1</c:f>
              <c:strCache>
                <c:ptCount val="1"/>
                <c:pt idx="0">
                  <c:v>VOD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'Historico General'!$A$2:$A$18</c:f>
              <c:strCache>
                <c:ptCount val="17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  <c:pt idx="9">
                  <c:v>01/07-07/07</c:v>
                </c:pt>
                <c:pt idx="10">
                  <c:v>08/07-14/08</c:v>
                </c:pt>
                <c:pt idx="11">
                  <c:v>15/07-21/09</c:v>
                </c:pt>
                <c:pt idx="12">
                  <c:v>18/07-24/10</c:v>
                </c:pt>
                <c:pt idx="13">
                  <c:v>25/07-31/07</c:v>
                </c:pt>
                <c:pt idx="14">
                  <c:v>01/08-07/08</c:v>
                </c:pt>
                <c:pt idx="15">
                  <c:v>08/08-14/09</c:v>
                </c:pt>
                <c:pt idx="16">
                  <c:v>15/08-21/08</c:v>
                </c:pt>
              </c:strCache>
            </c:strRef>
          </c:cat>
          <c:val>
            <c:numRef>
              <c:f>'Historico General'!$D$2:$D$18</c:f>
              <c:numCache>
                <c:formatCode>#,##0</c:formatCode>
                <c:ptCount val="17"/>
                <c:pt idx="0">
                  <c:v>423507</c:v>
                </c:pt>
                <c:pt idx="1">
                  <c:v>429559</c:v>
                </c:pt>
                <c:pt idx="2">
                  <c:v>450146</c:v>
                </c:pt>
                <c:pt idx="3">
                  <c:v>422155</c:v>
                </c:pt>
                <c:pt idx="4">
                  <c:v>395604</c:v>
                </c:pt>
                <c:pt idx="5">
                  <c:v>376269</c:v>
                </c:pt>
                <c:pt idx="6" formatCode="#,##0.00">
                  <c:v>364261.46899999998</c:v>
                </c:pt>
                <c:pt idx="7" formatCode="#,##0.00">
                  <c:v>323560.11200000002</c:v>
                </c:pt>
                <c:pt idx="8" formatCode="#,##0.00">
                  <c:v>319277</c:v>
                </c:pt>
                <c:pt idx="9" formatCode="#,##0.00">
                  <c:v>285187.42099999997</c:v>
                </c:pt>
                <c:pt idx="10" formatCode="#,##0.00">
                  <c:v>279806.15999999997</c:v>
                </c:pt>
                <c:pt idx="11" formatCode="#,##0.00">
                  <c:v>276331.37</c:v>
                </c:pt>
                <c:pt idx="12" formatCode="#,##0.00">
                  <c:v>264332.23</c:v>
                </c:pt>
                <c:pt idx="13" formatCode="#,##0.00">
                  <c:v>283597.23</c:v>
                </c:pt>
                <c:pt idx="14" formatCode="#,##0.00">
                  <c:v>267736.38</c:v>
                </c:pt>
                <c:pt idx="15" formatCode="#,##0.00">
                  <c:v>252904.34</c:v>
                </c:pt>
                <c:pt idx="16" formatCode="#,##0.00">
                  <c:v>239734.7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36D-4FA6-8D1B-A06766C81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893536"/>
        <c:axId val="1129901440"/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100"/>
        <c:noMultiLvlLbl val="0"/>
      </c:catAx>
      <c:valAx>
        <c:axId val="11299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Segmentos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Dinamizado'!$B$1</c:f>
              <c:strCache>
                <c:ptCount val="1"/>
                <c:pt idx="0">
                  <c:v>DESTACADOS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'Historico Dinamizado'!$A$2:$A$12</c:f>
              <c:strCache>
                <c:ptCount val="11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08/07-14/08</c:v>
                </c:pt>
                <c:pt idx="5">
                  <c:v>15/07-21/09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08/08-14/09</c:v>
                </c:pt>
                <c:pt idx="10">
                  <c:v>15/08-21/08</c:v>
                </c:pt>
              </c:strCache>
            </c:strRef>
          </c:cat>
          <c:val>
            <c:numRef>
              <c:f>'Historico Dinamizado'!$B$2:$B$12</c:f>
              <c:numCache>
                <c:formatCode>#,##0.00</c:formatCode>
                <c:ptCount val="11"/>
                <c:pt idx="0">
                  <c:v>229372.38333333313</c:v>
                </c:pt>
                <c:pt idx="1">
                  <c:v>328458.67</c:v>
                </c:pt>
                <c:pt idx="2">
                  <c:v>614295.7833451</c:v>
                </c:pt>
                <c:pt idx="3">
                  <c:v>610566.51666666579</c:v>
                </c:pt>
                <c:pt idx="4">
                  <c:v>495980.07666666608</c:v>
                </c:pt>
                <c:pt idx="5">
                  <c:v>645742.58333333244</c:v>
                </c:pt>
                <c:pt idx="6">
                  <c:v>610706.95333333267</c:v>
                </c:pt>
                <c:pt idx="7">
                  <c:v>948656.81666666537</c:v>
                </c:pt>
                <c:pt idx="8">
                  <c:v>845932.97666666622</c:v>
                </c:pt>
                <c:pt idx="9">
                  <c:v>1094224.013333332</c:v>
                </c:pt>
                <c:pt idx="10">
                  <c:v>980650.46333333198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Dinamizado'!$C$1</c:f>
              <c:strCache>
                <c:ptCount val="1"/>
                <c:pt idx="0">
                  <c:v>MÁS VISTOS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'Historico Dinamizado'!$A$2:$A$12</c:f>
              <c:strCache>
                <c:ptCount val="11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08/07-14/08</c:v>
                </c:pt>
                <c:pt idx="5">
                  <c:v>15/07-21/09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08/08-14/09</c:v>
                </c:pt>
                <c:pt idx="10">
                  <c:v>15/08-21/08</c:v>
                </c:pt>
              </c:strCache>
            </c:strRef>
          </c:cat>
          <c:val>
            <c:numRef>
              <c:f>'Historico Dinamizado'!$C$2:$C$12</c:f>
              <c:numCache>
                <c:formatCode>#,##0.00</c:formatCode>
                <c:ptCount val="11"/>
                <c:pt idx="0">
                  <c:v>1349796.46</c:v>
                </c:pt>
                <c:pt idx="1">
                  <c:v>1337820.58</c:v>
                </c:pt>
                <c:pt idx="2">
                  <c:v>1344824.8166666655</c:v>
                </c:pt>
                <c:pt idx="3">
                  <c:v>2165471.8499999978</c:v>
                </c:pt>
                <c:pt idx="4">
                  <c:v>1710027.4833333315</c:v>
                </c:pt>
                <c:pt idx="5">
                  <c:v>1605951.2166666649</c:v>
                </c:pt>
                <c:pt idx="6">
                  <c:v>1347746.1333333317</c:v>
                </c:pt>
                <c:pt idx="7">
                  <c:v>1116358.3666666651</c:v>
                </c:pt>
                <c:pt idx="8">
                  <c:v>1795789.6333333314</c:v>
                </c:pt>
                <c:pt idx="9">
                  <c:v>1811610.2333333315</c:v>
                </c:pt>
                <c:pt idx="10">
                  <c:v>1889718.6499999987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Dinamizado'!$D$1</c:f>
              <c:strCache>
                <c:ptCount val="1"/>
                <c:pt idx="0">
                  <c:v>PARTIDOS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'Historico Dinamizado'!$A$2:$A$12</c:f>
              <c:strCache>
                <c:ptCount val="11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08/07-14/08</c:v>
                </c:pt>
                <c:pt idx="5">
                  <c:v>15/07-21/09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08/08-14/09</c:v>
                </c:pt>
                <c:pt idx="10">
                  <c:v>15/08-21/08</c:v>
                </c:pt>
              </c:strCache>
            </c:strRef>
          </c:cat>
          <c:val>
            <c:numRef>
              <c:f>'Historico Dinamizado'!$D$2:$D$12</c:f>
              <c:numCache>
                <c:formatCode>#,##0.00</c:formatCode>
                <c:ptCount val="11"/>
                <c:pt idx="0">
                  <c:v>282574.91666666669</c:v>
                </c:pt>
                <c:pt idx="1">
                  <c:v>196728.92</c:v>
                </c:pt>
                <c:pt idx="2">
                  <c:v>380612.2043000001</c:v>
                </c:pt>
                <c:pt idx="3">
                  <c:v>621346.44999999984</c:v>
                </c:pt>
                <c:pt idx="4">
                  <c:v>288256.72366666654</c:v>
                </c:pt>
                <c:pt idx="5">
                  <c:v>418884.89437000017</c:v>
                </c:pt>
                <c:pt idx="6">
                  <c:v>335206.93333333335</c:v>
                </c:pt>
                <c:pt idx="7">
                  <c:v>744277.69999999984</c:v>
                </c:pt>
                <c:pt idx="8">
                  <c:v>421628.28</c:v>
                </c:pt>
                <c:pt idx="9">
                  <c:v>474333.75099999999</c:v>
                </c:pt>
                <c:pt idx="10">
                  <c:v>620707.49270000006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100"/>
        <c:noMultiLvlLbl val="0"/>
      </c:catAx>
      <c:valAx>
        <c:axId val="5031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</xdr:colOff>
      <xdr:row>9</xdr:row>
      <xdr:rowOff>175260</xdr:rowOff>
    </xdr:from>
    <xdr:to>
      <xdr:col>9</xdr:col>
      <xdr:colOff>43815</xdr:colOff>
      <xdr:row>24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4</xdr:col>
      <xdr:colOff>7620</xdr:colOff>
      <xdr:row>25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395287</xdr:colOff>
      <xdr:row>1</xdr:row>
      <xdr:rowOff>119062</xdr:rowOff>
    </xdr:from>
    <xdr:to>
      <xdr:col>11</xdr:col>
      <xdr:colOff>395287</xdr:colOff>
      <xdr:row>16</xdr:row>
      <xdr:rowOff>4762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1162050</xdr:colOff>
      <xdr:row>3</xdr:row>
      <xdr:rowOff>95250</xdr:rowOff>
    </xdr:from>
    <xdr:to>
      <xdr:col>3</xdr:col>
      <xdr:colOff>1188292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F22E630F-DF76-482D-911F-054FBC643012}"/>
            </a:ext>
          </a:extLst>
        </xdr:cNvPr>
        <xdr:cNvCxnSpPr/>
      </xdr:nvCxnSpPr>
      <xdr:spPr>
        <a:xfrm>
          <a:off x="4752975" y="666750"/>
          <a:ext cx="26242" cy="2143125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</xdr:row>
      <xdr:rowOff>109537</xdr:rowOff>
    </xdr:from>
    <xdr:to>
      <xdr:col>11</xdr:col>
      <xdr:colOff>409575</xdr:colOff>
      <xdr:row>15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387" t="s">
        <v>339</v>
      </c>
      <c r="D2" s="387"/>
      <c r="E2" s="387"/>
      <c r="F2" s="388" t="s">
        <v>343</v>
      </c>
      <c r="G2" s="388"/>
      <c r="H2" s="388"/>
      <c r="I2" s="389" t="s">
        <v>0</v>
      </c>
      <c r="J2" s="389"/>
      <c r="K2" s="389"/>
    </row>
    <row r="3" spans="1:11" x14ac:dyDescent="0.25">
      <c r="A3" s="2"/>
      <c r="C3" s="387" t="s">
        <v>1</v>
      </c>
      <c r="D3" s="387"/>
      <c r="E3" s="387"/>
      <c r="F3" s="390" t="s">
        <v>2</v>
      </c>
      <c r="G3" s="390"/>
      <c r="H3" s="390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81">
        <f>SUM(Horas!C6:I6)</f>
        <v>0</v>
      </c>
      <c r="D6" s="279"/>
      <c r="E6" s="280" t="str">
        <f t="shared" ref="E6:E8" si="0">+IFERROR(C6/D6,"-")</f>
        <v>-</v>
      </c>
      <c r="F6" s="282">
        <f>SUM(Horas!J6:P6)</f>
        <v>0</v>
      </c>
      <c r="G6" s="276"/>
      <c r="H6" s="283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81">
        <f>SUM(Horas!C7:I7)</f>
        <v>0</v>
      </c>
      <c r="D7" s="279"/>
      <c r="E7" s="280" t="str">
        <f t="shared" si="0"/>
        <v>-</v>
      </c>
      <c r="F7" s="282">
        <f>SUM(Horas!J7:P7)</f>
        <v>0</v>
      </c>
      <c r="G7" s="276"/>
      <c r="H7" s="283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81">
        <f>SUM(Horas!C8:I8)</f>
        <v>0</v>
      </c>
      <c r="D8" s="279"/>
      <c r="E8" s="280" t="str">
        <f t="shared" si="0"/>
        <v>-</v>
      </c>
      <c r="F8" s="282">
        <f>SUM(Horas!J8:P8)</f>
        <v>0</v>
      </c>
      <c r="G8" s="276"/>
      <c r="H8" s="283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81">
        <f>SUM(Horas!C9:I9)</f>
        <v>0</v>
      </c>
      <c r="D9" s="278"/>
      <c r="E9" s="280" t="str">
        <f t="shared" ref="E9:E12" si="5">+IFERROR(C9/D9,"-")</f>
        <v>-</v>
      </c>
      <c r="F9" s="282">
        <f>SUM(Horas!J9:P9)</f>
        <v>0</v>
      </c>
      <c r="G9" s="277"/>
      <c r="H9" s="283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81">
        <f>SUM(Horas!C10:I10)</f>
        <v>0</v>
      </c>
      <c r="D10" s="278"/>
      <c r="E10" s="280" t="str">
        <f t="shared" si="5"/>
        <v>-</v>
      </c>
      <c r="F10" s="282">
        <f>SUM(Horas!J10:P10)</f>
        <v>0</v>
      </c>
      <c r="G10" s="277"/>
      <c r="H10" s="283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81">
        <f>SUM(Horas!C11:I11)</f>
        <v>0</v>
      </c>
      <c r="D11" s="278"/>
      <c r="E11" s="280" t="str">
        <f t="shared" si="5"/>
        <v>-</v>
      </c>
      <c r="F11" s="282">
        <f>SUM(Horas!J11:P11)</f>
        <v>0</v>
      </c>
      <c r="G11" s="277"/>
      <c r="H11" s="283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81">
        <f>SUM(Horas!C12:I12)</f>
        <v>0</v>
      </c>
      <c r="D12" s="278"/>
      <c r="E12" s="280" t="str">
        <f t="shared" si="5"/>
        <v>-</v>
      </c>
      <c r="F12" s="282">
        <f>SUM(Horas!J12:P12)</f>
        <v>0</v>
      </c>
      <c r="G12" s="277"/>
      <c r="H12" s="283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81"/>
      <c r="D13" s="278"/>
      <c r="E13" s="280"/>
      <c r="F13" s="282">
        <f>SUM(Horas!J13:P13)</f>
        <v>0</v>
      </c>
      <c r="G13" s="277"/>
      <c r="H13" s="283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81">
        <f>SUM(Horas!C15:I15)</f>
        <v>0</v>
      </c>
      <c r="D16" s="278"/>
      <c r="E16" s="280" t="str">
        <f t="shared" ref="E16:E25" si="9">+IFERROR(C16/D16,"-")</f>
        <v>-</v>
      </c>
      <c r="F16" s="282">
        <f>SUM(Horas!J15:P15)</f>
        <v>0</v>
      </c>
      <c r="G16" s="284"/>
      <c r="H16" s="283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81">
        <f>SUM(Horas!C16:I16)</f>
        <v>0</v>
      </c>
      <c r="D17" s="278"/>
      <c r="E17" s="280" t="str">
        <f t="shared" si="9"/>
        <v>-</v>
      </c>
      <c r="F17" s="282">
        <f>SUM(Horas!J16:P16)</f>
        <v>0</v>
      </c>
      <c r="G17" s="284"/>
      <c r="H17" s="283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81">
        <f>SUM(Horas!C17:I17)</f>
        <v>0</v>
      </c>
      <c r="D18" s="278"/>
      <c r="E18" s="280" t="str">
        <f t="shared" si="9"/>
        <v>-</v>
      </c>
      <c r="F18" s="282">
        <f>SUM(Horas!J17:P17)</f>
        <v>0</v>
      </c>
      <c r="G18" s="284"/>
      <c r="H18" s="283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81">
        <f>SUM(Horas!C18:I18)</f>
        <v>0</v>
      </c>
      <c r="D19" s="278"/>
      <c r="E19" s="280" t="str">
        <f t="shared" si="9"/>
        <v>-</v>
      </c>
      <c r="F19" s="282">
        <f>SUM(Horas!J18:P18)</f>
        <v>0</v>
      </c>
      <c r="G19" s="284"/>
      <c r="H19" s="283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81">
        <f>SUM(Horas!C19:I19)</f>
        <v>0</v>
      </c>
      <c r="D20" s="278"/>
      <c r="E20" s="280" t="str">
        <f>+IFERROR(C20/D20,"-")</f>
        <v>-</v>
      </c>
      <c r="F20" s="282">
        <f>SUM(Horas!J19:P19)</f>
        <v>0</v>
      </c>
      <c r="G20" s="284"/>
      <c r="H20" s="283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81">
        <f>SUM(Horas!C20:I20)</f>
        <v>0</v>
      </c>
      <c r="D21" s="278"/>
      <c r="E21" s="280" t="str">
        <f t="shared" si="9"/>
        <v>-</v>
      </c>
      <c r="F21" s="282">
        <f>SUM(Horas!J20:P20)</f>
        <v>0</v>
      </c>
      <c r="G21" s="284"/>
      <c r="H21" s="283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81">
        <f>SUM(Horas!C21:I21)</f>
        <v>0</v>
      </c>
      <c r="D22" s="278"/>
      <c r="E22" s="280" t="str">
        <f t="shared" si="9"/>
        <v>-</v>
      </c>
      <c r="F22" s="282">
        <f>SUM(Horas!J21:P21)</f>
        <v>0</v>
      </c>
      <c r="G22" s="284"/>
      <c r="H22" s="283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81">
        <f>SUM(Horas!C22:I22)</f>
        <v>0</v>
      </c>
      <c r="D23" s="278"/>
      <c r="E23" s="280" t="str">
        <f t="shared" si="9"/>
        <v>-</v>
      </c>
      <c r="F23" s="282">
        <f>SUM(Horas!J22:P22)</f>
        <v>0</v>
      </c>
      <c r="G23" s="284"/>
      <c r="H23" s="283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81">
        <f>SUM(Horas!C23:I23)</f>
        <v>0</v>
      </c>
      <c r="D24" s="278"/>
      <c r="E24" s="280" t="str">
        <f t="shared" si="9"/>
        <v>-</v>
      </c>
      <c r="F24" s="282">
        <f>SUM(Horas!J23:P23)</f>
        <v>0</v>
      </c>
      <c r="G24" s="277"/>
      <c r="H24" s="283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81">
        <f>SUM(Horas!C24:I24)</f>
        <v>0</v>
      </c>
      <c r="D25" s="278"/>
      <c r="E25" s="280" t="str">
        <f t="shared" si="9"/>
        <v>-</v>
      </c>
      <c r="F25" s="282">
        <f>SUM(Horas!J24:P24)</f>
        <v>0</v>
      </c>
      <c r="G25" s="284"/>
      <c r="H25" s="283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91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75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74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387" t="s">
        <v>339</v>
      </c>
      <c r="D241" s="387"/>
      <c r="E241" s="387"/>
      <c r="F241" s="388" t="s">
        <v>343</v>
      </c>
      <c r="G241" s="388"/>
      <c r="H241" s="388"/>
      <c r="I241" s="389" t="s">
        <v>0</v>
      </c>
      <c r="J241" s="389"/>
      <c r="K241" s="389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391" t="s">
        <v>1</v>
      </c>
      <c r="D242" s="391"/>
      <c r="E242" s="391"/>
      <c r="F242" s="392" t="s">
        <v>2</v>
      </c>
      <c r="G242" s="392"/>
      <c r="H242" s="392"/>
      <c r="I242" s="393"/>
      <c r="J242" s="393"/>
      <c r="K242" s="393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68" t="s">
        <v>3</v>
      </c>
      <c r="D243" s="269" t="s">
        <v>4</v>
      </c>
      <c r="E243" s="270" t="s">
        <v>5</v>
      </c>
      <c r="F243" s="271" t="s">
        <v>3</v>
      </c>
      <c r="G243" s="272" t="s">
        <v>4</v>
      </c>
      <c r="H243" s="273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41:E241"/>
    <mergeCell ref="F241:H241"/>
    <mergeCell ref="I241:K241"/>
    <mergeCell ref="C242:E242"/>
    <mergeCell ref="F242:H242"/>
    <mergeCell ref="I242:K242"/>
    <mergeCell ref="C2:E2"/>
    <mergeCell ref="F2:H2"/>
    <mergeCell ref="I2:K2"/>
    <mergeCell ref="C3:E3"/>
    <mergeCell ref="F3:H3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A1:L11"/>
  <sheetViews>
    <sheetView workbookViewId="0">
      <selection activeCell="B2" sqref="B2:I10"/>
    </sheetView>
  </sheetViews>
  <sheetFormatPr baseColWidth="10" defaultRowHeight="15" x14ac:dyDescent="0.25"/>
  <cols>
    <col min="1" max="1" width="26.42578125" customWidth="1"/>
    <col min="2" max="8" width="11.5703125" bestFit="1" customWidth="1"/>
    <col min="9" max="9" width="11.7109375" bestFit="1" customWidth="1"/>
    <col min="12" max="12" width="11.7109375" bestFit="1" customWidth="1"/>
  </cols>
  <sheetData>
    <row r="1" spans="1:12" x14ac:dyDescent="0.25">
      <c r="A1" s="354"/>
      <c r="B1" s="353" t="s">
        <v>230</v>
      </c>
      <c r="C1" s="353" t="s">
        <v>231</v>
      </c>
      <c r="D1" s="353" t="s">
        <v>225</v>
      </c>
      <c r="E1" s="353" t="s">
        <v>226</v>
      </c>
      <c r="F1" s="353" t="s">
        <v>227</v>
      </c>
      <c r="G1" s="353" t="s">
        <v>228</v>
      </c>
      <c r="H1" s="353" t="s">
        <v>229</v>
      </c>
      <c r="I1" s="353" t="s">
        <v>16</v>
      </c>
      <c r="L1" s="360" t="s">
        <v>462</v>
      </c>
    </row>
    <row r="2" spans="1:12" x14ac:dyDescent="0.25">
      <c r="A2" s="355" t="s">
        <v>444</v>
      </c>
      <c r="B2" s="347">
        <v>6224.7</v>
      </c>
      <c r="C2" s="347">
        <v>6941.25</v>
      </c>
      <c r="D2" s="347">
        <v>9539.3666666666595</v>
      </c>
      <c r="E2" s="347">
        <v>7491.35</v>
      </c>
      <c r="F2" s="347">
        <v>5696.7833333333301</v>
      </c>
      <c r="G2" s="347">
        <v>11659.983333333301</v>
      </c>
      <c r="H2" s="347">
        <v>3637.9333333333302</v>
      </c>
      <c r="I2" s="321">
        <f>SUM(B2:H2)</f>
        <v>51191.366666666618</v>
      </c>
      <c r="J2" s="352">
        <f>I2/$L$2</f>
        <v>8.9179989410575547E-3</v>
      </c>
      <c r="L2" s="351">
        <f>Resumen!C6</f>
        <v>5740230.1799999997</v>
      </c>
    </row>
    <row r="3" spans="1:12" x14ac:dyDescent="0.25">
      <c r="A3" s="355" t="s">
        <v>342</v>
      </c>
      <c r="B3" s="347">
        <v>60757.24</v>
      </c>
      <c r="C3" s="347">
        <v>7378.6166666666604</v>
      </c>
      <c r="D3" s="347">
        <v>5864.4333333333298</v>
      </c>
      <c r="E3" s="347">
        <v>6963.8833333333296</v>
      </c>
      <c r="F3" s="347">
        <v>24439.683333333302</v>
      </c>
      <c r="G3" s="347">
        <v>83475.266666666605</v>
      </c>
      <c r="H3" s="347">
        <v>248026.26666666599</v>
      </c>
      <c r="I3" s="347">
        <f t="shared" ref="I3:I10" si="0">SUM(B3:H3)</f>
        <v>436905.3899999992</v>
      </c>
      <c r="J3" s="352">
        <f t="shared" ref="J3:J11" si="1">I3/$L$2</f>
        <v>7.611286939716401E-2</v>
      </c>
    </row>
    <row r="4" spans="1:12" x14ac:dyDescent="0.25">
      <c r="A4" s="355" t="s">
        <v>417</v>
      </c>
      <c r="B4" s="347">
        <v>25592.5333333333</v>
      </c>
      <c r="C4" s="347">
        <v>3736.6</v>
      </c>
      <c r="D4" s="347">
        <v>27714.3</v>
      </c>
      <c r="E4" s="347">
        <v>4106.3500000000004</v>
      </c>
      <c r="F4" s="347">
        <v>2922.9333333333302</v>
      </c>
      <c r="G4" s="347">
        <v>27613.7833333333</v>
      </c>
      <c r="H4" s="347">
        <v>58771.766666666597</v>
      </c>
      <c r="I4" s="321">
        <f t="shared" si="0"/>
        <v>150458.26666666652</v>
      </c>
      <c r="J4" s="352">
        <f t="shared" si="1"/>
        <v>2.6211190483421788E-2</v>
      </c>
    </row>
    <row r="5" spans="1:12" x14ac:dyDescent="0.25">
      <c r="A5" s="355" t="s">
        <v>437</v>
      </c>
      <c r="B5" s="347">
        <v>6996.15</v>
      </c>
      <c r="C5" s="347">
        <v>8566.7666666666591</v>
      </c>
      <c r="D5" s="347">
        <v>9637.5666666666602</v>
      </c>
      <c r="E5" s="347">
        <v>2818.75</v>
      </c>
      <c r="F5" s="347">
        <v>5718.3</v>
      </c>
      <c r="G5" s="347">
        <v>5461</v>
      </c>
      <c r="H5" s="347">
        <v>30904.35</v>
      </c>
      <c r="I5" s="321">
        <f t="shared" si="0"/>
        <v>70102.883333333317</v>
      </c>
      <c r="J5" s="352">
        <f t="shared" si="1"/>
        <v>1.221255614062036E-2</v>
      </c>
    </row>
    <row r="6" spans="1:12" x14ac:dyDescent="0.25">
      <c r="A6" s="355" t="s">
        <v>438</v>
      </c>
      <c r="B6" s="347">
        <v>1962.81666666666</v>
      </c>
      <c r="C6" s="347">
        <v>1985.7166666666601</v>
      </c>
      <c r="D6" s="347">
        <v>4042.7166666666599</v>
      </c>
      <c r="E6" s="347">
        <v>322.33333333333297</v>
      </c>
      <c r="F6" s="347">
        <v>691.71666666666601</v>
      </c>
      <c r="G6" s="347">
        <v>1752.36666666666</v>
      </c>
      <c r="H6" s="347">
        <v>2144.2166666666599</v>
      </c>
      <c r="I6" s="321">
        <f t="shared" si="0"/>
        <v>12901.883333333297</v>
      </c>
      <c r="J6" s="352">
        <f t="shared" si="1"/>
        <v>2.2476247343330923E-3</v>
      </c>
    </row>
    <row r="7" spans="1:12" x14ac:dyDescent="0.25">
      <c r="A7" s="355" t="s">
        <v>439</v>
      </c>
      <c r="B7" s="347">
        <v>836.5</v>
      </c>
      <c r="C7" s="347">
        <v>2586.4666666666599</v>
      </c>
      <c r="D7" s="347">
        <v>2279.5500000000002</v>
      </c>
      <c r="E7" s="347">
        <v>2036.2666666666601</v>
      </c>
      <c r="F7" s="347">
        <v>1114.8499999999999</v>
      </c>
      <c r="G7" s="347">
        <v>3610.55</v>
      </c>
      <c r="H7" s="347">
        <v>1223.46</v>
      </c>
      <c r="I7" s="321">
        <f t="shared" si="0"/>
        <v>13687.643333333319</v>
      </c>
      <c r="J7" s="352">
        <f t="shared" si="1"/>
        <v>2.3845112311042063E-3</v>
      </c>
    </row>
    <row r="8" spans="1:12" x14ac:dyDescent="0.25">
      <c r="A8" s="355" t="s">
        <v>442</v>
      </c>
      <c r="B8" s="347">
        <v>451.75</v>
      </c>
      <c r="C8" s="347">
        <v>637.56666666666604</v>
      </c>
      <c r="D8" s="347">
        <v>1413.2166666666601</v>
      </c>
      <c r="E8" s="347">
        <v>1795.9666666666601</v>
      </c>
      <c r="F8" s="347">
        <v>955.75</v>
      </c>
      <c r="G8" s="347">
        <v>2019.8333333333301</v>
      </c>
      <c r="H8" s="347">
        <v>408.98333333333301</v>
      </c>
      <c r="I8" s="321">
        <f t="shared" si="0"/>
        <v>7683.0666666666493</v>
      </c>
      <c r="J8" s="352">
        <f t="shared" si="1"/>
        <v>1.3384596829297617E-3</v>
      </c>
    </row>
    <row r="9" spans="1:12" x14ac:dyDescent="0.25">
      <c r="A9" s="355" t="s">
        <v>440</v>
      </c>
      <c r="B9" s="347">
        <v>3688.5833333333298</v>
      </c>
      <c r="C9" s="347">
        <v>1241.5333333333299</v>
      </c>
      <c r="D9" s="347">
        <v>956.5</v>
      </c>
      <c r="E9" s="347">
        <v>1373.05</v>
      </c>
      <c r="F9" s="347">
        <v>2414.3166666666598</v>
      </c>
      <c r="G9" s="347">
        <v>1317.9666666666601</v>
      </c>
      <c r="H9" s="347">
        <v>1222.45</v>
      </c>
      <c r="I9" s="321">
        <f t="shared" si="0"/>
        <v>12214.39999999998</v>
      </c>
      <c r="J9" s="352">
        <f t="shared" si="1"/>
        <v>2.1278589215040816E-3</v>
      </c>
    </row>
    <row r="10" spans="1:12" x14ac:dyDescent="0.25">
      <c r="A10" s="355" t="s">
        <v>441</v>
      </c>
      <c r="B10" s="347">
        <v>691.43333333333305</v>
      </c>
      <c r="C10" s="347">
        <v>914.35</v>
      </c>
      <c r="D10" s="347">
        <v>869.83333333333303</v>
      </c>
      <c r="E10" s="347">
        <v>840.63333333333298</v>
      </c>
      <c r="F10" s="347">
        <v>1054.2333333333299</v>
      </c>
      <c r="G10" s="347">
        <v>944.85</v>
      </c>
      <c r="H10" s="347">
        <v>1014.86666666666</v>
      </c>
      <c r="I10" s="321">
        <f t="shared" si="0"/>
        <v>6330.1999999999898</v>
      </c>
      <c r="J10" s="352">
        <f t="shared" si="1"/>
        <v>1.102778077097945E-3</v>
      </c>
    </row>
    <row r="11" spans="1:12" ht="15" customHeight="1" x14ac:dyDescent="0.25">
      <c r="A11" s="356" t="s">
        <v>16</v>
      </c>
      <c r="B11" s="357">
        <f t="shared" ref="B11:H11" si="2">SUM(B2:B10)</f>
        <v>107201.70666666662</v>
      </c>
      <c r="C11" s="357">
        <f t="shared" si="2"/>
        <v>33988.866666666632</v>
      </c>
      <c r="D11" s="357">
        <f t="shared" si="2"/>
        <v>62317.483333333308</v>
      </c>
      <c r="E11" s="357">
        <f t="shared" si="2"/>
        <v>27748.58333333331</v>
      </c>
      <c r="F11" s="357">
        <f t="shared" si="2"/>
        <v>45008.566666666615</v>
      </c>
      <c r="G11" s="357">
        <f t="shared" si="2"/>
        <v>137855.59999999989</v>
      </c>
      <c r="H11" s="357">
        <f t="shared" si="2"/>
        <v>347354.29333333258</v>
      </c>
      <c r="I11" s="358">
        <f>SUM(I2:I10)</f>
        <v>761475.09999999893</v>
      </c>
      <c r="J11" s="359">
        <f t="shared" si="1"/>
        <v>0.1326558476092328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"/>
  <sheetViews>
    <sheetView zoomScale="80" zoomScaleNormal="80" workbookViewId="0">
      <selection activeCell="F6" sqref="F6"/>
    </sheetView>
  </sheetViews>
  <sheetFormatPr baseColWidth="10" defaultColWidth="9.140625" defaultRowHeight="15" x14ac:dyDescent="0.25"/>
  <cols>
    <col min="1" max="1" width="24.85546875" customWidth="1"/>
    <col min="2" max="3" width="48.42578125" customWidth="1"/>
    <col min="4" max="4" width="19.5703125" customWidth="1"/>
    <col min="5" max="5" width="29.42578125" style="333" customWidth="1"/>
    <col min="6" max="6" width="17.42578125" customWidth="1"/>
    <col min="7" max="7" width="18.42578125" customWidth="1"/>
    <col min="8" max="8" width="33.42578125" customWidth="1"/>
    <col min="9" max="1025" width="10.5703125" customWidth="1"/>
  </cols>
  <sheetData>
    <row r="1" spans="1:8" x14ac:dyDescent="0.25">
      <c r="A1" s="362" t="s">
        <v>214</v>
      </c>
      <c r="B1" s="362" t="s">
        <v>215</v>
      </c>
      <c r="C1" s="362" t="s">
        <v>216</v>
      </c>
      <c r="D1" s="362" t="s">
        <v>217</v>
      </c>
      <c r="E1" s="363" t="s">
        <v>218</v>
      </c>
      <c r="F1" s="362" t="s">
        <v>219</v>
      </c>
      <c r="G1" s="362" t="s">
        <v>220</v>
      </c>
      <c r="H1" s="362" t="s">
        <v>221</v>
      </c>
    </row>
    <row r="2" spans="1:8" x14ac:dyDescent="0.25">
      <c r="A2" t="s">
        <v>342</v>
      </c>
      <c r="B2" s="364" t="s">
        <v>504</v>
      </c>
      <c r="C2" s="304" t="s">
        <v>505</v>
      </c>
      <c r="D2" s="374">
        <v>54961</v>
      </c>
      <c r="E2" s="375">
        <v>38360.379999999997</v>
      </c>
      <c r="F2" s="378">
        <v>130084</v>
      </c>
      <c r="G2" s="290">
        <f t="shared" ref="G2:G25" si="0">D2/E2</f>
        <v>1.4327543157810221</v>
      </c>
      <c r="H2" s="290">
        <f t="shared" ref="H2:H25" si="1">F2/D2</f>
        <v>2.3668419424682958</v>
      </c>
    </row>
    <row r="3" spans="1:8" x14ac:dyDescent="0.25">
      <c r="A3" t="s">
        <v>342</v>
      </c>
      <c r="B3" s="364" t="s">
        <v>506</v>
      </c>
      <c r="C3" s="304" t="s">
        <v>507</v>
      </c>
      <c r="D3" s="374">
        <v>71754</v>
      </c>
      <c r="E3" s="375">
        <v>14203.42</v>
      </c>
      <c r="F3" s="378">
        <v>369854</v>
      </c>
      <c r="G3" s="290">
        <f t="shared" si="0"/>
        <v>5.0518818707043796</v>
      </c>
      <c r="H3" s="290">
        <f t="shared" si="1"/>
        <v>5.154472224544973</v>
      </c>
    </row>
    <row r="4" spans="1:8" x14ac:dyDescent="0.25">
      <c r="A4" t="s">
        <v>342</v>
      </c>
      <c r="B4" s="364" t="s">
        <v>508</v>
      </c>
      <c r="C4" s="304" t="s">
        <v>509</v>
      </c>
      <c r="D4" s="374">
        <v>34510</v>
      </c>
      <c r="E4" s="375">
        <v>29581.27</v>
      </c>
      <c r="F4" s="378">
        <v>68426</v>
      </c>
      <c r="G4" s="290">
        <f t="shared" si="0"/>
        <v>1.1666165786661626</v>
      </c>
      <c r="H4" s="290">
        <f t="shared" si="1"/>
        <v>1.9827875977977398</v>
      </c>
    </row>
    <row r="5" spans="1:8" x14ac:dyDescent="0.25">
      <c r="A5" t="s">
        <v>342</v>
      </c>
      <c r="B5" s="364" t="s">
        <v>510</v>
      </c>
      <c r="C5" s="304" t="s">
        <v>511</v>
      </c>
      <c r="D5" s="374">
        <v>40540</v>
      </c>
      <c r="E5" s="375">
        <v>30850.37</v>
      </c>
      <c r="F5" s="378">
        <v>91641</v>
      </c>
      <c r="G5" s="290">
        <f t="shared" si="0"/>
        <v>1.3140847257261421</v>
      </c>
      <c r="H5" s="290">
        <f t="shared" si="1"/>
        <v>2.2605081401085347</v>
      </c>
    </row>
    <row r="6" spans="1:8" x14ac:dyDescent="0.25">
      <c r="A6" t="s">
        <v>342</v>
      </c>
      <c r="B6" s="364" t="s">
        <v>512</v>
      </c>
      <c r="C6" s="304" t="s">
        <v>513</v>
      </c>
      <c r="D6" s="374">
        <v>94830</v>
      </c>
      <c r="E6" s="375">
        <v>93453.38</v>
      </c>
      <c r="F6" s="378">
        <v>277509</v>
      </c>
      <c r="G6" s="290">
        <f t="shared" si="0"/>
        <v>1.0147305533518423</v>
      </c>
      <c r="H6" s="290">
        <f t="shared" si="1"/>
        <v>2.9263840556785827</v>
      </c>
    </row>
    <row r="7" spans="1:8" x14ac:dyDescent="0.25">
      <c r="A7" t="s">
        <v>342</v>
      </c>
      <c r="B7" s="364" t="s">
        <v>514</v>
      </c>
      <c r="C7" s="304" t="s">
        <v>515</v>
      </c>
      <c r="D7" s="374">
        <v>48544</v>
      </c>
      <c r="E7" s="375">
        <v>25901.03</v>
      </c>
      <c r="F7" s="378">
        <v>89573</v>
      </c>
      <c r="G7" s="290">
        <f t="shared" si="0"/>
        <v>1.8742111800187098</v>
      </c>
      <c r="H7" s="290">
        <f t="shared" si="1"/>
        <v>1.8451919907712591</v>
      </c>
    </row>
    <row r="8" spans="1:8" x14ac:dyDescent="0.25">
      <c r="A8" t="s">
        <v>342</v>
      </c>
      <c r="B8" s="364" t="s">
        <v>516</v>
      </c>
      <c r="C8" s="304" t="s">
        <v>517</v>
      </c>
      <c r="D8" s="374">
        <v>65147</v>
      </c>
      <c r="E8" s="375">
        <v>46228.3</v>
      </c>
      <c r="F8" s="378">
        <v>156404</v>
      </c>
      <c r="G8" s="290">
        <f t="shared" si="0"/>
        <v>1.409244986296273</v>
      </c>
      <c r="H8" s="290">
        <f t="shared" si="1"/>
        <v>2.4007859149308488</v>
      </c>
    </row>
    <row r="9" spans="1:8" x14ac:dyDescent="0.25">
      <c r="A9" t="s">
        <v>342</v>
      </c>
      <c r="B9" s="364" t="s">
        <v>518</v>
      </c>
      <c r="C9" s="304" t="s">
        <v>519</v>
      </c>
      <c r="D9" s="374">
        <v>30529</v>
      </c>
      <c r="E9" s="375">
        <v>14134.07</v>
      </c>
      <c r="F9" s="378">
        <v>57665</v>
      </c>
      <c r="G9" s="290">
        <f t="shared" si="0"/>
        <v>2.1599581719915073</v>
      </c>
      <c r="H9" s="290">
        <f t="shared" si="1"/>
        <v>1.8888597726751613</v>
      </c>
    </row>
    <row r="10" spans="1:8" x14ac:dyDescent="0.25">
      <c r="A10" t="s">
        <v>437</v>
      </c>
      <c r="B10" s="364" t="s">
        <v>520</v>
      </c>
      <c r="C10" s="304" t="s">
        <v>521</v>
      </c>
      <c r="D10" s="374">
        <v>6006</v>
      </c>
      <c r="E10" s="375">
        <v>1865.567</v>
      </c>
      <c r="F10" s="378">
        <v>11251</v>
      </c>
      <c r="G10" s="290">
        <f t="shared" si="0"/>
        <v>3.219396569514791</v>
      </c>
      <c r="H10" s="290">
        <f t="shared" si="1"/>
        <v>1.8732933732933732</v>
      </c>
    </row>
    <row r="11" spans="1:8" s="326" customFormat="1" x14ac:dyDescent="0.25">
      <c r="A11" t="s">
        <v>405</v>
      </c>
      <c r="B11" s="364" t="s">
        <v>522</v>
      </c>
      <c r="C11" s="304" t="s">
        <v>523</v>
      </c>
      <c r="D11" s="374">
        <v>22120</v>
      </c>
      <c r="E11" s="375">
        <v>17484.07</v>
      </c>
      <c r="F11" s="378">
        <v>57157</v>
      </c>
      <c r="G11" s="327">
        <f t="shared" si="0"/>
        <v>1.2651516494729202</v>
      </c>
      <c r="H11" s="327">
        <f t="shared" si="1"/>
        <v>2.5839511754068716</v>
      </c>
    </row>
    <row r="12" spans="1:8" x14ac:dyDescent="0.25">
      <c r="A12" t="s">
        <v>437</v>
      </c>
      <c r="B12" s="364" t="s">
        <v>524</v>
      </c>
      <c r="C12" s="304" t="s">
        <v>525</v>
      </c>
      <c r="D12" s="374">
        <v>8184</v>
      </c>
      <c r="E12" s="375">
        <v>4593.933</v>
      </c>
      <c r="F12" s="378">
        <v>16789</v>
      </c>
      <c r="G12" s="290">
        <f t="shared" si="0"/>
        <v>1.781480052059967</v>
      </c>
      <c r="H12" s="290">
        <f t="shared" si="1"/>
        <v>2.0514418377321602</v>
      </c>
    </row>
    <row r="13" spans="1:8" x14ac:dyDescent="0.25">
      <c r="A13" t="s">
        <v>438</v>
      </c>
      <c r="B13" s="364" t="s">
        <v>526</v>
      </c>
      <c r="C13" s="304" t="s">
        <v>525</v>
      </c>
      <c r="D13" s="374">
        <v>3314</v>
      </c>
      <c r="E13" s="375">
        <v>770.85</v>
      </c>
      <c r="F13" s="378">
        <v>6467</v>
      </c>
      <c r="G13" s="290">
        <f t="shared" si="0"/>
        <v>4.2991502886424078</v>
      </c>
      <c r="H13" s="290">
        <f t="shared" si="1"/>
        <v>1.9514182257091128</v>
      </c>
    </row>
    <row r="14" spans="1:8" x14ac:dyDescent="0.25">
      <c r="A14" t="s">
        <v>439</v>
      </c>
      <c r="B14" s="364" t="s">
        <v>527</v>
      </c>
      <c r="C14" s="304" t="s">
        <v>525</v>
      </c>
      <c r="D14" s="374">
        <v>2677</v>
      </c>
      <c r="E14" s="375">
        <v>624.45000000000005</v>
      </c>
      <c r="F14" s="378">
        <v>4111</v>
      </c>
      <c r="G14" s="290">
        <f t="shared" si="0"/>
        <v>4.2869725358315316</v>
      </c>
      <c r="H14" s="290">
        <f t="shared" si="1"/>
        <v>1.535674262233844</v>
      </c>
    </row>
    <row r="15" spans="1:8" x14ac:dyDescent="0.25">
      <c r="A15" t="s">
        <v>437</v>
      </c>
      <c r="B15" s="364" t="s">
        <v>528</v>
      </c>
      <c r="C15" s="304" t="s">
        <v>529</v>
      </c>
      <c r="D15" s="374">
        <v>4264</v>
      </c>
      <c r="E15" s="375">
        <v>2624.0169999999998</v>
      </c>
      <c r="F15" s="378">
        <v>7388</v>
      </c>
      <c r="G15" s="290">
        <f t="shared" si="0"/>
        <v>1.6249894722480838</v>
      </c>
      <c r="H15" s="290">
        <f t="shared" si="1"/>
        <v>1.7326454033771106</v>
      </c>
    </row>
    <row r="16" spans="1:8" x14ac:dyDescent="0.25">
      <c r="A16" t="s">
        <v>437</v>
      </c>
      <c r="B16" s="364" t="s">
        <v>530</v>
      </c>
      <c r="C16" s="304" t="s">
        <v>531</v>
      </c>
      <c r="D16" s="374">
        <v>8275</v>
      </c>
      <c r="E16" s="375">
        <v>4605.3329999999996</v>
      </c>
      <c r="F16" s="378">
        <v>15983</v>
      </c>
      <c r="G16" s="290">
        <f t="shared" si="0"/>
        <v>1.796829892648371</v>
      </c>
      <c r="H16" s="290">
        <f t="shared" si="1"/>
        <v>1.9314803625377643</v>
      </c>
    </row>
    <row r="17" spans="1:8" x14ac:dyDescent="0.25">
      <c r="A17" t="s">
        <v>439</v>
      </c>
      <c r="B17" s="364" t="s">
        <v>532</v>
      </c>
      <c r="C17" s="304" t="s">
        <v>531</v>
      </c>
      <c r="D17" s="374">
        <v>2852</v>
      </c>
      <c r="E17" s="375">
        <v>784.51670000000001</v>
      </c>
      <c r="F17" s="378">
        <v>4661</v>
      </c>
      <c r="G17" s="290">
        <f t="shared" si="0"/>
        <v>3.6353591963051901</v>
      </c>
      <c r="H17" s="290">
        <f t="shared" si="1"/>
        <v>1.6342917251051894</v>
      </c>
    </row>
    <row r="18" spans="1:8" x14ac:dyDescent="0.25">
      <c r="A18" t="s">
        <v>405</v>
      </c>
      <c r="B18" s="364" t="s">
        <v>533</v>
      </c>
      <c r="C18" s="304" t="s">
        <v>534</v>
      </c>
      <c r="D18" s="374">
        <v>10031</v>
      </c>
      <c r="E18" s="375">
        <v>6706.8829999999998</v>
      </c>
      <c r="F18" s="378">
        <v>19273</v>
      </c>
      <c r="G18" s="290">
        <f t="shared" si="0"/>
        <v>1.4956277006770509</v>
      </c>
      <c r="H18" s="290">
        <f t="shared" si="1"/>
        <v>1.9213438341142459</v>
      </c>
    </row>
    <row r="19" spans="1:8" x14ac:dyDescent="0.25">
      <c r="A19" t="s">
        <v>405</v>
      </c>
      <c r="B19" s="364" t="s">
        <v>535</v>
      </c>
      <c r="C19" s="304" t="s">
        <v>536</v>
      </c>
      <c r="D19" s="374">
        <v>21225</v>
      </c>
      <c r="E19" s="375">
        <v>13858.92</v>
      </c>
      <c r="F19" s="378">
        <v>45007</v>
      </c>
      <c r="G19" s="290">
        <f t="shared" si="0"/>
        <v>1.531504619407573</v>
      </c>
      <c r="H19" s="290">
        <f t="shared" si="1"/>
        <v>2.1204711425206124</v>
      </c>
    </row>
    <row r="20" spans="1:8" x14ac:dyDescent="0.25">
      <c r="A20" t="s">
        <v>405</v>
      </c>
      <c r="B20" s="364" t="s">
        <v>537</v>
      </c>
      <c r="C20" s="304" t="s">
        <v>538</v>
      </c>
      <c r="D20" s="374">
        <v>14011</v>
      </c>
      <c r="E20" s="375">
        <v>7573.6170000000002</v>
      </c>
      <c r="F20" s="378">
        <v>26763</v>
      </c>
      <c r="G20" s="290">
        <f t="shared" si="0"/>
        <v>1.8499747214573961</v>
      </c>
      <c r="H20" s="290">
        <f t="shared" si="1"/>
        <v>1.9101420312611519</v>
      </c>
    </row>
    <row r="21" spans="1:8" s="326" customFormat="1" x14ac:dyDescent="0.25">
      <c r="A21" s="326" t="s">
        <v>405</v>
      </c>
      <c r="B21" s="379" t="s">
        <v>539</v>
      </c>
      <c r="C21" s="328" t="s">
        <v>540</v>
      </c>
      <c r="D21" s="380">
        <v>15281</v>
      </c>
      <c r="E21" s="381">
        <v>5085.6499999999996</v>
      </c>
      <c r="F21" s="382">
        <v>27262</v>
      </c>
      <c r="G21" s="327">
        <f t="shared" si="0"/>
        <v>3.0047289923608589</v>
      </c>
      <c r="H21" s="327">
        <f t="shared" si="1"/>
        <v>1.7840455467574112</v>
      </c>
    </row>
    <row r="22" spans="1:8" x14ac:dyDescent="0.25">
      <c r="A22" t="s">
        <v>405</v>
      </c>
      <c r="B22" s="372" t="s">
        <v>541</v>
      </c>
      <c r="C22" s="304" t="s">
        <v>542</v>
      </c>
      <c r="D22" s="374">
        <v>142658</v>
      </c>
      <c r="E22" s="375">
        <v>212430</v>
      </c>
      <c r="F22" s="378">
        <v>778401</v>
      </c>
      <c r="G22" s="290">
        <f t="shared" si="0"/>
        <v>0.67155298215882875</v>
      </c>
      <c r="H22" s="290">
        <f t="shared" si="1"/>
        <v>5.456413240056639</v>
      </c>
    </row>
    <row r="23" spans="1:8" x14ac:dyDescent="0.25">
      <c r="A23" t="s">
        <v>437</v>
      </c>
      <c r="B23" s="373" t="s">
        <v>543</v>
      </c>
      <c r="C23" s="304" t="s">
        <v>542</v>
      </c>
      <c r="D23" s="374">
        <v>7345</v>
      </c>
      <c r="E23" s="375">
        <v>1173.95</v>
      </c>
      <c r="F23" s="378">
        <v>11866</v>
      </c>
      <c r="G23" s="290">
        <f t="shared" si="0"/>
        <v>6.2566548830870135</v>
      </c>
      <c r="H23" s="290">
        <f t="shared" si="1"/>
        <v>1.6155207624234174</v>
      </c>
    </row>
    <row r="24" spans="1:8" x14ac:dyDescent="0.25">
      <c r="A24" t="s">
        <v>437</v>
      </c>
      <c r="B24" s="304" t="s">
        <v>544</v>
      </c>
      <c r="C24" s="304" t="s">
        <v>545</v>
      </c>
      <c r="D24" s="374">
        <v>18262</v>
      </c>
      <c r="E24" s="375">
        <v>9032.8829999999998</v>
      </c>
      <c r="F24" s="378">
        <v>32494</v>
      </c>
      <c r="G24" s="290">
        <f t="shared" si="0"/>
        <v>2.0217244040468585</v>
      </c>
      <c r="H24" s="290">
        <f t="shared" si="1"/>
        <v>1.7793231847552295</v>
      </c>
    </row>
    <row r="25" spans="1:8" x14ac:dyDescent="0.25">
      <c r="A25" t="s">
        <v>405</v>
      </c>
      <c r="B25" s="304" t="s">
        <v>546</v>
      </c>
      <c r="C25" s="365" t="s">
        <v>547</v>
      </c>
      <c r="D25" s="374">
        <v>27094</v>
      </c>
      <c r="E25" s="375">
        <v>12364.75</v>
      </c>
      <c r="F25" s="378">
        <v>57644</v>
      </c>
      <c r="G25" s="290">
        <f t="shared" si="0"/>
        <v>2.191229098849552</v>
      </c>
      <c r="H25" s="290">
        <f t="shared" si="1"/>
        <v>2.1275559164390638</v>
      </c>
    </row>
    <row r="26" spans="1:8" x14ac:dyDescent="0.25">
      <c r="A26" t="s">
        <v>437</v>
      </c>
      <c r="B26" s="304" t="s">
        <v>548</v>
      </c>
      <c r="C26" s="365" t="s">
        <v>549</v>
      </c>
      <c r="D26" s="374">
        <v>21428</v>
      </c>
      <c r="E26" s="375">
        <v>14095.2</v>
      </c>
      <c r="F26" s="378">
        <v>50164</v>
      </c>
      <c r="G26" s="290">
        <f t="shared" ref="G26:G28" si="2">D26/E26</f>
        <v>1.5202338384698337</v>
      </c>
      <c r="H26" s="290">
        <f t="shared" ref="H26:H28" si="3">F26/D26</f>
        <v>2.341049094642524</v>
      </c>
    </row>
    <row r="27" spans="1:8" x14ac:dyDescent="0.25">
      <c r="A27" t="s">
        <v>405</v>
      </c>
      <c r="B27" s="304" t="s">
        <v>550</v>
      </c>
      <c r="C27" s="365" t="s">
        <v>551</v>
      </c>
      <c r="D27" s="374">
        <v>12174</v>
      </c>
      <c r="E27" s="375">
        <v>2593.0329999999999</v>
      </c>
      <c r="F27" s="378">
        <v>19497</v>
      </c>
      <c r="G27" s="290">
        <f t="shared" si="2"/>
        <v>4.6948881869224186</v>
      </c>
      <c r="H27" s="290">
        <f t="shared" si="3"/>
        <v>1.6015278462296698</v>
      </c>
    </row>
    <row r="28" spans="1:8" x14ac:dyDescent="0.25">
      <c r="A28" t="s">
        <v>437</v>
      </c>
      <c r="B28" s="304" t="s">
        <v>552</v>
      </c>
      <c r="C28" s="365" t="s">
        <v>553</v>
      </c>
      <c r="D28" s="374">
        <v>4790</v>
      </c>
      <c r="E28" s="375">
        <v>546.78330000000005</v>
      </c>
      <c r="F28" s="378">
        <v>6668</v>
      </c>
      <c r="G28" s="290">
        <f t="shared" si="2"/>
        <v>8.7603260743332854</v>
      </c>
      <c r="H28" s="290">
        <f t="shared" si="3"/>
        <v>1.3920668058455115</v>
      </c>
    </row>
    <row r="29" spans="1:8" x14ac:dyDescent="0.25">
      <c r="A29" t="s">
        <v>405</v>
      </c>
      <c r="B29" s="304" t="s">
        <v>554</v>
      </c>
      <c r="C29" s="365" t="s">
        <v>555</v>
      </c>
      <c r="D29" s="374">
        <v>14659</v>
      </c>
      <c r="E29" s="375">
        <v>7783.2669999999998</v>
      </c>
      <c r="F29" s="378">
        <v>27115</v>
      </c>
      <c r="G29" s="290">
        <f t="shared" ref="G29:G31" si="4">D29/E29</f>
        <v>1.8833993488852432</v>
      </c>
      <c r="H29" s="290">
        <f t="shared" ref="H29:H31" si="5">F29/D29</f>
        <v>1.8497168974691316</v>
      </c>
    </row>
    <row r="30" spans="1:8" x14ac:dyDescent="0.25">
      <c r="A30" t="s">
        <v>439</v>
      </c>
      <c r="B30" s="304" t="s">
        <v>556</v>
      </c>
      <c r="C30" s="365" t="s">
        <v>557</v>
      </c>
      <c r="D30" s="374">
        <v>2926</v>
      </c>
      <c r="E30" s="375">
        <v>357.2167</v>
      </c>
      <c r="F30" s="378">
        <v>4288</v>
      </c>
      <c r="G30" s="290">
        <f t="shared" si="4"/>
        <v>8.1911064068393227</v>
      </c>
      <c r="H30" s="290">
        <f t="shared" si="5"/>
        <v>1.4654818865345181</v>
      </c>
    </row>
    <row r="31" spans="1:8" x14ac:dyDescent="0.25">
      <c r="A31" t="s">
        <v>438</v>
      </c>
      <c r="B31" s="304" t="s">
        <v>558</v>
      </c>
      <c r="C31" s="365" t="s">
        <v>517</v>
      </c>
      <c r="D31" s="374">
        <v>2877</v>
      </c>
      <c r="E31" s="375">
        <v>1040.383</v>
      </c>
      <c r="F31" s="378">
        <v>5596</v>
      </c>
      <c r="G31" s="290">
        <f t="shared" si="4"/>
        <v>2.7653277687159439</v>
      </c>
      <c r="H31" s="290">
        <f t="shared" si="5"/>
        <v>1.9450816823079597</v>
      </c>
    </row>
  </sheetData>
  <phoneticPr fontId="39" type="noConversion"/>
  <conditionalFormatting sqref="E2:E4 E6:E12">
    <cfRule type="colorScale" priority="13">
      <colorScale>
        <cfvo type="min"/>
        <cfvo type="max"/>
        <color rgb="FFFCFCFF"/>
        <color rgb="FFF8696B"/>
      </colorScale>
    </cfRule>
  </conditionalFormatting>
  <conditionalFormatting sqref="E5">
    <cfRule type="colorScale" priority="12">
      <colorScale>
        <cfvo type="min"/>
        <cfvo type="max"/>
        <color rgb="FFFCFCFF"/>
        <color rgb="FFF8696B"/>
      </colorScale>
    </cfRule>
  </conditionalFormatting>
  <conditionalFormatting sqref="E13:E15">
    <cfRule type="colorScale" priority="11">
      <colorScale>
        <cfvo type="min"/>
        <cfvo type="max"/>
        <color rgb="FFFCFCFF"/>
        <color rgb="FFF8696B"/>
      </colorScale>
    </cfRule>
  </conditionalFormatting>
  <conditionalFormatting sqref="E17:E21">
    <cfRule type="colorScale" priority="10">
      <colorScale>
        <cfvo type="min"/>
        <cfvo type="max"/>
        <color rgb="FFFCFCFF"/>
        <color rgb="FFF8696B"/>
      </colorScale>
    </cfRule>
  </conditionalFormatting>
  <conditionalFormatting sqref="E16">
    <cfRule type="colorScale" priority="9">
      <colorScale>
        <cfvo type="min"/>
        <cfvo type="max"/>
        <color rgb="FFFCFCFF"/>
        <color rgb="FFF8696B"/>
      </colorScale>
    </cfRule>
  </conditionalFormatting>
  <conditionalFormatting sqref="E22">
    <cfRule type="colorScale" priority="8">
      <colorScale>
        <cfvo type="min"/>
        <cfvo type="max"/>
        <color rgb="FFFCFCFF"/>
        <color rgb="FFF8696B"/>
      </colorScale>
    </cfRule>
  </conditionalFormatting>
  <conditionalFormatting sqref="E23:E25">
    <cfRule type="colorScale" priority="7">
      <colorScale>
        <cfvo type="min"/>
        <cfvo type="max"/>
        <color rgb="FFFCFCFF"/>
        <color rgb="FFF8696B"/>
      </colorScale>
    </cfRule>
  </conditionalFormatting>
  <conditionalFormatting sqref="E26">
    <cfRule type="colorScale" priority="6">
      <colorScale>
        <cfvo type="min"/>
        <cfvo type="max"/>
        <color rgb="FFFCFCFF"/>
        <color rgb="FFF8696B"/>
      </colorScale>
    </cfRule>
  </conditionalFormatting>
  <conditionalFormatting sqref="E27">
    <cfRule type="colorScale" priority="5">
      <colorScale>
        <cfvo type="min"/>
        <cfvo type="max"/>
        <color rgb="FFFCFCFF"/>
        <color rgb="FFF8696B"/>
      </colorScale>
    </cfRule>
  </conditionalFormatting>
  <conditionalFormatting sqref="E28">
    <cfRule type="colorScale" priority="4">
      <colorScale>
        <cfvo type="min"/>
        <cfvo type="max"/>
        <color rgb="FFFCFCFF"/>
        <color rgb="FFF8696B"/>
      </colorScale>
    </cfRule>
  </conditionalFormatting>
  <conditionalFormatting sqref="E29">
    <cfRule type="colorScale" priority="3">
      <colorScale>
        <cfvo type="min"/>
        <cfvo type="max"/>
        <color rgb="FFFCFCFF"/>
        <color rgb="FFF8696B"/>
      </colorScale>
    </cfRule>
  </conditionalFormatting>
  <conditionalFormatting sqref="E30">
    <cfRule type="colorScale" priority="2">
      <colorScale>
        <cfvo type="min"/>
        <cfvo type="max"/>
        <color rgb="FFFCFCFF"/>
        <color rgb="FFF8696B"/>
      </colorScale>
    </cfRule>
  </conditionalFormatting>
  <conditionalFormatting sqref="E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17" activePane="bottomLeft" state="frozen"/>
      <selection activeCell="L33" sqref="L33:L37"/>
      <selection pane="bottomLeft" activeCell="C30" sqref="C30:D30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ht="15.75" thickBot="1" x14ac:dyDescent="0.3">
      <c r="A1" s="396"/>
      <c r="B1" s="396"/>
      <c r="C1" s="397" t="s">
        <v>488</v>
      </c>
      <c r="D1" s="397"/>
      <c r="E1" s="397"/>
      <c r="F1" s="397"/>
      <c r="G1" s="397"/>
      <c r="H1" s="397"/>
      <c r="I1" s="397"/>
      <c r="J1" s="397" t="s">
        <v>503</v>
      </c>
      <c r="K1" s="397"/>
      <c r="L1" s="397"/>
      <c r="M1" s="397"/>
      <c r="N1" s="397"/>
      <c r="O1" s="397"/>
      <c r="P1" s="397"/>
    </row>
    <row r="2" spans="1:16" ht="15.75" thickBot="1" x14ac:dyDescent="0.3">
      <c r="A2" s="396"/>
      <c r="B2" s="396"/>
      <c r="C2" s="395" t="s">
        <v>2</v>
      </c>
      <c r="D2" s="395"/>
      <c r="E2" s="395"/>
      <c r="F2" s="395"/>
      <c r="G2" s="395"/>
      <c r="H2" s="395"/>
      <c r="I2" s="395"/>
      <c r="J2" s="395" t="s">
        <v>2</v>
      </c>
      <c r="K2" s="395"/>
      <c r="L2" s="395"/>
      <c r="M2" s="395"/>
      <c r="N2" s="395"/>
      <c r="O2" s="395"/>
      <c r="P2" s="395"/>
    </row>
    <row r="3" spans="1:16" ht="15.75" thickBot="1" x14ac:dyDescent="0.3">
      <c r="A3" s="396"/>
      <c r="B3" s="396"/>
      <c r="C3" s="128">
        <v>44781</v>
      </c>
      <c r="D3" s="128">
        <v>44782</v>
      </c>
      <c r="E3" s="128">
        <v>44783</v>
      </c>
      <c r="F3" s="128">
        <v>44784</v>
      </c>
      <c r="G3" s="128">
        <v>44785</v>
      </c>
      <c r="H3" s="128">
        <v>44786</v>
      </c>
      <c r="I3" s="128">
        <v>44787</v>
      </c>
      <c r="J3" s="128">
        <v>44788</v>
      </c>
      <c r="K3" s="128">
        <v>44789</v>
      </c>
      <c r="L3" s="128">
        <v>44790</v>
      </c>
      <c r="M3" s="128">
        <v>44791</v>
      </c>
      <c r="N3" s="128">
        <v>44792</v>
      </c>
      <c r="O3" s="128">
        <v>44793</v>
      </c>
      <c r="P3" s="128">
        <v>44794</v>
      </c>
    </row>
    <row r="4" spans="1:16" ht="15.75" thickBot="1" x14ac:dyDescent="0.3">
      <c r="A4" s="396"/>
      <c r="B4" s="396"/>
      <c r="C4" s="130">
        <v>44760</v>
      </c>
      <c r="D4" s="130">
        <v>44761</v>
      </c>
      <c r="E4" s="130">
        <v>44762</v>
      </c>
      <c r="F4" s="130">
        <v>44763</v>
      </c>
      <c r="G4" s="130">
        <v>44764</v>
      </c>
      <c r="H4" s="130">
        <v>44765</v>
      </c>
      <c r="I4" s="130">
        <v>44766</v>
      </c>
      <c r="J4" s="130">
        <v>44760</v>
      </c>
      <c r="K4" s="130">
        <v>44761</v>
      </c>
      <c r="L4" s="130">
        <v>44762</v>
      </c>
      <c r="M4" s="130">
        <v>44763</v>
      </c>
      <c r="N4" s="130">
        <v>44764</v>
      </c>
      <c r="O4" s="130">
        <v>44765</v>
      </c>
      <c r="P4" s="130">
        <v>44766</v>
      </c>
    </row>
    <row r="5" spans="1:16" ht="15.75" thickBot="1" x14ac:dyDescent="0.3">
      <c r="B5" s="15" t="s">
        <v>469</v>
      </c>
      <c r="C5" s="183"/>
      <c r="D5" s="184"/>
      <c r="E5" s="184"/>
      <c r="F5" s="184"/>
      <c r="G5" s="184"/>
      <c r="H5" s="184"/>
      <c r="I5" s="185"/>
      <c r="J5" s="186"/>
      <c r="K5" s="187"/>
      <c r="L5" s="187"/>
      <c r="M5" s="187"/>
      <c r="N5" s="187"/>
      <c r="O5" s="187"/>
      <c r="P5" s="188"/>
    </row>
    <row r="6" spans="1:16" x14ac:dyDescent="0.25">
      <c r="B6" s="295" t="s">
        <v>346</v>
      </c>
      <c r="C6" s="190">
        <v>34471</v>
      </c>
      <c r="D6" s="191">
        <v>30710</v>
      </c>
      <c r="E6" s="191">
        <v>33594</v>
      </c>
      <c r="F6" s="191">
        <v>32302</v>
      </c>
      <c r="G6" s="191">
        <v>32477</v>
      </c>
      <c r="H6" s="191"/>
      <c r="I6" s="191"/>
      <c r="J6" s="193">
        <v>34208</v>
      </c>
      <c r="K6" s="194">
        <v>30482</v>
      </c>
      <c r="L6" s="194">
        <v>30333</v>
      </c>
      <c r="M6" s="194">
        <v>29185</v>
      </c>
      <c r="N6" s="194">
        <v>28223</v>
      </c>
      <c r="O6" s="194"/>
      <c r="P6" s="195"/>
    </row>
    <row r="7" spans="1:16" x14ac:dyDescent="0.25">
      <c r="B7" s="189" t="s">
        <v>347</v>
      </c>
      <c r="C7" s="190">
        <v>67886</v>
      </c>
      <c r="D7" s="191">
        <v>64724</v>
      </c>
      <c r="E7" s="191">
        <v>69865</v>
      </c>
      <c r="F7" s="191">
        <v>67866</v>
      </c>
      <c r="G7" s="191">
        <v>66895</v>
      </c>
      <c r="H7" s="191"/>
      <c r="I7" s="191"/>
      <c r="J7" s="193">
        <v>64926</v>
      </c>
      <c r="K7" s="194">
        <v>64586</v>
      </c>
      <c r="L7" s="194">
        <v>64706</v>
      </c>
      <c r="M7" s="194">
        <v>64241</v>
      </c>
      <c r="N7" s="194">
        <v>61722</v>
      </c>
      <c r="O7" s="194"/>
      <c r="P7" s="195"/>
    </row>
    <row r="8" spans="1:16" ht="18" customHeight="1" x14ac:dyDescent="0.25">
      <c r="B8" s="189" t="s">
        <v>348</v>
      </c>
      <c r="C8" s="190">
        <v>26367</v>
      </c>
      <c r="D8" s="191">
        <v>24878</v>
      </c>
      <c r="E8" s="191">
        <v>26406</v>
      </c>
      <c r="F8" s="191">
        <v>25896</v>
      </c>
      <c r="G8" s="191">
        <v>24085</v>
      </c>
      <c r="H8" s="191"/>
      <c r="I8" s="191"/>
      <c r="J8" s="193">
        <v>24075</v>
      </c>
      <c r="K8" s="194">
        <v>24439</v>
      </c>
      <c r="L8" s="194">
        <v>24579</v>
      </c>
      <c r="M8" s="194">
        <v>23690</v>
      </c>
      <c r="N8" s="194">
        <v>22552</v>
      </c>
      <c r="O8" s="194"/>
      <c r="P8" s="195"/>
    </row>
    <row r="9" spans="1:16" x14ac:dyDescent="0.25">
      <c r="B9" s="189" t="s">
        <v>349</v>
      </c>
      <c r="C9" s="190">
        <v>68338</v>
      </c>
      <c r="D9" s="191">
        <v>70671</v>
      </c>
      <c r="E9" s="191">
        <v>71876</v>
      </c>
      <c r="F9" s="191">
        <v>75298</v>
      </c>
      <c r="G9" s="191">
        <v>62804</v>
      </c>
      <c r="H9" s="191"/>
      <c r="I9" s="191"/>
      <c r="J9" s="193">
        <v>67297</v>
      </c>
      <c r="K9" s="194">
        <v>68429</v>
      </c>
      <c r="L9" s="194">
        <v>68520</v>
      </c>
      <c r="M9" s="194">
        <v>68517</v>
      </c>
      <c r="N9" s="194">
        <v>64674</v>
      </c>
      <c r="O9" s="194"/>
      <c r="P9" s="196"/>
    </row>
    <row r="10" spans="1:16" x14ac:dyDescent="0.25">
      <c r="B10" s="189" t="s">
        <v>350</v>
      </c>
      <c r="C10" s="190">
        <v>37904</v>
      </c>
      <c r="D10" s="191">
        <v>37903</v>
      </c>
      <c r="E10" s="191">
        <v>37523</v>
      </c>
      <c r="F10" s="191">
        <v>36875</v>
      </c>
      <c r="G10" s="191">
        <v>33074</v>
      </c>
      <c r="H10" s="191"/>
      <c r="I10" s="191"/>
      <c r="J10" s="193">
        <v>38169</v>
      </c>
      <c r="K10" s="194">
        <v>35969</v>
      </c>
      <c r="L10" s="194">
        <v>36104</v>
      </c>
      <c r="M10" s="194">
        <v>35990</v>
      </c>
      <c r="N10" s="194">
        <v>35200</v>
      </c>
      <c r="O10" s="194"/>
      <c r="P10" s="196"/>
    </row>
    <row r="11" spans="1:16" x14ac:dyDescent="0.25">
      <c r="B11" s="189" t="s">
        <v>351</v>
      </c>
      <c r="C11" s="190">
        <v>40413</v>
      </c>
      <c r="D11" s="191">
        <v>44214</v>
      </c>
      <c r="E11" s="191">
        <v>43899</v>
      </c>
      <c r="F11" s="191">
        <v>43696</v>
      </c>
      <c r="G11" s="191">
        <v>39322</v>
      </c>
      <c r="H11" s="191"/>
      <c r="I11" s="191"/>
      <c r="J11" s="193">
        <v>41135</v>
      </c>
      <c r="K11" s="194">
        <v>41227</v>
      </c>
      <c r="L11" s="194">
        <v>42842</v>
      </c>
      <c r="M11" s="194">
        <v>41058</v>
      </c>
      <c r="N11" s="194">
        <v>39296</v>
      </c>
      <c r="O11" s="194"/>
      <c r="P11" s="195"/>
    </row>
    <row r="12" spans="1:16" x14ac:dyDescent="0.25">
      <c r="B12" s="189" t="s">
        <v>352</v>
      </c>
      <c r="C12" s="190">
        <v>43094</v>
      </c>
      <c r="D12" s="191">
        <v>42740</v>
      </c>
      <c r="E12" s="191">
        <v>40428</v>
      </c>
      <c r="F12" s="191">
        <v>39542</v>
      </c>
      <c r="G12" s="191">
        <v>36011</v>
      </c>
      <c r="H12" s="191"/>
      <c r="I12" s="191"/>
      <c r="J12" s="193">
        <v>39106</v>
      </c>
      <c r="K12" s="194">
        <v>38296</v>
      </c>
      <c r="L12" s="194">
        <v>37958</v>
      </c>
      <c r="M12" s="194">
        <v>37434</v>
      </c>
      <c r="N12" s="194">
        <v>34135</v>
      </c>
      <c r="O12" s="194"/>
      <c r="P12" s="195"/>
    </row>
    <row r="13" spans="1:16" x14ac:dyDescent="0.25">
      <c r="B13" s="189" t="s">
        <v>353</v>
      </c>
      <c r="C13" s="190">
        <v>8037</v>
      </c>
      <c r="D13" s="191">
        <v>8910</v>
      </c>
      <c r="E13" s="191">
        <v>8254</v>
      </c>
      <c r="F13" s="191">
        <v>16656</v>
      </c>
      <c r="G13" s="191">
        <v>7884</v>
      </c>
      <c r="H13" s="191"/>
      <c r="I13" s="191"/>
      <c r="J13" s="193">
        <v>8041</v>
      </c>
      <c r="K13" s="194">
        <v>7734</v>
      </c>
      <c r="L13" s="194">
        <v>11353</v>
      </c>
      <c r="M13" s="194">
        <v>7693</v>
      </c>
      <c r="N13" s="194">
        <v>6532</v>
      </c>
      <c r="O13" s="194"/>
      <c r="P13" s="195"/>
    </row>
    <row r="14" spans="1:16" ht="15.75" thickBot="1" x14ac:dyDescent="0.3">
      <c r="B14" s="189" t="s">
        <v>420</v>
      </c>
      <c r="C14" s="190">
        <v>62286</v>
      </c>
      <c r="D14" s="191">
        <v>63102</v>
      </c>
      <c r="E14" s="191">
        <v>61255</v>
      </c>
      <c r="F14" s="191">
        <v>59068</v>
      </c>
      <c r="G14" s="191">
        <v>56639</v>
      </c>
      <c r="H14" s="191"/>
      <c r="I14" s="191"/>
      <c r="J14" s="193">
        <v>61488</v>
      </c>
      <c r="K14" s="194">
        <v>60932</v>
      </c>
      <c r="L14" s="194">
        <v>61096</v>
      </c>
      <c r="M14" s="194">
        <v>59812</v>
      </c>
      <c r="N14" s="194">
        <v>56095</v>
      </c>
      <c r="O14" s="194"/>
      <c r="P14" s="195"/>
    </row>
    <row r="15" spans="1:16" ht="15.75" thickBot="1" x14ac:dyDescent="0.3">
      <c r="B15" s="198" t="s">
        <v>16</v>
      </c>
      <c r="C15" s="197">
        <v>388796</v>
      </c>
      <c r="D15" s="197">
        <v>387852</v>
      </c>
      <c r="E15" s="197">
        <v>393100</v>
      </c>
      <c r="F15" s="197">
        <v>397199</v>
      </c>
      <c r="G15" s="197">
        <v>359191</v>
      </c>
      <c r="H15" s="197">
        <v>0</v>
      </c>
      <c r="I15" s="197">
        <v>0</v>
      </c>
      <c r="J15" s="197">
        <f>SUM(J6:J14)</f>
        <v>378445</v>
      </c>
      <c r="K15" s="197">
        <f t="shared" ref="K15:P15" si="0">SUM(K6:K14)</f>
        <v>372094</v>
      </c>
      <c r="L15" s="197">
        <f t="shared" si="0"/>
        <v>377491</v>
      </c>
      <c r="M15" s="197">
        <f t="shared" si="0"/>
        <v>367620</v>
      </c>
      <c r="N15" s="197">
        <f t="shared" si="0"/>
        <v>348429</v>
      </c>
      <c r="O15" s="197">
        <f t="shared" si="0"/>
        <v>0</v>
      </c>
      <c r="P15" s="197">
        <f t="shared" si="0"/>
        <v>0</v>
      </c>
    </row>
    <row r="16" spans="1:16" ht="15.75" thickBot="1" x14ac:dyDescent="0.3">
      <c r="B16" s="199" t="s">
        <v>470</v>
      </c>
    </row>
    <row r="17" spans="2:16" x14ac:dyDescent="0.25">
      <c r="B17" s="200" t="s">
        <v>358</v>
      </c>
      <c r="C17" s="183"/>
      <c r="D17" s="187"/>
      <c r="E17" s="187"/>
      <c r="F17" s="184"/>
      <c r="G17" s="184"/>
      <c r="H17" s="184">
        <v>24690</v>
      </c>
      <c r="I17" s="185"/>
      <c r="J17" s="186"/>
      <c r="K17" s="187"/>
      <c r="L17" s="187"/>
      <c r="M17" s="187"/>
      <c r="N17" s="187"/>
      <c r="O17" s="187">
        <v>23268</v>
      </c>
      <c r="P17" s="188"/>
    </row>
    <row r="18" spans="2:16" x14ac:dyDescent="0.25">
      <c r="B18" s="189" t="s">
        <v>359</v>
      </c>
      <c r="C18" s="190"/>
      <c r="D18" s="194"/>
      <c r="E18" s="194"/>
      <c r="F18" s="191"/>
      <c r="G18" s="191"/>
      <c r="H18" s="191">
        <v>10159</v>
      </c>
      <c r="I18" s="192"/>
      <c r="J18" s="193"/>
      <c r="K18" s="194"/>
      <c r="L18" s="194"/>
      <c r="M18" s="194"/>
      <c r="N18" s="194"/>
      <c r="O18" s="194">
        <v>8470</v>
      </c>
      <c r="P18" s="195"/>
    </row>
    <row r="19" spans="2:16" x14ac:dyDescent="0.25">
      <c r="B19" s="189" t="s">
        <v>480</v>
      </c>
      <c r="C19" s="190"/>
      <c r="D19" s="194"/>
      <c r="E19" s="194"/>
      <c r="F19" s="191"/>
      <c r="G19" s="191"/>
      <c r="H19" s="191">
        <v>43462</v>
      </c>
      <c r="I19" s="192"/>
      <c r="J19" s="193"/>
      <c r="K19" s="194"/>
      <c r="L19" s="194"/>
      <c r="M19" s="194"/>
      <c r="N19" s="194"/>
      <c r="O19" s="194">
        <v>43822</v>
      </c>
      <c r="P19" s="195"/>
    </row>
    <row r="20" spans="2:16" x14ac:dyDescent="0.25">
      <c r="B20" s="189" t="s">
        <v>360</v>
      </c>
      <c r="C20" s="190"/>
      <c r="D20" s="194"/>
      <c r="E20" s="194"/>
      <c r="F20" s="191"/>
      <c r="G20" s="191"/>
      <c r="H20" s="191">
        <v>48200</v>
      </c>
      <c r="I20" s="192"/>
      <c r="J20" s="193"/>
      <c r="K20" s="194"/>
      <c r="L20" s="194"/>
      <c r="M20" s="194"/>
      <c r="N20" s="194"/>
      <c r="O20" s="194">
        <v>43457</v>
      </c>
      <c r="P20" s="195"/>
    </row>
    <row r="21" spans="2:16" x14ac:dyDescent="0.25">
      <c r="B21" s="189" t="s">
        <v>354</v>
      </c>
      <c r="C21" s="190"/>
      <c r="D21" s="194"/>
      <c r="E21" s="194"/>
      <c r="F21" s="191"/>
      <c r="G21" s="191"/>
      <c r="H21" s="191">
        <v>25746</v>
      </c>
      <c r="I21" s="192"/>
      <c r="J21" s="193"/>
      <c r="K21" s="194"/>
      <c r="L21" s="194"/>
      <c r="M21" s="194"/>
      <c r="N21" s="194"/>
      <c r="O21" s="194">
        <v>37430</v>
      </c>
      <c r="P21" s="195"/>
    </row>
    <row r="22" spans="2:16" x14ac:dyDescent="0.25">
      <c r="B22" s="189" t="s">
        <v>481</v>
      </c>
      <c r="C22" s="190"/>
      <c r="D22" s="194"/>
      <c r="E22" s="194"/>
      <c r="F22" s="191"/>
      <c r="G22" s="191"/>
      <c r="H22" s="191">
        <v>58563</v>
      </c>
      <c r="I22" s="192"/>
      <c r="J22" s="193"/>
      <c r="K22" s="194"/>
      <c r="L22" s="194"/>
      <c r="M22" s="194"/>
      <c r="N22" s="194"/>
      <c r="O22" s="194">
        <v>56126</v>
      </c>
      <c r="P22" s="195"/>
    </row>
    <row r="23" spans="2:16" x14ac:dyDescent="0.25">
      <c r="B23" s="267" t="s">
        <v>471</v>
      </c>
      <c r="C23" s="190"/>
      <c r="D23" s="194"/>
      <c r="E23" s="194"/>
      <c r="F23" s="191"/>
      <c r="G23" s="191"/>
      <c r="H23" s="191"/>
      <c r="I23" s="192"/>
      <c r="J23" s="193"/>
      <c r="K23" s="194"/>
      <c r="L23" s="194"/>
      <c r="M23" s="194"/>
      <c r="N23" s="194"/>
      <c r="O23" s="194"/>
      <c r="P23" s="195"/>
    </row>
    <row r="24" spans="2:16" x14ac:dyDescent="0.25">
      <c r="B24" s="189" t="s">
        <v>355</v>
      </c>
      <c r="C24" s="190"/>
      <c r="D24" s="194"/>
      <c r="E24" s="194"/>
      <c r="F24" s="191"/>
      <c r="G24" s="191"/>
      <c r="H24" s="191"/>
      <c r="I24" s="192">
        <v>47022</v>
      </c>
      <c r="J24" s="193"/>
      <c r="K24" s="194"/>
      <c r="L24" s="194"/>
      <c r="M24" s="194"/>
      <c r="N24" s="194"/>
      <c r="O24" s="194"/>
      <c r="P24" s="195">
        <v>46075</v>
      </c>
    </row>
    <row r="25" spans="2:16" x14ac:dyDescent="0.25">
      <c r="B25" s="189" t="s">
        <v>356</v>
      </c>
      <c r="D25" s="194"/>
      <c r="E25" s="194"/>
      <c r="I25" s="191">
        <v>59504</v>
      </c>
      <c r="J25" s="193"/>
      <c r="K25" s="194"/>
      <c r="L25" s="194"/>
      <c r="M25" s="194"/>
      <c r="N25" s="194"/>
      <c r="O25" s="194"/>
      <c r="P25" s="195">
        <v>59071</v>
      </c>
    </row>
    <row r="26" spans="2:16" x14ac:dyDescent="0.25">
      <c r="B26" s="189" t="s">
        <v>479</v>
      </c>
      <c r="D26" s="194"/>
      <c r="E26" s="194"/>
      <c r="I26" s="191">
        <v>44071</v>
      </c>
      <c r="J26" s="193"/>
      <c r="K26" s="194"/>
      <c r="L26" s="194"/>
      <c r="M26" s="194"/>
      <c r="N26" s="194"/>
      <c r="O26" s="194"/>
      <c r="P26" s="195">
        <v>43222</v>
      </c>
    </row>
    <row r="27" spans="2:16" ht="15.75" thickBot="1" x14ac:dyDescent="0.3">
      <c r="B27" s="189" t="s">
        <v>357</v>
      </c>
      <c r="D27" s="194"/>
      <c r="E27" s="194"/>
      <c r="I27" s="191">
        <v>7851</v>
      </c>
      <c r="J27" s="193"/>
      <c r="K27" s="194"/>
      <c r="L27" s="194"/>
      <c r="M27" s="194"/>
      <c r="N27" s="194"/>
      <c r="O27" s="194"/>
      <c r="P27" s="195">
        <v>7708</v>
      </c>
    </row>
    <row r="28" spans="2:16" ht="15.75" thickBot="1" x14ac:dyDescent="0.3">
      <c r="B28" s="198" t="s">
        <v>222</v>
      </c>
      <c r="C28" s="201"/>
      <c r="D28" s="201"/>
      <c r="E28" s="201"/>
      <c r="F28" s="201"/>
      <c r="G28" s="201"/>
      <c r="H28" s="201">
        <f>SUM(H17:H27)</f>
        <v>210820</v>
      </c>
      <c r="I28" s="311">
        <v>158448</v>
      </c>
      <c r="J28" s="197"/>
      <c r="K28" s="197"/>
      <c r="L28" s="197"/>
      <c r="M28" s="197"/>
      <c r="N28" s="197"/>
      <c r="O28" s="197">
        <f>SUM(O17:O27)</f>
        <v>212573</v>
      </c>
      <c r="P28" s="197">
        <f>SUM(P17:P27)</f>
        <v>156076</v>
      </c>
    </row>
    <row r="30" spans="2:16" ht="15.75" thickBot="1" x14ac:dyDescent="0.3">
      <c r="B30" s="131" t="s">
        <v>469</v>
      </c>
      <c r="C30" s="202" t="s">
        <v>488</v>
      </c>
      <c r="D30" s="203" t="s">
        <v>503</v>
      </c>
      <c r="E30" s="204" t="s">
        <v>223</v>
      </c>
    </row>
    <row r="31" spans="2:16" x14ac:dyDescent="0.25">
      <c r="B31" s="205" t="s">
        <v>346</v>
      </c>
      <c r="C31" s="206">
        <f t="shared" ref="C31:C40" si="1">SUM(C6:I6)</f>
        <v>163554</v>
      </c>
      <c r="D31" s="207">
        <f t="shared" ref="D31:D40" si="2">SUM(J6:P6)</f>
        <v>152431</v>
      </c>
      <c r="E31" s="208">
        <f t="shared" ref="E31:E40" si="3">+IFERROR((D31-C31)/C31,"-")</f>
        <v>-6.8008119642442258E-2</v>
      </c>
    </row>
    <row r="32" spans="2:16" x14ac:dyDescent="0.25">
      <c r="B32" s="209" t="s">
        <v>347</v>
      </c>
      <c r="C32" s="210">
        <f t="shared" si="1"/>
        <v>337236</v>
      </c>
      <c r="D32" s="211">
        <f t="shared" si="2"/>
        <v>320181</v>
      </c>
      <c r="E32" s="212">
        <f t="shared" si="3"/>
        <v>-5.0572892573746572E-2</v>
      </c>
    </row>
    <row r="33" spans="2:5" x14ac:dyDescent="0.25">
      <c r="B33" s="209" t="s">
        <v>348</v>
      </c>
      <c r="C33" s="210">
        <f t="shared" si="1"/>
        <v>127632</v>
      </c>
      <c r="D33" s="211">
        <f t="shared" si="2"/>
        <v>119335</v>
      </c>
      <c r="E33" s="212">
        <f t="shared" si="3"/>
        <v>-6.5007208223642976E-2</v>
      </c>
    </row>
    <row r="34" spans="2:5" x14ac:dyDescent="0.25">
      <c r="B34" s="209" t="s">
        <v>349</v>
      </c>
      <c r="C34" s="210">
        <f t="shared" si="1"/>
        <v>348987</v>
      </c>
      <c r="D34" s="211">
        <f t="shared" si="2"/>
        <v>337437</v>
      </c>
      <c r="E34" s="212">
        <f t="shared" si="3"/>
        <v>-3.309578866834581E-2</v>
      </c>
    </row>
    <row r="35" spans="2:5" x14ac:dyDescent="0.25">
      <c r="B35" s="209" t="s">
        <v>350</v>
      </c>
      <c r="C35" s="210">
        <f t="shared" si="1"/>
        <v>183279</v>
      </c>
      <c r="D35" s="211">
        <f t="shared" si="2"/>
        <v>181432</v>
      </c>
      <c r="E35" s="212">
        <f t="shared" si="3"/>
        <v>-1.0077532068594875E-2</v>
      </c>
    </row>
    <row r="36" spans="2:5" x14ac:dyDescent="0.25">
      <c r="B36" s="209" t="s">
        <v>351</v>
      </c>
      <c r="C36" s="210">
        <f t="shared" si="1"/>
        <v>211544</v>
      </c>
      <c r="D36" s="211">
        <f t="shared" si="2"/>
        <v>205558</v>
      </c>
      <c r="E36" s="212">
        <f t="shared" si="3"/>
        <v>-2.8296713686041676E-2</v>
      </c>
    </row>
    <row r="37" spans="2:5" x14ac:dyDescent="0.25">
      <c r="B37" s="209" t="s">
        <v>352</v>
      </c>
      <c r="C37" s="210">
        <f t="shared" si="1"/>
        <v>201815</v>
      </c>
      <c r="D37" s="211">
        <f t="shared" si="2"/>
        <v>186929</v>
      </c>
      <c r="E37" s="212">
        <f t="shared" si="3"/>
        <v>-7.3760622352154206E-2</v>
      </c>
    </row>
    <row r="38" spans="2:5" x14ac:dyDescent="0.25">
      <c r="B38" s="205" t="s">
        <v>353</v>
      </c>
      <c r="C38" s="210">
        <f t="shared" si="1"/>
        <v>49741</v>
      </c>
      <c r="D38" s="211">
        <f t="shared" si="2"/>
        <v>41353</v>
      </c>
      <c r="E38" s="213">
        <f t="shared" si="3"/>
        <v>-0.1686335216421061</v>
      </c>
    </row>
    <row r="39" spans="2:5" ht="15.75" thickBot="1" x14ac:dyDescent="0.3">
      <c r="B39" s="205" t="s">
        <v>420</v>
      </c>
      <c r="C39" s="210">
        <f t="shared" si="1"/>
        <v>302350</v>
      </c>
      <c r="D39" s="211">
        <f t="shared" si="2"/>
        <v>299423</v>
      </c>
      <c r="E39" s="213">
        <f t="shared" ref="E39" si="4">+IFERROR((D39-C39)/C39,"-")</f>
        <v>-9.6808334711427149E-3</v>
      </c>
    </row>
    <row r="40" spans="2:5" ht="15.75" thickBot="1" x14ac:dyDescent="0.3">
      <c r="B40" s="214" t="s">
        <v>16</v>
      </c>
      <c r="C40" s="215">
        <f t="shared" si="1"/>
        <v>1926138</v>
      </c>
      <c r="D40" s="216">
        <f t="shared" si="2"/>
        <v>1844079</v>
      </c>
      <c r="E40" s="217">
        <f t="shared" si="3"/>
        <v>-4.2602866461281592E-2</v>
      </c>
    </row>
    <row r="41" spans="2:5" ht="15.75" thickBot="1" x14ac:dyDescent="0.3">
      <c r="B41" s="131" t="s">
        <v>470</v>
      </c>
      <c r="E41" s="218" t="str">
        <f t="shared" ref="E41:E53" si="5">+IFERROR((D41-C41)/C41,"-")</f>
        <v>-</v>
      </c>
    </row>
    <row r="42" spans="2:5" x14ac:dyDescent="0.25">
      <c r="B42" s="209" t="s">
        <v>358</v>
      </c>
      <c r="C42" s="210">
        <f t="shared" ref="C42:C48" si="6">H17</f>
        <v>24690</v>
      </c>
      <c r="D42" s="211">
        <f t="shared" ref="D42:D47" si="7">O17</f>
        <v>23268</v>
      </c>
      <c r="E42" s="218">
        <f t="shared" si="5"/>
        <v>-5.7594167679222361E-2</v>
      </c>
    </row>
    <row r="43" spans="2:5" x14ac:dyDescent="0.25">
      <c r="B43" s="209" t="s">
        <v>359</v>
      </c>
      <c r="C43" s="210">
        <f t="shared" si="6"/>
        <v>10159</v>
      </c>
      <c r="D43" s="211">
        <f t="shared" si="7"/>
        <v>8470</v>
      </c>
      <c r="E43" s="218">
        <f t="shared" si="5"/>
        <v>-0.16625652131115268</v>
      </c>
    </row>
    <row r="44" spans="2:5" x14ac:dyDescent="0.25">
      <c r="B44" s="366" t="s">
        <v>480</v>
      </c>
      <c r="C44" s="210">
        <f t="shared" si="6"/>
        <v>43462</v>
      </c>
      <c r="D44" s="211">
        <f t="shared" si="7"/>
        <v>43822</v>
      </c>
      <c r="E44" s="218">
        <f t="shared" si="5"/>
        <v>8.2830978786065986E-3</v>
      </c>
    </row>
    <row r="45" spans="2:5" x14ac:dyDescent="0.25">
      <c r="B45" s="209" t="s">
        <v>360</v>
      </c>
      <c r="C45" s="210">
        <f t="shared" si="6"/>
        <v>48200</v>
      </c>
      <c r="D45" s="211">
        <f t="shared" si="7"/>
        <v>43457</v>
      </c>
      <c r="E45" s="218">
        <f t="shared" si="5"/>
        <v>-9.8402489626556011E-2</v>
      </c>
    </row>
    <row r="46" spans="2:5" ht="15.75" thickBot="1" x14ac:dyDescent="0.3">
      <c r="B46" s="209" t="s">
        <v>354</v>
      </c>
      <c r="C46" s="210">
        <f t="shared" si="6"/>
        <v>25746</v>
      </c>
      <c r="D46" s="211">
        <f t="shared" si="7"/>
        <v>37430</v>
      </c>
      <c r="E46" s="218">
        <f t="shared" si="5"/>
        <v>0.45381806882622544</v>
      </c>
    </row>
    <row r="47" spans="2:5" ht="15.75" thickBot="1" x14ac:dyDescent="0.3">
      <c r="B47" s="366" t="s">
        <v>481</v>
      </c>
      <c r="C47" s="210">
        <f t="shared" si="6"/>
        <v>58563</v>
      </c>
      <c r="D47" s="211">
        <f t="shared" si="7"/>
        <v>56126</v>
      </c>
      <c r="E47" s="218">
        <f t="shared" ref="E47" si="8">+IFERROR((D47-C47)/C47,"-")</f>
        <v>-4.1613305329303484E-2</v>
      </c>
    </row>
    <row r="48" spans="2:5" ht="15.75" thickBot="1" x14ac:dyDescent="0.3">
      <c r="B48" s="131" t="s">
        <v>471</v>
      </c>
      <c r="C48" s="210">
        <f t="shared" si="6"/>
        <v>0</v>
      </c>
      <c r="D48" s="211">
        <f>I23</f>
        <v>0</v>
      </c>
      <c r="E48" s="218" t="str">
        <f t="shared" si="5"/>
        <v>-</v>
      </c>
    </row>
    <row r="49" spans="2:5" ht="15.75" thickBot="1" x14ac:dyDescent="0.3">
      <c r="B49" s="209" t="s">
        <v>355</v>
      </c>
      <c r="C49" s="210">
        <f>I24</f>
        <v>47022</v>
      </c>
      <c r="D49" s="211">
        <f>P24</f>
        <v>46075</v>
      </c>
      <c r="E49" s="218">
        <f t="shared" si="5"/>
        <v>-2.0139509165922335E-2</v>
      </c>
    </row>
    <row r="50" spans="2:5" ht="15.75" thickBot="1" x14ac:dyDescent="0.3">
      <c r="B50" s="209" t="s">
        <v>356</v>
      </c>
      <c r="C50" s="210">
        <f t="shared" ref="C50" si="9">I25</f>
        <v>59504</v>
      </c>
      <c r="D50" s="211">
        <f t="shared" ref="D50" si="10">P25</f>
        <v>59071</v>
      </c>
      <c r="E50" s="218">
        <f t="shared" si="5"/>
        <v>-7.2768217262705031E-3</v>
      </c>
    </row>
    <row r="51" spans="2:5" ht="15.75" thickBot="1" x14ac:dyDescent="0.3">
      <c r="B51" s="366" t="s">
        <v>479</v>
      </c>
      <c r="C51" s="210">
        <f t="shared" ref="C51" si="11">I26</f>
        <v>44071</v>
      </c>
      <c r="D51" s="211">
        <f t="shared" ref="D51" si="12">P26</f>
        <v>43222</v>
      </c>
      <c r="E51" s="218">
        <f t="shared" ref="E51" si="13">+IFERROR((D51-C51)/C51,"-")</f>
        <v>-1.926436885934061E-2</v>
      </c>
    </row>
    <row r="52" spans="2:5" ht="15.75" thickBot="1" x14ac:dyDescent="0.3">
      <c r="B52" s="209" t="s">
        <v>357</v>
      </c>
      <c r="C52" s="210">
        <f>I27</f>
        <v>7851</v>
      </c>
      <c r="D52" s="211">
        <f>P27</f>
        <v>7708</v>
      </c>
      <c r="E52" s="218">
        <f t="shared" si="5"/>
        <v>-1.8214240224175265E-2</v>
      </c>
    </row>
    <row r="53" spans="2:5" ht="15.75" thickBot="1" x14ac:dyDescent="0.3">
      <c r="B53" s="198" t="s">
        <v>222</v>
      </c>
      <c r="C53" s="219">
        <f>SUM(C42:C52)</f>
        <v>369268</v>
      </c>
      <c r="D53" s="220">
        <f>SUM(D42:D52)</f>
        <v>368649</v>
      </c>
      <c r="E53" s="217">
        <f t="shared" si="5"/>
        <v>-1.6762893074948276E-3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3"/>
  <sheetViews>
    <sheetView showGridLines="0" zoomScale="60" zoomScaleNormal="60" workbookViewId="0">
      <selection activeCell="C1" sqref="C1:P28"/>
    </sheetView>
  </sheetViews>
  <sheetFormatPr baseColWidth="10" defaultColWidth="9.140625" defaultRowHeight="15" x14ac:dyDescent="0.25"/>
  <cols>
    <col min="1" max="1" width="10.570312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15.75" thickBot="1" x14ac:dyDescent="0.3">
      <c r="A1" s="396"/>
      <c r="B1" s="396"/>
      <c r="C1" s="397" t="s">
        <v>488</v>
      </c>
      <c r="D1" s="397"/>
      <c r="E1" s="397"/>
      <c r="F1" s="397"/>
      <c r="G1" s="397"/>
      <c r="H1" s="397"/>
      <c r="I1" s="397"/>
      <c r="J1" s="397" t="s">
        <v>503</v>
      </c>
      <c r="K1" s="397"/>
      <c r="L1" s="397"/>
      <c r="M1" s="397"/>
      <c r="N1" s="397"/>
      <c r="O1" s="397"/>
      <c r="P1" s="397"/>
    </row>
    <row r="2" spans="1:20" ht="15.75" thickBot="1" x14ac:dyDescent="0.3">
      <c r="A2" s="396"/>
      <c r="B2" s="396"/>
      <c r="C2" s="395" t="s">
        <v>2</v>
      </c>
      <c r="D2" s="395"/>
      <c r="E2" s="395"/>
      <c r="F2" s="395"/>
      <c r="G2" s="395"/>
      <c r="H2" s="395"/>
      <c r="I2" s="395"/>
      <c r="J2" s="395" t="s">
        <v>2</v>
      </c>
      <c r="K2" s="395"/>
      <c r="L2" s="395"/>
      <c r="M2" s="395"/>
      <c r="N2" s="395"/>
      <c r="O2" s="395"/>
      <c r="P2" s="395"/>
    </row>
    <row r="3" spans="1:20" ht="15.75" thickBot="1" x14ac:dyDescent="0.3">
      <c r="A3" s="396"/>
      <c r="B3" s="396"/>
      <c r="C3" s="128">
        <v>44781</v>
      </c>
      <c r="D3" s="128">
        <v>44782</v>
      </c>
      <c r="E3" s="128">
        <v>44783</v>
      </c>
      <c r="F3" s="128">
        <v>44784</v>
      </c>
      <c r="G3" s="128">
        <v>44785</v>
      </c>
      <c r="H3" s="128">
        <v>44786</v>
      </c>
      <c r="I3" s="128">
        <v>44787</v>
      </c>
      <c r="J3" s="128">
        <v>44788</v>
      </c>
      <c r="K3" s="128">
        <v>44789</v>
      </c>
      <c r="L3" s="128">
        <v>44790</v>
      </c>
      <c r="M3" s="128">
        <v>44791</v>
      </c>
      <c r="N3" s="128">
        <v>44792</v>
      </c>
      <c r="O3" s="128">
        <v>44793</v>
      </c>
      <c r="P3" s="128">
        <v>44794</v>
      </c>
    </row>
    <row r="4" spans="1:20" ht="15.75" thickBot="1" x14ac:dyDescent="0.3">
      <c r="A4" s="396"/>
      <c r="B4" s="396"/>
      <c r="C4" s="130">
        <v>44760</v>
      </c>
      <c r="D4" s="130">
        <v>44761</v>
      </c>
      <c r="E4" s="130">
        <v>44762</v>
      </c>
      <c r="F4" s="130">
        <v>44763</v>
      </c>
      <c r="G4" s="130">
        <v>44764</v>
      </c>
      <c r="H4" s="130">
        <v>44765</v>
      </c>
      <c r="I4" s="130">
        <v>44766</v>
      </c>
      <c r="J4" s="130">
        <v>44760</v>
      </c>
      <c r="K4" s="130">
        <v>44761</v>
      </c>
      <c r="L4" s="130">
        <v>44762</v>
      </c>
      <c r="M4" s="130">
        <v>44763</v>
      </c>
      <c r="N4" s="130">
        <v>44764</v>
      </c>
      <c r="O4" s="130">
        <v>44765</v>
      </c>
      <c r="P4" s="130">
        <v>44766</v>
      </c>
    </row>
    <row r="5" spans="1:20" ht="15.75" thickBot="1" x14ac:dyDescent="0.3">
      <c r="B5" s="15" t="s">
        <v>469</v>
      </c>
      <c r="C5" s="221"/>
      <c r="D5" s="222"/>
      <c r="E5" s="222"/>
      <c r="F5" s="222"/>
      <c r="G5" s="222"/>
      <c r="H5" s="222"/>
      <c r="I5" s="222"/>
      <c r="J5" s="106"/>
      <c r="K5" s="107"/>
      <c r="L5" s="107"/>
      <c r="M5" s="107"/>
      <c r="N5" s="107"/>
      <c r="O5" s="107"/>
      <c r="P5" s="108"/>
    </row>
    <row r="6" spans="1:20" x14ac:dyDescent="0.25">
      <c r="B6" s="295" t="s">
        <v>346</v>
      </c>
      <c r="C6" s="223">
        <v>24918.5333333333</v>
      </c>
      <c r="D6" s="224">
        <v>23677.383333333299</v>
      </c>
      <c r="E6" s="224">
        <v>23080.983333333301</v>
      </c>
      <c r="F6" s="224">
        <v>22834.083333333299</v>
      </c>
      <c r="G6" s="224">
        <v>23231.599999999999</v>
      </c>
      <c r="H6" s="224"/>
      <c r="I6" s="224"/>
      <c r="J6" s="226">
        <v>24473.8</v>
      </c>
      <c r="K6" s="348">
        <v>23416.400000000001</v>
      </c>
      <c r="L6" s="348">
        <v>22766.916666666599</v>
      </c>
      <c r="M6" s="227">
        <v>22344.45</v>
      </c>
      <c r="N6" s="227">
        <v>21582.5666666666</v>
      </c>
      <c r="O6" s="227"/>
      <c r="P6" s="228"/>
    </row>
    <row r="7" spans="1:20" x14ac:dyDescent="0.25">
      <c r="B7" s="189" t="s">
        <v>347</v>
      </c>
      <c r="C7" s="224">
        <v>68209.416666666599</v>
      </c>
      <c r="D7" s="224">
        <v>65210.216666666602</v>
      </c>
      <c r="E7" s="224">
        <v>64151.5666666666</v>
      </c>
      <c r="F7" s="224">
        <v>65365.583333333299</v>
      </c>
      <c r="G7" s="224">
        <v>64422.733333333301</v>
      </c>
      <c r="H7" s="224"/>
      <c r="I7" s="224"/>
      <c r="J7" s="226">
        <v>64319.5666666666</v>
      </c>
      <c r="K7" s="348">
        <v>64270.65</v>
      </c>
      <c r="L7" s="348">
        <v>65359.916666666599</v>
      </c>
      <c r="M7" s="227">
        <v>65125.366666666603</v>
      </c>
      <c r="N7" s="227">
        <v>61955.5</v>
      </c>
      <c r="O7" s="227"/>
      <c r="P7" s="228"/>
    </row>
    <row r="8" spans="1:20" x14ac:dyDescent="0.25">
      <c r="B8" s="189" t="s">
        <v>348</v>
      </c>
      <c r="C8" s="224">
        <v>25005.200000000001</v>
      </c>
      <c r="D8" s="224">
        <v>23779.416666666599</v>
      </c>
      <c r="E8" s="224">
        <v>22845.95</v>
      </c>
      <c r="F8" s="224">
        <v>22953.616666666599</v>
      </c>
      <c r="G8" s="224">
        <v>23028.55</v>
      </c>
      <c r="H8" s="224"/>
      <c r="I8" s="224"/>
      <c r="J8" s="226">
        <v>24008.65</v>
      </c>
      <c r="K8" s="348">
        <v>23588.833333333299</v>
      </c>
      <c r="L8" s="348">
        <v>23701.5</v>
      </c>
      <c r="M8" s="227">
        <v>22335.9</v>
      </c>
      <c r="N8" s="227">
        <v>21749.083333333299</v>
      </c>
      <c r="O8" s="227"/>
      <c r="P8" s="228"/>
    </row>
    <row r="9" spans="1:20" ht="17.25" customHeight="1" x14ac:dyDescent="0.25">
      <c r="B9" s="189" t="s">
        <v>349</v>
      </c>
      <c r="C9" s="224">
        <v>76150.883333333302</v>
      </c>
      <c r="D9" s="224">
        <v>76043.716666666602</v>
      </c>
      <c r="E9" s="224">
        <v>75914.266666666605</v>
      </c>
      <c r="F9" s="224">
        <v>75732.649999999994</v>
      </c>
      <c r="G9" s="224">
        <v>69097.95</v>
      </c>
      <c r="H9" s="224"/>
      <c r="I9" s="224"/>
      <c r="J9" s="226">
        <v>70417.733333333294</v>
      </c>
      <c r="K9" s="348">
        <v>77986.899999999994</v>
      </c>
      <c r="L9" s="348">
        <v>77565.7</v>
      </c>
      <c r="M9" s="227">
        <v>76411.649999999994</v>
      </c>
      <c r="N9" s="227">
        <v>70635.616666666596</v>
      </c>
      <c r="O9" s="227"/>
      <c r="P9" s="228"/>
    </row>
    <row r="10" spans="1:20" x14ac:dyDescent="0.25">
      <c r="B10" s="189" t="s">
        <v>350</v>
      </c>
      <c r="C10" s="224">
        <v>25801.05</v>
      </c>
      <c r="D10" s="224">
        <v>25997.933333333302</v>
      </c>
      <c r="E10" s="224">
        <v>24683.583333333299</v>
      </c>
      <c r="F10" s="224">
        <v>23938.35</v>
      </c>
      <c r="G10" s="224">
        <v>21888.616666666599</v>
      </c>
      <c r="H10" s="224"/>
      <c r="I10" s="224"/>
      <c r="J10" s="226">
        <v>25032.799999999999</v>
      </c>
      <c r="K10" s="348">
        <v>25964.5333333333</v>
      </c>
      <c r="L10" s="348">
        <v>25554.216666666602</v>
      </c>
      <c r="M10" s="227">
        <v>25774.133333333299</v>
      </c>
      <c r="N10" s="227">
        <v>25423.383333333299</v>
      </c>
      <c r="O10" s="227"/>
      <c r="P10" s="228"/>
    </row>
    <row r="11" spans="1:20" x14ac:dyDescent="0.25">
      <c r="B11" s="189" t="s">
        <v>351</v>
      </c>
      <c r="C11" s="224">
        <v>22030.35</v>
      </c>
      <c r="D11" s="224">
        <v>22993.916666666599</v>
      </c>
      <c r="E11" s="224">
        <v>23650.95</v>
      </c>
      <c r="F11" s="224">
        <v>23729.666666666599</v>
      </c>
      <c r="G11" s="224">
        <v>21471.1</v>
      </c>
      <c r="H11" s="224"/>
      <c r="I11" s="224"/>
      <c r="J11" s="226">
        <v>22287.866666666599</v>
      </c>
      <c r="K11" s="348">
        <v>22703.916666666599</v>
      </c>
      <c r="L11" s="348">
        <v>24697.8</v>
      </c>
      <c r="M11" s="227">
        <v>23532.8166666666</v>
      </c>
      <c r="N11" s="227">
        <v>22143.133333333299</v>
      </c>
      <c r="O11" s="227"/>
      <c r="P11" s="228"/>
    </row>
    <row r="12" spans="1:20" x14ac:dyDescent="0.25">
      <c r="B12" s="189" t="s">
        <v>352</v>
      </c>
      <c r="C12" s="224">
        <v>36015.766666666597</v>
      </c>
      <c r="D12" s="224">
        <v>33197.5666666666</v>
      </c>
      <c r="E12" s="224">
        <v>30918.366666666599</v>
      </c>
      <c r="F12" s="224">
        <v>29807.55</v>
      </c>
      <c r="G12" s="224">
        <v>28674.933333333302</v>
      </c>
      <c r="H12" s="224"/>
      <c r="I12" s="224"/>
      <c r="J12" s="226">
        <v>31581.883333333299</v>
      </c>
      <c r="K12" s="348">
        <v>29706.2833333333</v>
      </c>
      <c r="L12" s="348">
        <v>31163.716666666602</v>
      </c>
      <c r="M12" s="227">
        <v>30229.9</v>
      </c>
      <c r="N12" s="227">
        <v>113936.1</v>
      </c>
      <c r="O12" s="227"/>
      <c r="P12" s="228"/>
    </row>
    <row r="13" spans="1:20" x14ac:dyDescent="0.25">
      <c r="B13" s="189" t="s">
        <v>353</v>
      </c>
      <c r="C13" s="224">
        <v>3583.35</v>
      </c>
      <c r="D13" s="224">
        <v>2836.5833333333298</v>
      </c>
      <c r="E13" s="224">
        <v>3039.6</v>
      </c>
      <c r="F13" s="224">
        <v>8481.2999999999993</v>
      </c>
      <c r="G13" s="224">
        <v>2851.4166666666601</v>
      </c>
      <c r="H13" s="224"/>
      <c r="I13" s="224"/>
      <c r="J13" s="229">
        <v>3601.8166666666598</v>
      </c>
      <c r="K13" s="230">
        <v>3309.15</v>
      </c>
      <c r="L13" s="230">
        <v>5819.6</v>
      </c>
      <c r="M13" s="230">
        <v>3409.9</v>
      </c>
      <c r="N13" s="230">
        <v>2431.65</v>
      </c>
      <c r="O13" s="230"/>
      <c r="P13" s="231"/>
    </row>
    <row r="14" spans="1:20" ht="15.75" thickBot="1" x14ac:dyDescent="0.3">
      <c r="B14" s="189" t="s">
        <v>420</v>
      </c>
      <c r="C14" s="224">
        <v>50785.95</v>
      </c>
      <c r="D14" s="224">
        <v>51782.033333333296</v>
      </c>
      <c r="E14" s="224">
        <v>49193.05</v>
      </c>
      <c r="F14" s="224">
        <v>48575.366666666603</v>
      </c>
      <c r="G14" s="224">
        <v>47272.016666666597</v>
      </c>
      <c r="H14" s="224"/>
      <c r="I14" s="224"/>
      <c r="J14" s="229">
        <v>51978.85</v>
      </c>
      <c r="K14" s="230">
        <v>51905.2</v>
      </c>
      <c r="L14" s="230">
        <v>52384.4</v>
      </c>
      <c r="M14" s="230">
        <v>51269.366666666603</v>
      </c>
      <c r="N14" s="230">
        <v>46412.516666666597</v>
      </c>
      <c r="O14" s="230"/>
      <c r="P14" s="231"/>
    </row>
    <row r="15" spans="1:20" ht="15.75" thickBot="1" x14ac:dyDescent="0.3">
      <c r="B15" s="198" t="s">
        <v>16</v>
      </c>
      <c r="C15" s="232">
        <v>332500.49999999977</v>
      </c>
      <c r="D15" s="232">
        <v>325518.76666666626</v>
      </c>
      <c r="E15" s="232">
        <v>317478.31666666636</v>
      </c>
      <c r="F15" s="232">
        <v>321418.16666666634</v>
      </c>
      <c r="G15" s="232">
        <v>301938.91666666645</v>
      </c>
      <c r="H15" s="232">
        <v>0</v>
      </c>
      <c r="I15" s="233">
        <v>0</v>
      </c>
      <c r="J15" s="234">
        <f>SUM(J6:J14)</f>
        <v>317702.96666666644</v>
      </c>
      <c r="K15" s="349">
        <f t="shared" ref="K15:P15" si="0">SUM(K6:K14)</f>
        <v>322851.86666666652</v>
      </c>
      <c r="L15" s="349">
        <f t="shared" si="0"/>
        <v>329013.76666666643</v>
      </c>
      <c r="M15" s="234">
        <f t="shared" si="0"/>
        <v>320433.4833333331</v>
      </c>
      <c r="N15" s="234">
        <f t="shared" si="0"/>
        <v>386269.5499999997</v>
      </c>
      <c r="O15" s="234">
        <f t="shared" si="0"/>
        <v>0</v>
      </c>
      <c r="P15" s="234">
        <f t="shared" si="0"/>
        <v>0</v>
      </c>
      <c r="Q15" s="302"/>
      <c r="S15" s="302"/>
      <c r="T15" s="303"/>
    </row>
    <row r="16" spans="1:20" ht="15.75" thickBot="1" x14ac:dyDescent="0.3">
      <c r="B16" s="199" t="s">
        <v>470</v>
      </c>
      <c r="C16" s="202"/>
      <c r="D16" s="203"/>
      <c r="R16" s="303"/>
    </row>
    <row r="17" spans="2:16" x14ac:dyDescent="0.25">
      <c r="B17" s="200" t="s">
        <v>358</v>
      </c>
      <c r="C17" s="235"/>
      <c r="D17" s="236"/>
      <c r="E17" s="236"/>
      <c r="F17" s="236"/>
      <c r="G17" s="236"/>
      <c r="H17" s="236">
        <v>14169.733333333301</v>
      </c>
      <c r="I17" s="237"/>
      <c r="J17" s="238"/>
      <c r="K17" s="239"/>
      <c r="L17" s="239"/>
      <c r="M17" s="239"/>
      <c r="N17" s="239"/>
      <c r="O17" s="194">
        <v>12446.1333333333</v>
      </c>
      <c r="P17" s="240"/>
    </row>
    <row r="18" spans="2:16" x14ac:dyDescent="0.25">
      <c r="B18" s="189" t="s">
        <v>359</v>
      </c>
      <c r="C18" s="223"/>
      <c r="D18" s="224"/>
      <c r="E18" s="224"/>
      <c r="F18" s="224"/>
      <c r="G18" s="224"/>
      <c r="H18" s="224">
        <v>3158.9166666666601</v>
      </c>
      <c r="I18" s="225"/>
      <c r="J18" s="193"/>
      <c r="K18" s="227"/>
      <c r="L18" s="227"/>
      <c r="M18" s="194"/>
      <c r="N18" s="194"/>
      <c r="O18" s="194">
        <v>2992.9166666666601</v>
      </c>
      <c r="P18" s="195"/>
    </row>
    <row r="19" spans="2:16" x14ac:dyDescent="0.25">
      <c r="B19" s="189" t="s">
        <v>480</v>
      </c>
      <c r="C19" s="223"/>
      <c r="D19" s="224"/>
      <c r="E19" s="224"/>
      <c r="F19" s="224"/>
      <c r="G19" s="224"/>
      <c r="H19" s="224">
        <v>29198.833333333299</v>
      </c>
      <c r="I19" s="225"/>
      <c r="J19" s="193"/>
      <c r="K19" s="227"/>
      <c r="L19" s="227"/>
      <c r="M19" s="194"/>
      <c r="N19" s="194"/>
      <c r="O19" s="194">
        <v>31214.916666666599</v>
      </c>
      <c r="P19" s="195"/>
    </row>
    <row r="20" spans="2:16" x14ac:dyDescent="0.25">
      <c r="B20" s="189" t="s">
        <v>360</v>
      </c>
      <c r="C20" s="223"/>
      <c r="D20" s="224"/>
      <c r="E20" s="224"/>
      <c r="F20" s="224"/>
      <c r="G20" s="224"/>
      <c r="H20" s="224">
        <v>38125.633333333302</v>
      </c>
      <c r="I20" s="225"/>
      <c r="J20" s="193"/>
      <c r="K20" s="227"/>
      <c r="L20" s="227"/>
      <c r="M20" s="194"/>
      <c r="N20" s="194"/>
      <c r="O20" s="194">
        <v>32321.333333333299</v>
      </c>
      <c r="P20" s="195"/>
    </row>
    <row r="21" spans="2:16" x14ac:dyDescent="0.25">
      <c r="B21" s="189" t="s">
        <v>354</v>
      </c>
      <c r="C21" s="223"/>
      <c r="D21" s="224"/>
      <c r="E21" s="224"/>
      <c r="F21" s="224"/>
      <c r="G21" s="224"/>
      <c r="H21" s="224">
        <v>11521.1</v>
      </c>
      <c r="I21" s="225"/>
      <c r="J21" s="193"/>
      <c r="K21" s="227"/>
      <c r="L21" s="227"/>
      <c r="M21" s="194"/>
      <c r="N21" s="194"/>
      <c r="O21" s="194">
        <v>19458.333333333299</v>
      </c>
      <c r="P21" s="195"/>
    </row>
    <row r="22" spans="2:16" x14ac:dyDescent="0.25">
      <c r="B22" s="189" t="s">
        <v>481</v>
      </c>
      <c r="C22" s="223"/>
      <c r="D22" s="224"/>
      <c r="E22" s="224"/>
      <c r="F22" s="224"/>
      <c r="G22" s="224"/>
      <c r="H22" s="224">
        <v>42494.6</v>
      </c>
      <c r="I22" s="225"/>
      <c r="J22" s="193"/>
      <c r="K22" s="227"/>
      <c r="L22" s="227"/>
      <c r="M22" s="194"/>
      <c r="N22" s="194"/>
      <c r="O22" s="194">
        <v>38705.883333333302</v>
      </c>
      <c r="P22" s="195"/>
    </row>
    <row r="23" spans="2:16" x14ac:dyDescent="0.25">
      <c r="B23" s="267" t="s">
        <v>471</v>
      </c>
      <c r="C23" s="223"/>
      <c r="D23" s="224"/>
      <c r="E23" s="224"/>
      <c r="F23" s="224"/>
      <c r="G23" s="224"/>
      <c r="H23" s="224"/>
      <c r="I23" s="225"/>
      <c r="J23" s="384"/>
      <c r="K23" s="227"/>
      <c r="L23" s="227"/>
      <c r="M23" s="194"/>
      <c r="N23" s="194"/>
      <c r="O23" s="194"/>
      <c r="P23" s="195"/>
    </row>
    <row r="24" spans="2:16" x14ac:dyDescent="0.25">
      <c r="B24" s="189" t="s">
        <v>355</v>
      </c>
      <c r="C24" s="223"/>
      <c r="D24" s="224"/>
      <c r="E24" s="224"/>
      <c r="F24" s="224"/>
      <c r="G24" s="224"/>
      <c r="H24" s="224"/>
      <c r="I24" s="225">
        <v>21652.766666666601</v>
      </c>
      <c r="J24" s="193"/>
      <c r="K24" s="227"/>
      <c r="L24" s="227"/>
      <c r="M24" s="194"/>
      <c r="N24" s="194"/>
      <c r="O24" s="194"/>
      <c r="P24" s="195">
        <v>21527</v>
      </c>
    </row>
    <row r="25" spans="2:16" x14ac:dyDescent="0.25">
      <c r="B25" s="189" t="s">
        <v>356</v>
      </c>
      <c r="C25" s="223"/>
      <c r="D25" s="224"/>
      <c r="E25" s="224"/>
      <c r="F25" s="224"/>
      <c r="G25" s="224"/>
      <c r="H25" s="224"/>
      <c r="I25" s="225">
        <v>28526.6</v>
      </c>
      <c r="J25" s="193"/>
      <c r="K25" s="227"/>
      <c r="L25" s="227"/>
      <c r="M25" s="194"/>
      <c r="N25" s="194"/>
      <c r="O25" s="194"/>
      <c r="P25" s="195">
        <v>31442.683333333302</v>
      </c>
    </row>
    <row r="26" spans="2:16" x14ac:dyDescent="0.25">
      <c r="B26" s="189" t="s">
        <v>479</v>
      </c>
      <c r="C26" s="294"/>
      <c r="D26" s="224"/>
      <c r="E26" s="224"/>
      <c r="F26" s="224"/>
      <c r="G26" s="224"/>
      <c r="H26" s="224"/>
      <c r="I26" s="294">
        <v>22487.583333333299</v>
      </c>
      <c r="J26" s="193"/>
      <c r="K26" s="227"/>
      <c r="L26" s="227"/>
      <c r="M26" s="194"/>
      <c r="N26" s="194"/>
      <c r="O26" s="194"/>
      <c r="P26" s="195">
        <v>21921.416666666599</v>
      </c>
    </row>
    <row r="27" spans="2:16" ht="15.75" thickBot="1" x14ac:dyDescent="0.3">
      <c r="B27" s="189" t="s">
        <v>357</v>
      </c>
      <c r="E27" s="224"/>
      <c r="I27" s="225">
        <v>1419.8</v>
      </c>
      <c r="J27" s="193"/>
      <c r="K27" s="227"/>
      <c r="L27" s="227"/>
      <c r="M27" s="194"/>
      <c r="N27" s="194"/>
      <c r="O27" s="194"/>
      <c r="P27" s="195">
        <v>1416.4</v>
      </c>
    </row>
    <row r="28" spans="2:16" ht="15.75" thickBot="1" x14ac:dyDescent="0.3">
      <c r="B28" s="198" t="s">
        <v>222</v>
      </c>
      <c r="C28" s="232"/>
      <c r="D28" s="232"/>
      <c r="E28" s="232"/>
      <c r="F28" s="232"/>
      <c r="G28" s="232"/>
      <c r="H28" s="232">
        <v>138668.81666666656</v>
      </c>
      <c r="I28" s="233">
        <v>74086.749999999898</v>
      </c>
      <c r="J28" s="197"/>
      <c r="K28" s="197"/>
      <c r="L28" s="197"/>
      <c r="M28" s="197"/>
      <c r="N28" s="197"/>
      <c r="O28" s="197">
        <f>SUM(O17:O27)</f>
        <v>137139.51666666646</v>
      </c>
      <c r="P28" s="197">
        <f>SUM(P17:P27)</f>
        <v>76307.499999999898</v>
      </c>
    </row>
    <row r="29" spans="2:16" ht="15.75" thickBot="1" x14ac:dyDescent="0.3">
      <c r="C29" s="293"/>
      <c r="D29" s="293"/>
      <c r="E29" s="293"/>
      <c r="F29" s="294"/>
      <c r="G29" s="294"/>
      <c r="H29" s="294"/>
      <c r="I29" s="294"/>
      <c r="J29" s="296"/>
      <c r="K29" s="296"/>
      <c r="L29" s="296"/>
      <c r="M29" s="296"/>
      <c r="N29" s="296"/>
      <c r="O29" s="296"/>
      <c r="P29" s="296"/>
    </row>
    <row r="30" spans="2:16" ht="15.75" thickBot="1" x14ac:dyDescent="0.3">
      <c r="B30" s="131" t="s">
        <v>469</v>
      </c>
      <c r="C30" s="202" t="s">
        <v>488</v>
      </c>
      <c r="D30" s="203" t="s">
        <v>503</v>
      </c>
      <c r="E30" s="204" t="s">
        <v>223</v>
      </c>
    </row>
    <row r="31" spans="2:16" x14ac:dyDescent="0.25">
      <c r="B31" s="205" t="s">
        <v>346</v>
      </c>
      <c r="C31" s="206">
        <f t="shared" ref="C31:C40" si="1">SUM(C6:I6)</f>
        <v>117742.5833333332</v>
      </c>
      <c r="D31" s="207">
        <f t="shared" ref="D31:D40" si="2">SUM(J6:P6)</f>
        <v>114584.13333333319</v>
      </c>
      <c r="E31" s="208">
        <f t="shared" ref="E31:E40" si="3">+IFERROR((D31-C31)/C31,"-")</f>
        <v>-2.6825044181834654E-2</v>
      </c>
    </row>
    <row r="32" spans="2:16" x14ac:dyDescent="0.25">
      <c r="B32" s="209" t="s">
        <v>347</v>
      </c>
      <c r="C32" s="206">
        <f t="shared" si="1"/>
        <v>327359.51666666637</v>
      </c>
      <c r="D32" s="207">
        <f t="shared" si="2"/>
        <v>321030.99999999977</v>
      </c>
      <c r="E32" s="212">
        <f t="shared" si="3"/>
        <v>-1.9332007607741591E-2</v>
      </c>
    </row>
    <row r="33" spans="2:5" x14ac:dyDescent="0.25">
      <c r="B33" s="209" t="s">
        <v>348</v>
      </c>
      <c r="C33" s="206">
        <f t="shared" si="1"/>
        <v>117612.73333333319</v>
      </c>
      <c r="D33" s="207">
        <f t="shared" si="2"/>
        <v>115383.9666666666</v>
      </c>
      <c r="E33" s="212">
        <f t="shared" si="3"/>
        <v>-1.8950045658320949E-2</v>
      </c>
    </row>
    <row r="34" spans="2:5" x14ac:dyDescent="0.25">
      <c r="B34" s="209" t="s">
        <v>349</v>
      </c>
      <c r="C34" s="206">
        <f t="shared" si="1"/>
        <v>372939.4666666665</v>
      </c>
      <c r="D34" s="207">
        <f t="shared" si="2"/>
        <v>373017.59999999986</v>
      </c>
      <c r="E34" s="212">
        <f t="shared" si="3"/>
        <v>2.0950674390060229E-4</v>
      </c>
    </row>
    <row r="35" spans="2:5" x14ac:dyDescent="0.25">
      <c r="B35" s="209" t="s">
        <v>350</v>
      </c>
      <c r="C35" s="206">
        <f t="shared" si="1"/>
        <v>122309.53333333319</v>
      </c>
      <c r="D35" s="207">
        <f t="shared" si="2"/>
        <v>127749.06666666651</v>
      </c>
      <c r="E35" s="212">
        <f t="shared" si="3"/>
        <v>4.4473502474323211E-2</v>
      </c>
    </row>
    <row r="36" spans="2:5" x14ac:dyDescent="0.25">
      <c r="B36" s="209" t="s">
        <v>351</v>
      </c>
      <c r="C36" s="206">
        <f t="shared" si="1"/>
        <v>113875.98333333319</v>
      </c>
      <c r="D36" s="207">
        <f t="shared" si="2"/>
        <v>115365.53333333309</v>
      </c>
      <c r="E36" s="212">
        <f t="shared" si="3"/>
        <v>1.3080457848954421E-2</v>
      </c>
    </row>
    <row r="37" spans="2:5" x14ac:dyDescent="0.25">
      <c r="B37" s="209" t="s">
        <v>352</v>
      </c>
      <c r="C37" s="206">
        <f t="shared" si="1"/>
        <v>158614.18333333309</v>
      </c>
      <c r="D37" s="207">
        <f t="shared" si="2"/>
        <v>236617.88333333321</v>
      </c>
      <c r="E37" s="212">
        <f t="shared" si="3"/>
        <v>0.49178262851861554</v>
      </c>
    </row>
    <row r="38" spans="2:5" x14ac:dyDescent="0.25">
      <c r="B38" s="205" t="s">
        <v>353</v>
      </c>
      <c r="C38" s="206">
        <f t="shared" si="1"/>
        <v>20792.249999999989</v>
      </c>
      <c r="D38" s="207">
        <f t="shared" si="2"/>
        <v>18572.116666666661</v>
      </c>
      <c r="E38" s="213">
        <f t="shared" si="3"/>
        <v>-0.10677696417334963</v>
      </c>
    </row>
    <row r="39" spans="2:5" ht="15.75" thickBot="1" x14ac:dyDescent="0.3">
      <c r="B39" s="205" t="s">
        <v>420</v>
      </c>
      <c r="C39" s="206">
        <f t="shared" si="1"/>
        <v>247608.41666666651</v>
      </c>
      <c r="D39" s="207">
        <f t="shared" si="2"/>
        <v>253950.3333333332</v>
      </c>
      <c r="E39" s="213">
        <f t="shared" ref="E39" si="4">+IFERROR((D39-C39)/C39,"-")</f>
        <v>2.5612686160035716E-2</v>
      </c>
    </row>
    <row r="40" spans="2:5" ht="15.75" thickBot="1" x14ac:dyDescent="0.3">
      <c r="B40" s="214" t="s">
        <v>16</v>
      </c>
      <c r="C40" s="215">
        <f t="shared" si="1"/>
        <v>1598854.6666666651</v>
      </c>
      <c r="D40" s="216">
        <f t="shared" si="2"/>
        <v>1676271.6333333324</v>
      </c>
      <c r="E40" s="217">
        <f t="shared" si="3"/>
        <v>4.8420265006367473E-2</v>
      </c>
    </row>
    <row r="41" spans="2:5" ht="15.75" thickBot="1" x14ac:dyDescent="0.3">
      <c r="B41" s="131" t="s">
        <v>470</v>
      </c>
      <c r="E41" s="297" t="str">
        <f t="shared" ref="E41:E53" si="5">+IFERROR((D41-C41)/C41,"-")</f>
        <v>-</v>
      </c>
    </row>
    <row r="42" spans="2:5" ht="15.75" thickBot="1" x14ac:dyDescent="0.3">
      <c r="B42" s="209" t="s">
        <v>358</v>
      </c>
      <c r="C42" s="298">
        <f t="shared" ref="C42:C48" si="6">H17</f>
        <v>14169.733333333301</v>
      </c>
      <c r="D42" s="299">
        <f t="shared" ref="D42:D47" si="7">O17</f>
        <v>12446.1333333333</v>
      </c>
      <c r="E42" s="300">
        <f t="shared" si="5"/>
        <v>-0.1216395509677908</v>
      </c>
    </row>
    <row r="43" spans="2:5" ht="15.75" thickBot="1" x14ac:dyDescent="0.3">
      <c r="B43" s="209" t="s">
        <v>359</v>
      </c>
      <c r="C43" s="298">
        <f t="shared" si="6"/>
        <v>3158.9166666666601</v>
      </c>
      <c r="D43" s="299">
        <f t="shared" si="7"/>
        <v>2992.9166666666601</v>
      </c>
      <c r="E43" s="212">
        <f t="shared" si="5"/>
        <v>-5.2549661012478016E-2</v>
      </c>
    </row>
    <row r="44" spans="2:5" ht="15.75" thickBot="1" x14ac:dyDescent="0.3">
      <c r="B44" s="366" t="s">
        <v>480</v>
      </c>
      <c r="C44" s="298">
        <f t="shared" si="6"/>
        <v>29198.833333333299</v>
      </c>
      <c r="D44" s="299">
        <f t="shared" si="7"/>
        <v>31214.916666666599</v>
      </c>
      <c r="E44" s="212">
        <f t="shared" si="5"/>
        <v>6.9046708487210159E-2</v>
      </c>
    </row>
    <row r="45" spans="2:5" ht="15.75" thickBot="1" x14ac:dyDescent="0.3">
      <c r="B45" s="209" t="s">
        <v>360</v>
      </c>
      <c r="C45" s="298">
        <f t="shared" si="6"/>
        <v>38125.633333333302</v>
      </c>
      <c r="D45" s="299">
        <f t="shared" si="7"/>
        <v>32321.333333333299</v>
      </c>
      <c r="E45" s="212">
        <f t="shared" si="5"/>
        <v>-0.1522414053886757</v>
      </c>
    </row>
    <row r="46" spans="2:5" ht="15.75" thickBot="1" x14ac:dyDescent="0.3">
      <c r="B46" s="209" t="s">
        <v>354</v>
      </c>
      <c r="C46" s="298">
        <f t="shared" si="6"/>
        <v>11521.1</v>
      </c>
      <c r="D46" s="299">
        <f t="shared" si="7"/>
        <v>19458.333333333299</v>
      </c>
      <c r="E46" s="212">
        <f t="shared" si="5"/>
        <v>0.68893016581171063</v>
      </c>
    </row>
    <row r="47" spans="2:5" ht="15.75" thickBot="1" x14ac:dyDescent="0.3">
      <c r="B47" s="366" t="s">
        <v>481</v>
      </c>
      <c r="C47" s="298">
        <f t="shared" si="6"/>
        <v>42494.6</v>
      </c>
      <c r="D47" s="299">
        <f t="shared" si="7"/>
        <v>38705.883333333302</v>
      </c>
      <c r="E47" s="212">
        <f t="shared" ref="E47" si="8">+IFERROR((D47-C47)/C47,"-")</f>
        <v>-8.9157602769921268E-2</v>
      </c>
    </row>
    <row r="48" spans="2:5" ht="15.75" thickBot="1" x14ac:dyDescent="0.3">
      <c r="B48" s="131" t="s">
        <v>471</v>
      </c>
      <c r="C48" s="298">
        <f t="shared" si="6"/>
        <v>0</v>
      </c>
      <c r="D48" s="211"/>
      <c r="E48" s="212" t="str">
        <f t="shared" si="5"/>
        <v>-</v>
      </c>
    </row>
    <row r="49" spans="2:5" ht="15.75" thickBot="1" x14ac:dyDescent="0.3">
      <c r="B49" s="209" t="s">
        <v>355</v>
      </c>
      <c r="C49" s="298">
        <f>I24</f>
        <v>21652.766666666601</v>
      </c>
      <c r="D49" s="241">
        <f>P24</f>
        <v>21527</v>
      </c>
      <c r="E49" s="212">
        <f t="shared" si="5"/>
        <v>-5.8083416591844916E-3</v>
      </c>
    </row>
    <row r="50" spans="2:5" ht="15.75" thickBot="1" x14ac:dyDescent="0.3">
      <c r="B50" s="209" t="s">
        <v>356</v>
      </c>
      <c r="C50" s="298">
        <f>I25</f>
        <v>28526.6</v>
      </c>
      <c r="D50" s="241">
        <f>P25</f>
        <v>31442.683333333302</v>
      </c>
      <c r="E50" s="212">
        <f t="shared" si="5"/>
        <v>0.10222330503226122</v>
      </c>
    </row>
    <row r="51" spans="2:5" ht="15.75" thickBot="1" x14ac:dyDescent="0.3">
      <c r="B51" s="366" t="s">
        <v>479</v>
      </c>
      <c r="C51" s="298">
        <f>I26</f>
        <v>22487.583333333299</v>
      </c>
      <c r="D51" s="241">
        <f>P26</f>
        <v>21921.416666666599</v>
      </c>
      <c r="E51" s="212">
        <f t="shared" ref="E51" si="9">+IFERROR((D51-C51)/C51,"-")</f>
        <v>-2.5176856858045431E-2</v>
      </c>
    </row>
    <row r="52" spans="2:5" ht="15.75" thickBot="1" x14ac:dyDescent="0.3">
      <c r="B52" s="209" t="s">
        <v>357</v>
      </c>
      <c r="C52" s="298">
        <f t="shared" ref="C52" si="10">I27</f>
        <v>1419.8</v>
      </c>
      <c r="D52" s="241">
        <f t="shared" ref="D52" si="11">P27</f>
        <v>1416.4</v>
      </c>
      <c r="E52" s="212">
        <f t="shared" si="5"/>
        <v>-2.3947034793631947E-3</v>
      </c>
    </row>
    <row r="53" spans="2:5" ht="15.75" thickBot="1" x14ac:dyDescent="0.3">
      <c r="B53" s="198" t="s">
        <v>222</v>
      </c>
      <c r="C53" s="215">
        <f>SUM(C42:C52)</f>
        <v>212755.56666666648</v>
      </c>
      <c r="D53" s="216">
        <f>SUM(D42:D52)</f>
        <v>213447.01666666634</v>
      </c>
      <c r="E53" s="217">
        <f t="shared" si="5"/>
        <v>3.2499737178825093E-3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5"/>
  <sheetViews>
    <sheetView showGridLines="0" topLeftCell="C1" zoomScale="70" zoomScaleNormal="70" workbookViewId="0">
      <selection activeCell="N11" sqref="N11"/>
    </sheetView>
  </sheetViews>
  <sheetFormatPr baseColWidth="10" defaultColWidth="9.140625" defaultRowHeight="15" x14ac:dyDescent="0.25"/>
  <cols>
    <col min="1" max="1" width="10.5703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15.75" thickBot="1" x14ac:dyDescent="0.3">
      <c r="A1" s="361"/>
      <c r="B1" s="361"/>
      <c r="C1" s="397" t="s">
        <v>488</v>
      </c>
      <c r="D1" s="397"/>
      <c r="E1" s="397"/>
      <c r="F1" s="397"/>
      <c r="G1" s="397"/>
      <c r="H1" s="397"/>
      <c r="I1" s="397"/>
      <c r="J1" s="397" t="s">
        <v>503</v>
      </c>
      <c r="K1" s="397"/>
      <c r="L1" s="397"/>
      <c r="M1" s="397"/>
      <c r="N1" s="397"/>
      <c r="O1" s="397"/>
      <c r="P1" s="397"/>
      <c r="Q1" s="397" t="s">
        <v>503</v>
      </c>
      <c r="R1" s="397"/>
      <c r="S1" s="397"/>
      <c r="T1" s="397"/>
      <c r="U1" s="397"/>
      <c r="V1" s="397"/>
      <c r="W1" s="397"/>
    </row>
    <row r="2" spans="1:23" ht="15.75" thickBot="1" x14ac:dyDescent="0.3">
      <c r="A2" s="361"/>
      <c r="B2" s="361"/>
      <c r="C2" s="395" t="s">
        <v>2</v>
      </c>
      <c r="D2" s="395"/>
      <c r="E2" s="395"/>
      <c r="F2" s="395"/>
      <c r="G2" s="395"/>
      <c r="H2" s="395"/>
      <c r="I2" s="395"/>
      <c r="J2" s="395" t="s">
        <v>2</v>
      </c>
      <c r="K2" s="395"/>
      <c r="L2" s="395"/>
      <c r="M2" s="395"/>
      <c r="N2" s="395"/>
      <c r="O2" s="395"/>
      <c r="P2" s="395"/>
      <c r="Q2" s="398" t="s">
        <v>224</v>
      </c>
      <c r="R2" s="398"/>
      <c r="S2" s="398"/>
      <c r="T2" s="398"/>
      <c r="U2" s="398"/>
      <c r="V2" s="398"/>
      <c r="W2" s="398"/>
    </row>
    <row r="3" spans="1:23" ht="15.75" thickBot="1" x14ac:dyDescent="0.3">
      <c r="A3" s="361"/>
      <c r="B3" s="361"/>
      <c r="C3" s="128">
        <v>44781</v>
      </c>
      <c r="D3" s="128">
        <v>44782</v>
      </c>
      <c r="E3" s="128">
        <v>44783</v>
      </c>
      <c r="F3" s="128">
        <v>44784</v>
      </c>
      <c r="G3" s="128">
        <v>44785</v>
      </c>
      <c r="H3" s="128">
        <v>44786</v>
      </c>
      <c r="I3" s="128">
        <v>44787</v>
      </c>
      <c r="J3" s="128">
        <v>44788</v>
      </c>
      <c r="K3" s="128">
        <v>44789</v>
      </c>
      <c r="L3" s="128">
        <v>44790</v>
      </c>
      <c r="M3" s="128">
        <v>44791</v>
      </c>
      <c r="N3" s="128">
        <v>44792</v>
      </c>
      <c r="O3" s="128">
        <v>44793</v>
      </c>
      <c r="P3" s="128">
        <v>44794</v>
      </c>
      <c r="Q3" s="128">
        <v>44788</v>
      </c>
      <c r="R3" s="128">
        <v>44789</v>
      </c>
      <c r="S3" s="128">
        <v>44790</v>
      </c>
      <c r="T3" s="128">
        <v>44791</v>
      </c>
      <c r="U3" s="128">
        <v>44792</v>
      </c>
      <c r="V3" s="128">
        <v>44793</v>
      </c>
      <c r="W3" s="128">
        <v>44794</v>
      </c>
    </row>
    <row r="4" spans="1:23" ht="15.75" thickBot="1" x14ac:dyDescent="0.3">
      <c r="A4" s="361"/>
      <c r="B4" s="361"/>
      <c r="C4" s="130">
        <v>44760</v>
      </c>
      <c r="D4" s="130">
        <v>44761</v>
      </c>
      <c r="E4" s="130">
        <v>44762</v>
      </c>
      <c r="F4" s="130">
        <v>44763</v>
      </c>
      <c r="G4" s="130">
        <v>44764</v>
      </c>
      <c r="H4" s="130">
        <v>44765</v>
      </c>
      <c r="I4" s="130">
        <v>44766</v>
      </c>
      <c r="J4" s="130">
        <v>44760</v>
      </c>
      <c r="K4" s="130">
        <v>44761</v>
      </c>
      <c r="L4" s="130">
        <v>44762</v>
      </c>
      <c r="M4" s="130">
        <v>44763</v>
      </c>
      <c r="N4" s="130">
        <v>44764</v>
      </c>
      <c r="O4" s="130">
        <v>44765</v>
      </c>
      <c r="P4" s="130">
        <v>44766</v>
      </c>
      <c r="Q4" s="130">
        <v>44760</v>
      </c>
      <c r="R4" s="130">
        <v>44761</v>
      </c>
      <c r="S4" s="130">
        <v>44762</v>
      </c>
      <c r="T4" s="130">
        <v>44763</v>
      </c>
      <c r="U4" s="130">
        <v>44764</v>
      </c>
      <c r="V4" s="130">
        <v>44765</v>
      </c>
      <c r="W4" s="130">
        <v>44766</v>
      </c>
    </row>
    <row r="5" spans="1:23" x14ac:dyDescent="0.25">
      <c r="B5" s="15" t="s">
        <v>469</v>
      </c>
      <c r="C5" s="242"/>
      <c r="D5" s="243"/>
      <c r="E5" s="243"/>
      <c r="F5" s="243"/>
      <c r="G5" s="243"/>
      <c r="H5" s="243"/>
      <c r="I5" s="244"/>
      <c r="J5" s="245"/>
      <c r="K5" s="246"/>
      <c r="L5" s="246"/>
      <c r="M5" s="246"/>
      <c r="N5" s="246"/>
      <c r="O5" s="246"/>
      <c r="P5" s="247"/>
      <c r="Q5" s="40"/>
      <c r="R5" s="41"/>
      <c r="S5" s="41"/>
      <c r="T5" s="41"/>
      <c r="U5" s="41"/>
      <c r="V5" s="41"/>
      <c r="W5" s="42"/>
    </row>
    <row r="6" spans="1:23" x14ac:dyDescent="0.25">
      <c r="B6" s="189" t="s">
        <v>346</v>
      </c>
      <c r="C6" s="248">
        <f>IFERROR('Más Vistos-H'!C6/'Más Vistos-U'!C6,0)</f>
        <v>0.72288397010047001</v>
      </c>
      <c r="D6" s="249">
        <f>IFERROR('Más Vistos-H'!D6/'Más Vistos-U'!D6,0)</f>
        <v>0.77099913166178113</v>
      </c>
      <c r="E6" s="249">
        <f>IFERROR('Más Vistos-H'!E6/'Más Vistos-U'!E6,0)</f>
        <v>0.68705671647714772</v>
      </c>
      <c r="F6" s="249">
        <f>IFERROR('Más Vistos-H'!F6/'Más Vistos-U'!F6,0)</f>
        <v>0.70689379398592345</v>
      </c>
      <c r="G6" s="249">
        <f>IFERROR('Más Vistos-H'!G6/'Más Vistos-U'!G6,0)</f>
        <v>0.71532469132001109</v>
      </c>
      <c r="H6" s="249">
        <f>IFERROR('Más Vistos-H'!H6/'Más Vistos-U'!H6,0)</f>
        <v>0</v>
      </c>
      <c r="I6" s="249">
        <f>IFERROR('Más Vistos-H'!I6/'Más Vistos-U'!I6,0)</f>
        <v>0</v>
      </c>
      <c r="J6" s="250">
        <f>IFERROR('Más Vistos-H'!J6/'Más Vistos-U'!J6,0)</f>
        <v>0.71544083255378854</v>
      </c>
      <c r="K6" s="251">
        <f>IFERROR('Más Vistos-H'!K6/'Más Vistos-U'!K6,0)</f>
        <v>0.76820418607702912</v>
      </c>
      <c r="L6" s="251">
        <f>IFERROR('Más Vistos-H'!L6/'Más Vistos-U'!L6,0)</f>
        <v>0.75056594028505585</v>
      </c>
      <c r="M6" s="251">
        <f>IFERROR('Más Vistos-H'!M6/'Más Vistos-U'!M6,0)</f>
        <v>0.76561418536919656</v>
      </c>
      <c r="N6" s="251">
        <f>IFERROR('Más Vistos-H'!N6/'Más Vistos-U'!N6,0)</f>
        <v>0.76471553933552772</v>
      </c>
      <c r="O6" s="251">
        <f>IFERROR('Más Vistos-H'!O6/'Más Vistos-U'!O6,0)</f>
        <v>0</v>
      </c>
      <c r="P6" s="251">
        <f>IFERROR('Más Vistos-H'!P6/'Más Vistos-U'!P6,0)</f>
        <v>0</v>
      </c>
      <c r="Q6" s="27">
        <f t="shared" ref="Q6:Q15" si="0">IFERROR((J6-C6)/C6,"-")</f>
        <v>-1.0296448468274905E-2</v>
      </c>
      <c r="R6" s="28">
        <f t="shared" ref="R6:R15" si="1">IFERROR((K6-D6)/D6,"-")</f>
        <v>-3.6250956323749706E-3</v>
      </c>
      <c r="S6" s="28">
        <f t="shared" ref="S6:S15" si="2">IFERROR((L6-E6)/E6,"-")</f>
        <v>9.2436653750433889E-2</v>
      </c>
      <c r="T6" s="28">
        <f t="shared" ref="T6:T15" si="3">IFERROR((M6-F6)/F6,"-")</f>
        <v>8.3068194802177642E-2</v>
      </c>
      <c r="U6" s="28">
        <f t="shared" ref="U6:U15" si="4">IFERROR((N6-G6)/G6,"-")</f>
        <v>6.9046754033296617E-2</v>
      </c>
      <c r="V6" s="28" t="str">
        <f t="shared" ref="V6:V15" si="5">IFERROR((O6-H6)/H6,"-")</f>
        <v>-</v>
      </c>
      <c r="W6" s="29" t="str">
        <f t="shared" ref="W6:W15" si="6">IFERROR((P6-I6)/I6,"-")</f>
        <v>-</v>
      </c>
    </row>
    <row r="7" spans="1:23" x14ac:dyDescent="0.25">
      <c r="B7" s="189" t="s">
        <v>347</v>
      </c>
      <c r="C7" s="248">
        <f>IFERROR('Más Vistos-H'!C7/'Más Vistos-U'!C7,0)</f>
        <v>1.0047641143485637</v>
      </c>
      <c r="D7" s="249">
        <f>IFERROR('Más Vistos-H'!D7/'Más Vistos-U'!D7,0)</f>
        <v>1.0075121541725882</v>
      </c>
      <c r="E7" s="249">
        <f>IFERROR('Más Vistos-H'!E7/'Más Vistos-U'!E7,0)</f>
        <v>0.91822180872635228</v>
      </c>
      <c r="F7" s="249">
        <f>IFERROR('Más Vistos-H'!F7/'Más Vistos-U'!F7,0)</f>
        <v>0.96315656342400169</v>
      </c>
      <c r="G7" s="249">
        <f>IFERROR('Más Vistos-H'!G7/'Más Vistos-U'!G7,0)</f>
        <v>0.96304257916635472</v>
      </c>
      <c r="H7" s="249">
        <f>IFERROR('Más Vistos-H'!H7/'Más Vistos-U'!H7,0)</f>
        <v>0</v>
      </c>
      <c r="I7" s="249">
        <f>IFERROR('Más Vistos-H'!I7/'Más Vistos-U'!I7,0)</f>
        <v>0</v>
      </c>
      <c r="J7" s="250">
        <f>IFERROR('Más Vistos-H'!J7/'Más Vistos-U'!J7,0)</f>
        <v>0.99065962275000152</v>
      </c>
      <c r="K7" s="251">
        <f>IFERROR('Más Vistos-H'!K7/'Más Vistos-U'!K7,0)</f>
        <v>0.99511736289598363</v>
      </c>
      <c r="L7" s="251">
        <f>IFERROR('Más Vistos-H'!L7/'Más Vistos-U'!L7,0)</f>
        <v>1.0101059664739993</v>
      </c>
      <c r="M7" s="251">
        <f>IFERROR('Más Vistos-H'!M7/'Más Vistos-U'!M7,0)</f>
        <v>1.0137663901039307</v>
      </c>
      <c r="N7" s="251">
        <f>IFERROR('Más Vistos-H'!N7/'Más Vistos-U'!N7,0)</f>
        <v>1.0037830919283237</v>
      </c>
      <c r="O7" s="251">
        <f>IFERROR('Más Vistos-H'!O7/'Más Vistos-U'!O7,0)</f>
        <v>0</v>
      </c>
      <c r="P7" s="251">
        <f>IFERROR('Más Vistos-H'!P7/'Más Vistos-U'!P7,0)</f>
        <v>0</v>
      </c>
      <c r="Q7" s="27">
        <f t="shared" si="0"/>
        <v>-1.4037614796490626E-2</v>
      </c>
      <c r="R7" s="28">
        <f t="shared" si="1"/>
        <v>-1.230237394682719E-2</v>
      </c>
      <c r="S7" s="28">
        <f t="shared" si="2"/>
        <v>0.10006749662709249</v>
      </c>
      <c r="T7" s="28">
        <f t="shared" si="3"/>
        <v>5.2545794320304567E-2</v>
      </c>
      <c r="U7" s="28">
        <f t="shared" si="4"/>
        <v>4.2303957938428317E-2</v>
      </c>
      <c r="V7" s="28" t="str">
        <f t="shared" si="5"/>
        <v>-</v>
      </c>
      <c r="W7" s="29" t="str">
        <f t="shared" si="6"/>
        <v>-</v>
      </c>
    </row>
    <row r="8" spans="1:23" x14ac:dyDescent="0.25">
      <c r="B8" s="189" t="s">
        <v>348</v>
      </c>
      <c r="C8" s="248">
        <f>IFERROR('Más Vistos-H'!C8/'Más Vistos-U'!C8,0)</f>
        <v>0.94835210680016691</v>
      </c>
      <c r="D8" s="249">
        <f>IFERROR('Más Vistos-H'!D8/'Más Vistos-U'!D8,0)</f>
        <v>0.95584117158399384</v>
      </c>
      <c r="E8" s="249">
        <f>IFERROR('Más Vistos-H'!E8/'Más Vistos-U'!E8,0)</f>
        <v>0.86518026206165266</v>
      </c>
      <c r="F8" s="249">
        <f>IFERROR('Más Vistos-H'!F8/'Más Vistos-U'!F8,0)</f>
        <v>0.88637691792812012</v>
      </c>
      <c r="G8" s="249">
        <f>IFERROR('Más Vistos-H'!G8/'Más Vistos-U'!G8,0)</f>
        <v>0.95613659954328423</v>
      </c>
      <c r="H8" s="249">
        <f>IFERROR('Más Vistos-H'!H8/'Más Vistos-U'!H8,0)</f>
        <v>0</v>
      </c>
      <c r="I8" s="249">
        <f>IFERROR('Más Vistos-H'!I8/'Más Vistos-U'!I8,0)</f>
        <v>0</v>
      </c>
      <c r="J8" s="250">
        <f>IFERROR('Más Vistos-H'!J8/'Más Vistos-U'!J8,0)</f>
        <v>0.99724402907580478</v>
      </c>
      <c r="K8" s="251">
        <f>IFERROR('Más Vistos-H'!K8/'Más Vistos-U'!K8,0)</f>
        <v>0.96521270646643886</v>
      </c>
      <c r="L8" s="251">
        <f>IFERROR('Más Vistos-H'!L8/'Más Vistos-U'!L8,0)</f>
        <v>0.96429879165140975</v>
      </c>
      <c r="M8" s="251">
        <f>IFERROR('Más Vistos-H'!M8/'Más Vistos-U'!M8,0)</f>
        <v>0.94284086112283672</v>
      </c>
      <c r="N8" s="251">
        <f>IFERROR('Más Vistos-H'!N8/'Más Vistos-U'!N8,0)</f>
        <v>0.96439709707934107</v>
      </c>
      <c r="O8" s="251">
        <f>IFERROR('Más Vistos-H'!O8/'Más Vistos-U'!O8,0)</f>
        <v>0</v>
      </c>
      <c r="P8" s="251">
        <f>IFERROR('Más Vistos-H'!P8/'Más Vistos-U'!P8,0)</f>
        <v>0</v>
      </c>
      <c r="Q8" s="27">
        <f t="shared" si="0"/>
        <v>5.155460922695055E-2</v>
      </c>
      <c r="R8" s="28">
        <f t="shared" si="1"/>
        <v>9.8044896590034607E-3</v>
      </c>
      <c r="S8" s="28">
        <f t="shared" si="2"/>
        <v>0.11456402085915121</v>
      </c>
      <c r="T8" s="28">
        <f t="shared" si="3"/>
        <v>6.3701955739889293E-2</v>
      </c>
      <c r="U8" s="28">
        <f t="shared" si="4"/>
        <v>8.6394533375279414E-3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9" t="s">
        <v>349</v>
      </c>
      <c r="C9" s="248">
        <f>IFERROR('Más Vistos-H'!C9/'Más Vistos-U'!C9,0)</f>
        <v>1.114327070346415</v>
      </c>
      <c r="D9" s="249">
        <f>IFERROR('Más Vistos-H'!D9/'Más Vistos-U'!D9,0)</f>
        <v>1.0760243475635918</v>
      </c>
      <c r="E9" s="249">
        <f>IFERROR('Más Vistos-H'!E9/'Más Vistos-U'!E9,0)</f>
        <v>1.0561837980225195</v>
      </c>
      <c r="F9" s="249">
        <f>IFERROR('Más Vistos-H'!F9/'Más Vistos-U'!F9,0)</f>
        <v>1.0057723976732449</v>
      </c>
      <c r="G9" s="249">
        <f>IFERROR('Más Vistos-H'!G9/'Más Vistos-U'!G9,0)</f>
        <v>1.1002157505891343</v>
      </c>
      <c r="H9" s="249">
        <f>IFERROR('Más Vistos-H'!H9/'Más Vistos-U'!H9,0)</f>
        <v>0</v>
      </c>
      <c r="I9" s="249">
        <f>IFERROR('Más Vistos-H'!I9/'Más Vistos-U'!I9,0)</f>
        <v>0</v>
      </c>
      <c r="J9" s="250">
        <f>IFERROR('Más Vistos-H'!J9/'Más Vistos-U'!J9,0)</f>
        <v>1.0463725475627932</v>
      </c>
      <c r="K9" s="251">
        <f>IFERROR('Más Vistos-H'!K9/'Más Vistos-U'!K9,0)</f>
        <v>1.1396761606921042</v>
      </c>
      <c r="L9" s="251">
        <f>IFERROR('Más Vistos-H'!L9/'Más Vistos-U'!L9,0)</f>
        <v>1.1320154699357852</v>
      </c>
      <c r="M9" s="251">
        <f>IFERROR('Más Vistos-H'!M9/'Más Vistos-U'!M9,0)</f>
        <v>1.1152217697797626</v>
      </c>
      <c r="N9" s="251">
        <f>IFERROR('Más Vistos-H'!N9/'Más Vistos-U'!N9,0)</f>
        <v>1.0921794951088011</v>
      </c>
      <c r="O9" s="251">
        <f>IFERROR('Más Vistos-H'!O9/'Más Vistos-U'!O9,0)</f>
        <v>0</v>
      </c>
      <c r="P9" s="251">
        <f>IFERROR('Más Vistos-H'!P9/'Más Vistos-U'!P9,0)</f>
        <v>0</v>
      </c>
      <c r="Q9" s="27">
        <f t="shared" si="0"/>
        <v>-6.0982564807024318E-2</v>
      </c>
      <c r="R9" s="28">
        <f t="shared" si="1"/>
        <v>5.9154621614870735E-2</v>
      </c>
      <c r="S9" s="28">
        <f t="shared" si="2"/>
        <v>7.179779888239568E-2</v>
      </c>
      <c r="T9" s="28">
        <f t="shared" si="3"/>
        <v>0.10882121279100325</v>
      </c>
      <c r="U9" s="28">
        <f t="shared" si="4"/>
        <v>-7.3042541665396792E-3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9" t="s">
        <v>350</v>
      </c>
      <c r="C10" s="248">
        <f>IFERROR('Más Vistos-H'!C10/'Más Vistos-U'!C10,0)</f>
        <v>0.68069464964119875</v>
      </c>
      <c r="D10" s="249">
        <f>IFERROR('Más Vistos-H'!D10/'Más Vistos-U'!D10,0)</f>
        <v>0.68590700824033191</v>
      </c>
      <c r="E10" s="249">
        <f>IFERROR('Más Vistos-H'!E10/'Más Vistos-U'!E10,0)</f>
        <v>0.65782542262967514</v>
      </c>
      <c r="F10" s="249">
        <f>IFERROR('Más Vistos-H'!F10/'Más Vistos-U'!F10,0)</f>
        <v>0.64917559322033891</v>
      </c>
      <c r="G10" s="249">
        <f>IFERROR('Más Vistos-H'!G10/'Más Vistos-U'!G10,0)</f>
        <v>0.66180736127068396</v>
      </c>
      <c r="H10" s="249">
        <f>IFERROR('Más Vistos-H'!H10/'Más Vistos-U'!H10,0)</f>
        <v>0</v>
      </c>
      <c r="I10" s="249">
        <f>IFERROR('Más Vistos-H'!I10/'Más Vistos-U'!I10,0)</f>
        <v>0</v>
      </c>
      <c r="J10" s="250">
        <f>IFERROR('Más Vistos-H'!J10/'Más Vistos-U'!J10,0)</f>
        <v>0.65584112761665225</v>
      </c>
      <c r="K10" s="251">
        <f>IFERROR('Más Vistos-H'!K10/'Más Vistos-U'!K10,0)</f>
        <v>0.72185863753046509</v>
      </c>
      <c r="L10" s="251">
        <f>IFERROR('Más Vistos-H'!L10/'Más Vistos-U'!L10,0)</f>
        <v>0.70779461186202641</v>
      </c>
      <c r="M10" s="251">
        <f>IFERROR('Más Vistos-H'!M10/'Más Vistos-U'!M10,0)</f>
        <v>0.71614707789200605</v>
      </c>
      <c r="N10" s="251">
        <f>IFERROR('Más Vistos-H'!N10/'Más Vistos-U'!N10,0)</f>
        <v>0.72225520833333234</v>
      </c>
      <c r="O10" s="251">
        <f>IFERROR('Más Vistos-H'!O10/'Más Vistos-U'!O10,0)</f>
        <v>0</v>
      </c>
      <c r="P10" s="251">
        <f>IFERROR('Más Vistos-H'!P10/'Más Vistos-U'!P10,0)</f>
        <v>0</v>
      </c>
      <c r="Q10" s="27">
        <f t="shared" si="0"/>
        <v>-3.6511998496898783E-2</v>
      </c>
      <c r="R10" s="28">
        <f t="shared" si="1"/>
        <v>5.2414728029045371E-2</v>
      </c>
      <c r="S10" s="28">
        <f t="shared" si="2"/>
        <v>7.5961170720033999E-2</v>
      </c>
      <c r="T10" s="28">
        <f t="shared" si="3"/>
        <v>0.10316389798243095</v>
      </c>
      <c r="U10" s="28">
        <f t="shared" si="4"/>
        <v>9.1337525993345339E-2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9" t="s">
        <v>351</v>
      </c>
      <c r="C11" s="248">
        <f>IFERROR('Más Vistos-H'!C11/'Más Vistos-U'!C11,0)</f>
        <v>0.54513027986044094</v>
      </c>
      <c r="D11" s="249">
        <f>IFERROR('Más Vistos-H'!D11/'Más Vistos-U'!D11,0)</f>
        <v>0.52005963420334278</v>
      </c>
      <c r="E11" s="249">
        <f>IFERROR('Más Vistos-H'!E11/'Más Vistos-U'!E11,0)</f>
        <v>0.53875828606574183</v>
      </c>
      <c r="F11" s="249">
        <f>IFERROR('Más Vistos-H'!F11/'Más Vistos-U'!F11,0)</f>
        <v>0.54306267545465481</v>
      </c>
      <c r="G11" s="249">
        <f>IFERROR('Más Vistos-H'!G11/'Más Vistos-U'!G11,0)</f>
        <v>0.54603275520065098</v>
      </c>
      <c r="H11" s="249">
        <f>IFERROR('Más Vistos-H'!H11/'Más Vistos-U'!H11,0)</f>
        <v>0</v>
      </c>
      <c r="I11" s="249">
        <f>IFERROR('Más Vistos-H'!I11/'Más Vistos-U'!I11,0)</f>
        <v>0</v>
      </c>
      <c r="J11" s="250">
        <f>IFERROR('Más Vistos-H'!J11/'Más Vistos-U'!J11,0)</f>
        <v>0.54182245451966937</v>
      </c>
      <c r="K11" s="251">
        <f>IFERROR('Más Vistos-H'!K11/'Más Vistos-U'!K11,0)</f>
        <v>0.5507050395776214</v>
      </c>
      <c r="L11" s="251">
        <f>IFERROR('Más Vistos-H'!L11/'Más Vistos-U'!L11,0)</f>
        <v>0.57648569161103591</v>
      </c>
      <c r="M11" s="251">
        <f>IFERROR('Más Vistos-H'!M11/'Más Vistos-U'!M11,0)</f>
        <v>0.57316032604283207</v>
      </c>
      <c r="N11" s="251">
        <f>IFERROR('Más Vistos-H'!N11/'Más Vistos-U'!N11,0)</f>
        <v>0.5634958604777407</v>
      </c>
      <c r="O11" s="251">
        <f>IFERROR('Más Vistos-H'!O11/'Más Vistos-U'!O11,0)</f>
        <v>0</v>
      </c>
      <c r="P11" s="251">
        <f>IFERROR('Más Vistos-H'!P11/'Más Vistos-U'!P11,0)</f>
        <v>0</v>
      </c>
      <c r="Q11" s="27">
        <f t="shared" si="0"/>
        <v>-6.0679537772482606E-3</v>
      </c>
      <c r="R11" s="28">
        <f t="shared" si="1"/>
        <v>5.8926714089669763E-2</v>
      </c>
      <c r="S11" s="28">
        <f t="shared" si="2"/>
        <v>7.0026589884671211E-2</v>
      </c>
      <c r="T11" s="28">
        <f t="shared" si="3"/>
        <v>5.5422057063633318E-2</v>
      </c>
      <c r="U11" s="28">
        <f t="shared" si="4"/>
        <v>3.1981790672379246E-2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9" t="s">
        <v>352</v>
      </c>
      <c r="C12" s="248">
        <f>IFERROR('Más Vistos-H'!C12/'Más Vistos-U'!C12,0)</f>
        <v>0.83574898284370436</v>
      </c>
      <c r="D12" s="249">
        <f>IFERROR('Más Vistos-H'!D12/'Más Vistos-U'!D12,0)</f>
        <v>0.77673295897675709</v>
      </c>
      <c r="E12" s="249">
        <f>IFERROR('Más Vistos-H'!E12/'Más Vistos-U'!E12,0)</f>
        <v>0.76477606279476107</v>
      </c>
      <c r="F12" s="249">
        <f>IFERROR('Más Vistos-H'!F12/'Más Vistos-U'!F12,0)</f>
        <v>0.75381998887259116</v>
      </c>
      <c r="G12" s="249">
        <f>IFERROR('Más Vistos-H'!G12/'Más Vistos-U'!G12,0)</f>
        <v>0.79628261734840189</v>
      </c>
      <c r="H12" s="249">
        <f>IFERROR('Más Vistos-H'!H12/'Más Vistos-U'!H12,0)</f>
        <v>0</v>
      </c>
      <c r="I12" s="249">
        <f>IFERROR('Más Vistos-H'!I12/'Más Vistos-U'!I12,0)</f>
        <v>0</v>
      </c>
      <c r="J12" s="250">
        <f>IFERROR('Más Vistos-H'!J12/'Más Vistos-U'!J12,0)</f>
        <v>0.80759687345505293</v>
      </c>
      <c r="K12" s="251">
        <f>IFERROR('Más Vistos-H'!K12/'Más Vistos-U'!K12,0)</f>
        <v>0.77570198802311729</v>
      </c>
      <c r="L12" s="251">
        <f>IFERROR('Más Vistos-H'!L12/'Más Vistos-U'!L12,0)</f>
        <v>0.82100523385496083</v>
      </c>
      <c r="M12" s="251">
        <f>IFERROR('Más Vistos-H'!M12/'Más Vistos-U'!M12,0)</f>
        <v>0.80755195811294544</v>
      </c>
      <c r="N12" s="251">
        <f>IFERROR('Más Vistos-H'!N12/'Más Vistos-U'!N12,0)</f>
        <v>3.3378087007470341</v>
      </c>
      <c r="O12" s="251">
        <f>IFERROR('Más Vistos-H'!O12/'Más Vistos-U'!O12,0)</f>
        <v>0</v>
      </c>
      <c r="P12" s="251">
        <f>IFERROR('Más Vistos-H'!P12/'Más Vistos-U'!P12,0)</f>
        <v>0</v>
      </c>
      <c r="Q12" s="27">
        <f t="shared" si="0"/>
        <v>-3.3684886211720617E-2</v>
      </c>
      <c r="R12" s="28">
        <f t="shared" si="1"/>
        <v>-1.3273171193842039E-3</v>
      </c>
      <c r="S12" s="28">
        <f t="shared" si="2"/>
        <v>7.3523706867496041E-2</v>
      </c>
      <c r="T12" s="28">
        <f t="shared" si="3"/>
        <v>7.1279576070562289E-2</v>
      </c>
      <c r="U12" s="28">
        <f t="shared" si="4"/>
        <v>3.1917387470567178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9" t="s">
        <v>353</v>
      </c>
      <c r="C13" s="248">
        <f>IFERROR('Más Vistos-H'!C13/'Más Vistos-U'!C13,0)</f>
        <v>0.44585666293393056</v>
      </c>
      <c r="D13" s="249">
        <f>IFERROR('Más Vistos-H'!D13/'Más Vistos-U'!D13,0)</f>
        <v>0.31835952113729854</v>
      </c>
      <c r="E13" s="249">
        <f>IFERROR('Más Vistos-H'!E13/'Más Vistos-U'!E13,0)</f>
        <v>0.36825781439302158</v>
      </c>
      <c r="F13" s="249">
        <f>IFERROR('Más Vistos-H'!F13/'Más Vistos-U'!F13,0)</f>
        <v>0.50920389048991355</v>
      </c>
      <c r="G13" s="249">
        <f>IFERROR('Más Vistos-H'!G13/'Más Vistos-U'!G13,0)</f>
        <v>0.36167131743615677</v>
      </c>
      <c r="H13" s="249">
        <f>IFERROR('Más Vistos-H'!H13/'Más Vistos-U'!H13,0)</f>
        <v>0</v>
      </c>
      <c r="I13" s="249">
        <f>IFERROR('Más Vistos-H'!I13/'Más Vistos-U'!I13,0)</f>
        <v>0</v>
      </c>
      <c r="J13" s="250">
        <f>IFERROR('Más Vistos-H'!J13/'Más Vistos-U'!J13,0)</f>
        <v>0.44793143473033947</v>
      </c>
      <c r="K13" s="251">
        <f>IFERROR('Más Vistos-H'!K13/'Más Vistos-U'!K13,0)</f>
        <v>0.42787044220325837</v>
      </c>
      <c r="L13" s="251">
        <f>IFERROR('Más Vistos-H'!L13/'Más Vistos-U'!L13,0)</f>
        <v>0.51260459790363788</v>
      </c>
      <c r="M13" s="251">
        <f>IFERROR('Más Vistos-H'!M13/'Más Vistos-U'!M13,0)</f>
        <v>0.44324710776030157</v>
      </c>
      <c r="N13" s="251">
        <f>IFERROR('Más Vistos-H'!N13/'Más Vistos-U'!N13,0)</f>
        <v>0.37226729944886711</v>
      </c>
      <c r="O13" s="251">
        <f>IFERROR('Más Vistos-H'!O13/'Más Vistos-U'!O13,0)</f>
        <v>0</v>
      </c>
      <c r="P13" s="251">
        <f>IFERROR('Más Vistos-H'!P13/'Más Vistos-U'!P13,0)</f>
        <v>0</v>
      </c>
      <c r="Q13" s="27">
        <f t="shared" si="0"/>
        <v>4.6534502428561102E-3</v>
      </c>
      <c r="R13" s="28">
        <f t="shared" si="1"/>
        <v>0.3439850665522618</v>
      </c>
      <c r="S13" s="28">
        <f t="shared" si="2"/>
        <v>0.39197208550356194</v>
      </c>
      <c r="T13" s="28">
        <f t="shared" si="3"/>
        <v>-0.12952921994793451</v>
      </c>
      <c r="U13" s="28">
        <f t="shared" si="4"/>
        <v>2.9297269376581871E-2</v>
      </c>
      <c r="V13" s="28" t="str">
        <f t="shared" si="5"/>
        <v>-</v>
      </c>
      <c r="W13" s="29" t="str">
        <f t="shared" si="6"/>
        <v>-</v>
      </c>
    </row>
    <row r="14" spans="1:23" ht="15.75" thickBot="1" x14ac:dyDescent="0.3">
      <c r="B14" s="189" t="s">
        <v>420</v>
      </c>
      <c r="C14" s="248">
        <f>IFERROR('Más Vistos-H'!C14/'Más Vistos-U'!C14,0)</f>
        <v>0.81536701666506117</v>
      </c>
      <c r="D14" s="249">
        <f>IFERROR('Más Vistos-H'!D14/'Más Vistos-U'!D14,0)</f>
        <v>0.82060843290756702</v>
      </c>
      <c r="E14" s="249">
        <f>IFERROR('Más Vistos-H'!E14/'Más Vistos-U'!E14,0)</f>
        <v>0.80308627867112892</v>
      </c>
      <c r="F14" s="249">
        <f>IFERROR('Más Vistos-H'!F14/'Más Vistos-U'!F14,0)</f>
        <v>0.8223634906661238</v>
      </c>
      <c r="G14" s="249">
        <f>IFERROR('Más Vistos-H'!G14/'Más Vistos-U'!G14,0)</f>
        <v>0.83461954954477657</v>
      </c>
      <c r="H14" s="249">
        <f>IFERROR('Más Vistos-H'!H14/'Más Vistos-U'!H14,0)</f>
        <v>0</v>
      </c>
      <c r="I14" s="249">
        <f>IFERROR('Más Vistos-H'!I14/'Más Vistos-U'!I14,0)</f>
        <v>0</v>
      </c>
      <c r="J14" s="250">
        <f>IFERROR('Más Vistos-H'!J14/'Más Vistos-U'!J14,0)</f>
        <v>0.84534949908925316</v>
      </c>
      <c r="K14" s="251">
        <f>IFERROR('Más Vistos-H'!K14/'Más Vistos-U'!K14,0)</f>
        <v>0.85185452635725067</v>
      </c>
      <c r="L14" s="251">
        <f>IFERROR('Más Vistos-H'!L14/'Más Vistos-U'!L14,0)</f>
        <v>0.85741128715464188</v>
      </c>
      <c r="M14" s="251">
        <f>IFERROR('Más Vistos-H'!M14/'Más Vistos-U'!M14,0)</f>
        <v>0.85717526025992452</v>
      </c>
      <c r="N14" s="251">
        <f>IFERROR('Más Vistos-H'!N14/'Más Vistos-U'!N14,0)</f>
        <v>0.82739133018391298</v>
      </c>
      <c r="O14" s="251">
        <f>IFERROR('Más Vistos-H'!O14/'Más Vistos-U'!O14,0)</f>
        <v>0</v>
      </c>
      <c r="P14" s="251">
        <f>IFERROR('Más Vistos-H'!P14/'Más Vistos-U'!P14,0)</f>
        <v>0</v>
      </c>
      <c r="Q14" s="27">
        <f t="shared" ref="Q14" si="7">IFERROR((J14-C14)/C14,"-")</f>
        <v>3.6771762668084823E-2</v>
      </c>
      <c r="R14" s="28">
        <f t="shared" ref="R14" si="8">IFERROR((K14-D14)/D14,"-")</f>
        <v>3.8076739400511622E-2</v>
      </c>
      <c r="S14" s="28">
        <f t="shared" ref="S14" si="9">IFERROR((L14-E14)/E14,"-")</f>
        <v>6.7645295314228054E-2</v>
      </c>
      <c r="T14" s="28">
        <f t="shared" ref="T14" si="10">IFERROR((M14-F14)/F14,"-")</f>
        <v>4.2331365617414254E-2</v>
      </c>
      <c r="U14" s="28">
        <f t="shared" ref="U14" si="11">IFERROR((N14-G14)/G14,"-")</f>
        <v>-8.6604961084437299E-3</v>
      </c>
      <c r="V14" s="28" t="str">
        <f t="shared" ref="V14" si="12">IFERROR((O14-H14)/H14,"-")</f>
        <v>-</v>
      </c>
      <c r="W14" s="29" t="str">
        <f t="shared" ref="W14" si="13">IFERROR((P14-I14)/I14,"-")</f>
        <v>-</v>
      </c>
    </row>
    <row r="15" spans="1:23" ht="15.75" thickBot="1" x14ac:dyDescent="0.3">
      <c r="B15" s="198" t="s">
        <v>16</v>
      </c>
      <c r="C15" s="253">
        <f>IFERROR('Más Vistos-H'!C15/'Más Vistos-U'!C15,0)</f>
        <v>0.85520555767034578</v>
      </c>
      <c r="D15" s="252">
        <f>IFERROR('Más Vistos-H'!D15/'Más Vistos-U'!D15,0)</f>
        <v>0.83928603350418785</v>
      </c>
      <c r="E15" s="252">
        <f>IFERROR('Más Vistos-H'!E15/'Más Vistos-U'!E15,0)</f>
        <v>0.80762736369032395</v>
      </c>
      <c r="F15" s="252">
        <f>IFERROR('Más Vistos-H'!F15/'Más Vistos-U'!F15,0)</f>
        <v>0.80921192315858381</v>
      </c>
      <c r="G15" s="252">
        <f>IFERROR('Más Vistos-H'!G15/'Más Vistos-U'!G15,0)</f>
        <v>0.84060824649466848</v>
      </c>
      <c r="H15" s="252">
        <f>IFERROR('Más Vistos-H'!H15/'Más Vistos-U'!H15,0)</f>
        <v>0</v>
      </c>
      <c r="I15" s="252">
        <f>IFERROR('Más Vistos-H'!I15/'Más Vistos-U'!I15,0)</f>
        <v>0</v>
      </c>
      <c r="J15" s="254">
        <f>IFERROR('Más Vistos-H'!J15/'Más Vistos-U'!J15,0)</f>
        <v>0.83949574354705825</v>
      </c>
      <c r="K15" s="254">
        <f>IFERROR('Más Vistos-H'!K15/'Más Vistos-U'!K15,0)</f>
        <v>0.86766211405361693</v>
      </c>
      <c r="L15" s="254">
        <f>IFERROR('Más Vistos-H'!L15/'Más Vistos-U'!L15,0)</f>
        <v>0.87158042620000586</v>
      </c>
      <c r="M15" s="254">
        <f>IFERROR('Más Vistos-H'!M15/'Más Vistos-U'!M15,0)</f>
        <v>0.871643227608218</v>
      </c>
      <c r="N15" s="254">
        <f>IFERROR('Más Vistos-H'!N15/'Más Vistos-U'!N15,0)</f>
        <v>1.1086033309512116</v>
      </c>
      <c r="O15" s="254">
        <f>IFERROR('Más Vistos-H'!O15/'Más Vistos-U'!O15,0)</f>
        <v>0</v>
      </c>
      <c r="P15" s="255">
        <f>IFERROR('Más Vistos-H'!P15/'Más Vistos-U'!P15,0)</f>
        <v>0</v>
      </c>
      <c r="Q15" s="120">
        <f t="shared" si="0"/>
        <v>-1.836963520920331E-2</v>
      </c>
      <c r="R15" s="121">
        <f t="shared" si="1"/>
        <v>3.3809785242050611E-2</v>
      </c>
      <c r="S15" s="121">
        <f t="shared" si="2"/>
        <v>7.9186349280513019E-2</v>
      </c>
      <c r="T15" s="121">
        <f t="shared" si="3"/>
        <v>7.7150747119428348E-2</v>
      </c>
      <c r="U15" s="121">
        <f t="shared" si="4"/>
        <v>0.31881091527959787</v>
      </c>
      <c r="V15" s="121" t="str">
        <f t="shared" si="5"/>
        <v>-</v>
      </c>
      <c r="W15" s="122" t="str">
        <f t="shared" si="6"/>
        <v>-</v>
      </c>
    </row>
  </sheetData>
  <mergeCells count="6">
    <mergeCell ref="C1:I1"/>
    <mergeCell ref="J1:P1"/>
    <mergeCell ref="Q1:W1"/>
    <mergeCell ref="C2:I2"/>
    <mergeCell ref="J2:P2"/>
    <mergeCell ref="Q2:W2"/>
  </mergeCells>
  <conditionalFormatting sqref="Q5:W5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6:W15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399" t="s">
        <v>203</v>
      </c>
      <c r="K2" s="399"/>
      <c r="L2" s="399"/>
      <c r="M2" s="399"/>
      <c r="N2" s="399"/>
      <c r="O2" s="399"/>
      <c r="P2" s="399"/>
    </row>
    <row r="3" spans="1:23" x14ac:dyDescent="0.25">
      <c r="C3" s="256">
        <v>43138</v>
      </c>
      <c r="D3" s="256">
        <v>43139</v>
      </c>
      <c r="E3" s="256">
        <v>43140</v>
      </c>
      <c r="F3" s="256">
        <v>43141</v>
      </c>
      <c r="G3" s="256">
        <v>43142</v>
      </c>
      <c r="H3" s="256">
        <v>43143</v>
      </c>
      <c r="I3" s="256">
        <v>43144</v>
      </c>
      <c r="J3" s="257">
        <v>43145</v>
      </c>
      <c r="K3" s="257">
        <v>43146</v>
      </c>
      <c r="L3" s="257">
        <v>43147</v>
      </c>
      <c r="M3" s="257">
        <v>43148</v>
      </c>
      <c r="N3" s="257">
        <v>43149</v>
      </c>
      <c r="O3" s="257">
        <v>43150</v>
      </c>
      <c r="P3" s="257">
        <v>43151</v>
      </c>
      <c r="Q3" s="256">
        <v>43152</v>
      </c>
      <c r="R3" s="256">
        <v>43153</v>
      </c>
      <c r="S3" s="256">
        <v>43154</v>
      </c>
      <c r="T3" s="256">
        <v>43155</v>
      </c>
      <c r="U3" s="256">
        <v>43156</v>
      </c>
      <c r="V3" s="256">
        <v>43157</v>
      </c>
      <c r="W3" s="256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58" t="s">
        <v>225</v>
      </c>
      <c r="K4" s="258" t="s">
        <v>226</v>
      </c>
      <c r="L4" s="258" t="s">
        <v>227</v>
      </c>
      <c r="M4" s="258" t="s">
        <v>228</v>
      </c>
      <c r="N4" s="258" t="s">
        <v>229</v>
      </c>
      <c r="O4" s="258" t="s">
        <v>230</v>
      </c>
      <c r="P4" s="258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60" customFormat="1" x14ac:dyDescent="0.25">
      <c r="A5" s="1"/>
      <c r="B5" s="259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60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60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60" customFormat="1" x14ac:dyDescent="0.25">
      <c r="A8" s="1"/>
      <c r="B8" s="261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60" customFormat="1" x14ac:dyDescent="0.25">
      <c r="A9" s="1"/>
      <c r="B9" s="261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60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60" customFormat="1" x14ac:dyDescent="0.25">
      <c r="A11" s="1"/>
      <c r="B11" s="261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60" customFormat="1" x14ac:dyDescent="0.25">
      <c r="A12" s="1"/>
      <c r="B12" s="259" t="s">
        <v>238</v>
      </c>
      <c r="C12" s="262"/>
      <c r="D12" s="262"/>
      <c r="E12" s="262"/>
      <c r="F12" s="262"/>
      <c r="G12" s="262"/>
      <c r="H12" s="262"/>
      <c r="I12" s="262"/>
      <c r="J12" s="262"/>
      <c r="K12" s="262"/>
      <c r="L12" s="262"/>
      <c r="M12" s="262"/>
      <c r="N12" s="262"/>
      <c r="O12" s="262"/>
    </row>
    <row r="13" spans="1:23" s="260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60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60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60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60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60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59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61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61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61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61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61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61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61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59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61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63" t="s">
        <v>262</v>
      </c>
      <c r="C36" s="264"/>
      <c r="D36" s="264"/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65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63" t="s">
        <v>270</v>
      </c>
      <c r="C44" s="264"/>
      <c r="D44" s="264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63" t="s">
        <v>278</v>
      </c>
      <c r="C52" s="264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64"/>
      <c r="Q52" s="264"/>
      <c r="R52" s="264"/>
      <c r="S52" s="264"/>
      <c r="T52" s="264"/>
      <c r="U52" s="264"/>
      <c r="V52" s="264"/>
      <c r="W52" s="264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66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394" t="s">
        <v>203</v>
      </c>
      <c r="K2" s="394"/>
      <c r="L2" s="394"/>
      <c r="M2" s="394"/>
      <c r="N2" s="394"/>
      <c r="O2" s="394"/>
      <c r="P2" s="394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394" t="s">
        <v>203</v>
      </c>
      <c r="K2" s="394"/>
      <c r="L2" s="394"/>
      <c r="M2" s="394"/>
      <c r="N2" s="394"/>
      <c r="O2" s="394"/>
      <c r="P2" s="394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92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86" t="s">
        <v>197</v>
      </c>
      <c r="C233" s="287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85">
        <v>14886.147999999999</v>
      </c>
      <c r="L233" s="285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89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88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tabSelected="1" workbookViewId="0">
      <selection activeCell="H5" sqref="H5:H7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2" bestFit="1" customWidth="1"/>
    <col min="9" max="9" width="27.140625" bestFit="1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395" t="s">
        <v>459</v>
      </c>
      <c r="C2" s="395"/>
      <c r="D2" s="395"/>
      <c r="G2" s="395" t="s">
        <v>460</v>
      </c>
      <c r="H2" s="395"/>
      <c r="I2" s="395"/>
    </row>
    <row r="3" spans="2:10" ht="15.75" thickBot="1" x14ac:dyDescent="0.3">
      <c r="B3" s="395" t="str">
        <f>Replay!A1</f>
        <v>08/08 –14/08</v>
      </c>
      <c r="C3" s="395"/>
      <c r="D3" s="395"/>
      <c r="G3" s="395" t="str">
        <f>Replay!A1</f>
        <v>08/08 –14/08</v>
      </c>
      <c r="H3" s="395"/>
      <c r="I3" s="395"/>
    </row>
    <row r="4" spans="2:10" ht="15.75" thickBot="1" x14ac:dyDescent="0.3">
      <c r="B4" s="301" t="s">
        <v>389</v>
      </c>
      <c r="C4" s="301" t="s">
        <v>388</v>
      </c>
      <c r="D4" s="310" t="s">
        <v>390</v>
      </c>
      <c r="G4" s="301" t="s">
        <v>389</v>
      </c>
      <c r="H4" s="301" t="s">
        <v>388</v>
      </c>
      <c r="I4" s="310" t="s">
        <v>390</v>
      </c>
    </row>
    <row r="5" spans="2:10" x14ac:dyDescent="0.25">
      <c r="B5" s="305" t="s">
        <v>391</v>
      </c>
      <c r="C5" s="307">
        <v>117247.22</v>
      </c>
      <c r="D5" s="308">
        <f>C5/C8</f>
        <v>1.9229644315637309E-2</v>
      </c>
      <c r="G5" s="305" t="s">
        <v>464</v>
      </c>
      <c r="H5" s="335">
        <f>SUM(Destacados!H4:H50)</f>
        <v>980650.46333333233</v>
      </c>
      <c r="I5" s="308">
        <f>H5/C8</f>
        <v>0.16083587830794543</v>
      </c>
    </row>
    <row r="6" spans="2:10" x14ac:dyDescent="0.25">
      <c r="B6" s="337" t="s">
        <v>392</v>
      </c>
      <c r="C6" s="338">
        <v>5740230.1799999997</v>
      </c>
      <c r="D6" s="339">
        <f>C6/C8</f>
        <v>0.94145161523903687</v>
      </c>
      <c r="G6" s="305" t="s">
        <v>463</v>
      </c>
      <c r="H6" s="307">
        <f>SUM('Más Vistos-H'!J15:P15)+SUM('Más Vistos-H'!J28:P28)</f>
        <v>1889718.6499999987</v>
      </c>
      <c r="I6" s="308">
        <f>H6/C8</f>
        <v>0.3099315915219677</v>
      </c>
      <c r="J6" s="339">
        <f>H6/C6</f>
        <v>0.32920607549573888</v>
      </c>
    </row>
    <row r="7" spans="2:10" x14ac:dyDescent="0.25">
      <c r="B7" s="334" t="s">
        <v>404</v>
      </c>
      <c r="C7" s="335">
        <v>239734.7</v>
      </c>
      <c r="D7" s="336">
        <f>C7/C8</f>
        <v>3.931874044532583E-2</v>
      </c>
      <c r="G7" s="305" t="s">
        <v>465</v>
      </c>
      <c r="H7" s="307">
        <f>SUM(PARTIDOS!E2:E32)</f>
        <v>620707.49270000006</v>
      </c>
      <c r="I7" s="308">
        <f>H7/C8</f>
        <v>0.10180185345692666</v>
      </c>
      <c r="J7" s="339">
        <f>H7/C6</f>
        <v>0.10813285760955323</v>
      </c>
    </row>
    <row r="8" spans="2:10" x14ac:dyDescent="0.25">
      <c r="B8" s="309" t="s">
        <v>16</v>
      </c>
      <c r="C8" s="307">
        <f>SUM(C5:C7)</f>
        <v>6097212.0999999996</v>
      </c>
      <c r="D8" s="308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A1:F24"/>
  <sheetViews>
    <sheetView workbookViewId="0">
      <selection activeCell="C22" sqref="C22"/>
    </sheetView>
  </sheetViews>
  <sheetFormatPr baseColWidth="10" defaultRowHeight="15" x14ac:dyDescent="0.25"/>
  <cols>
    <col min="2" max="2" width="23.140625" customWidth="1"/>
    <col min="3" max="3" width="19.28515625" customWidth="1"/>
    <col min="4" max="4" width="20.42578125" customWidth="1"/>
    <col min="5" max="5" width="26.28515625" style="368" customWidth="1"/>
  </cols>
  <sheetData>
    <row r="1" spans="1:6" x14ac:dyDescent="0.25">
      <c r="A1" s="340" t="s">
        <v>466</v>
      </c>
      <c r="B1" s="340" t="s">
        <v>400</v>
      </c>
      <c r="C1" s="340" t="s">
        <v>196</v>
      </c>
      <c r="D1" s="341" t="s">
        <v>393</v>
      </c>
    </row>
    <row r="2" spans="1:6" x14ac:dyDescent="0.25">
      <c r="A2" s="307" t="s">
        <v>415</v>
      </c>
      <c r="B2" s="312">
        <v>87399</v>
      </c>
      <c r="C2" s="312">
        <v>5645444</v>
      </c>
      <c r="D2" s="342">
        <v>423507</v>
      </c>
    </row>
    <row r="3" spans="1:6" x14ac:dyDescent="0.25">
      <c r="A3" s="307" t="s">
        <v>414</v>
      </c>
      <c r="B3" s="312">
        <v>83835</v>
      </c>
      <c r="C3" s="312">
        <v>4956020</v>
      </c>
      <c r="D3" s="342">
        <v>429559</v>
      </c>
    </row>
    <row r="4" spans="1:6" x14ac:dyDescent="0.25">
      <c r="A4" s="307" t="s">
        <v>413</v>
      </c>
      <c r="B4" s="312">
        <v>93126</v>
      </c>
      <c r="C4" s="312">
        <v>5511645</v>
      </c>
      <c r="D4" s="342">
        <v>450146</v>
      </c>
    </row>
    <row r="5" spans="1:6" x14ac:dyDescent="0.25">
      <c r="A5" s="307" t="s">
        <v>412</v>
      </c>
      <c r="B5" s="312">
        <v>108586</v>
      </c>
      <c r="C5" s="312">
        <v>5678819</v>
      </c>
      <c r="D5" s="342">
        <v>422155</v>
      </c>
    </row>
    <row r="6" spans="1:6" ht="27" x14ac:dyDescent="0.25">
      <c r="A6" s="307" t="s">
        <v>411</v>
      </c>
      <c r="B6" s="312">
        <v>113859</v>
      </c>
      <c r="C6" s="312">
        <v>5963927</v>
      </c>
      <c r="D6" s="342">
        <v>395604</v>
      </c>
      <c r="E6" s="369" t="s">
        <v>483</v>
      </c>
    </row>
    <row r="7" spans="1:6" x14ac:dyDescent="0.25">
      <c r="A7" s="307" t="s">
        <v>410</v>
      </c>
      <c r="B7" s="312">
        <v>112412</v>
      </c>
      <c r="C7" s="350">
        <v>6225747</v>
      </c>
      <c r="D7" s="342">
        <v>376269</v>
      </c>
      <c r="E7" s="370" t="s">
        <v>484</v>
      </c>
    </row>
    <row r="8" spans="1:6" x14ac:dyDescent="0.25">
      <c r="A8" s="307" t="s">
        <v>419</v>
      </c>
      <c r="B8" s="307">
        <v>99203.687000000005</v>
      </c>
      <c r="C8" s="307">
        <v>5511680.5379999997</v>
      </c>
      <c r="D8" s="343">
        <v>364261.46899999998</v>
      </c>
      <c r="E8" s="370" t="s">
        <v>485</v>
      </c>
    </row>
    <row r="9" spans="1:6" x14ac:dyDescent="0.25">
      <c r="A9" s="307" t="s">
        <v>406</v>
      </c>
      <c r="B9" s="307">
        <v>95987.509000000005</v>
      </c>
      <c r="C9" s="307">
        <v>5232186.608</v>
      </c>
      <c r="D9" s="343">
        <v>323560.11200000002</v>
      </c>
      <c r="E9"/>
    </row>
    <row r="10" spans="1:6" x14ac:dyDescent="0.25">
      <c r="A10" s="307" t="s">
        <v>416</v>
      </c>
      <c r="B10" s="307">
        <v>101763.1</v>
      </c>
      <c r="C10" s="307">
        <v>5729848.5</v>
      </c>
      <c r="D10" s="343">
        <v>319277</v>
      </c>
      <c r="E10"/>
    </row>
    <row r="11" spans="1:6" x14ac:dyDescent="0.25">
      <c r="A11" s="307" t="s">
        <v>421</v>
      </c>
      <c r="B11" s="307">
        <v>105886.77099999999</v>
      </c>
      <c r="C11" s="307">
        <v>5994518.1670000004</v>
      </c>
      <c r="D11" s="343">
        <v>285187.42099999997</v>
      </c>
      <c r="E11"/>
    </row>
    <row r="12" spans="1:6" x14ac:dyDescent="0.25">
      <c r="A12" s="307" t="s">
        <v>443</v>
      </c>
      <c r="B12" s="307">
        <v>114105.53</v>
      </c>
      <c r="C12" s="307">
        <v>5584158.2400000002</v>
      </c>
      <c r="D12" s="343">
        <v>279806.15999999997</v>
      </c>
      <c r="E12"/>
    </row>
    <row r="13" spans="1:6" x14ac:dyDescent="0.25">
      <c r="A13" s="307" t="s">
        <v>448</v>
      </c>
      <c r="B13" s="307">
        <v>115989.13</v>
      </c>
      <c r="C13" s="307">
        <v>5722573.3799999999</v>
      </c>
      <c r="D13" s="343">
        <v>276331.37</v>
      </c>
      <c r="E13"/>
    </row>
    <row r="14" spans="1:6" ht="27" x14ac:dyDescent="0.25">
      <c r="A14" s="307" t="s">
        <v>453</v>
      </c>
      <c r="B14" s="307">
        <v>114272.19</v>
      </c>
      <c r="C14" s="307">
        <v>5606485.2999999998</v>
      </c>
      <c r="D14" s="343">
        <v>264332.23</v>
      </c>
      <c r="E14" s="371" t="s">
        <v>486</v>
      </c>
      <c r="F14" s="345"/>
    </row>
    <row r="15" spans="1:6" x14ac:dyDescent="0.25">
      <c r="A15" s="307" t="s">
        <v>455</v>
      </c>
      <c r="B15" s="335">
        <v>125845.21</v>
      </c>
      <c r="C15" s="338">
        <v>6044714.2199999997</v>
      </c>
      <c r="D15" s="343">
        <v>283597.23</v>
      </c>
      <c r="E15"/>
    </row>
    <row r="16" spans="1:6" ht="18" x14ac:dyDescent="0.25">
      <c r="A16" s="307" t="s">
        <v>482</v>
      </c>
      <c r="B16" s="338">
        <v>126278.9</v>
      </c>
      <c r="C16" s="335">
        <v>5912788.4100000001</v>
      </c>
      <c r="D16" s="343">
        <v>267736.38</v>
      </c>
      <c r="E16" s="369" t="s">
        <v>487</v>
      </c>
    </row>
    <row r="17" spans="1:4" x14ac:dyDescent="0.25">
      <c r="A17" s="307" t="s">
        <v>502</v>
      </c>
      <c r="B17" s="307">
        <v>125308.59</v>
      </c>
      <c r="C17" s="338">
        <v>5916998.4100000001</v>
      </c>
      <c r="D17" s="335">
        <v>252904.34</v>
      </c>
    </row>
    <row r="18" spans="1:4" x14ac:dyDescent="0.25">
      <c r="A18" s="307" t="s">
        <v>602</v>
      </c>
      <c r="B18" s="307">
        <v>117247.22</v>
      </c>
      <c r="C18" s="338">
        <v>5740230.1799999997</v>
      </c>
      <c r="D18" s="335">
        <v>239734.7</v>
      </c>
    </row>
    <row r="22" spans="1:4" x14ac:dyDescent="0.25">
      <c r="D22" s="302"/>
    </row>
    <row r="23" spans="1:4" x14ac:dyDescent="0.25">
      <c r="D23" s="302"/>
    </row>
    <row r="24" spans="1:4" x14ac:dyDescent="0.25">
      <c r="D24" s="302"/>
    </row>
  </sheetData>
  <phoneticPr fontId="39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A1:F12"/>
  <sheetViews>
    <sheetView workbookViewId="0">
      <selection activeCell="D17" sqref="D17"/>
    </sheetView>
  </sheetViews>
  <sheetFormatPr baseColWidth="10" defaultRowHeight="15" x14ac:dyDescent="0.25"/>
  <cols>
    <col min="2" max="4" width="12.42578125" customWidth="1"/>
  </cols>
  <sheetData>
    <row r="1" spans="1:6" x14ac:dyDescent="0.25">
      <c r="A1" s="346" t="s">
        <v>466</v>
      </c>
      <c r="B1" s="346" t="s">
        <v>8</v>
      </c>
      <c r="C1" s="346" t="s">
        <v>467</v>
      </c>
      <c r="D1" s="346" t="s">
        <v>468</v>
      </c>
    </row>
    <row r="2" spans="1:6" x14ac:dyDescent="0.25">
      <c r="A2" s="307" t="s">
        <v>418</v>
      </c>
      <c r="B2" s="321">
        <v>229372.38333333313</v>
      </c>
      <c r="C2" s="321">
        <v>1349796.46</v>
      </c>
      <c r="D2" s="321">
        <v>282574.91666666669</v>
      </c>
    </row>
    <row r="3" spans="1:6" x14ac:dyDescent="0.25">
      <c r="A3" s="307" t="s">
        <v>406</v>
      </c>
      <c r="B3" s="321">
        <v>328458.67</v>
      </c>
      <c r="C3" s="321">
        <v>1337820.58</v>
      </c>
      <c r="D3" s="321">
        <v>196728.92</v>
      </c>
    </row>
    <row r="4" spans="1:6" x14ac:dyDescent="0.25">
      <c r="A4" s="307" t="s">
        <v>416</v>
      </c>
      <c r="B4" s="321">
        <v>614295.7833451</v>
      </c>
      <c r="C4" s="321">
        <v>1344824.8166666655</v>
      </c>
      <c r="D4" s="321">
        <v>380612.2043000001</v>
      </c>
    </row>
    <row r="5" spans="1:6" x14ac:dyDescent="0.25">
      <c r="A5" s="307" t="s">
        <v>421</v>
      </c>
      <c r="B5" s="321">
        <v>610566.51666666579</v>
      </c>
      <c r="C5" s="321">
        <v>2165471.8499999978</v>
      </c>
      <c r="D5" s="321">
        <v>621346.44999999984</v>
      </c>
    </row>
    <row r="6" spans="1:6" x14ac:dyDescent="0.25">
      <c r="A6" s="307" t="s">
        <v>443</v>
      </c>
      <c r="B6" s="321">
        <v>495980.07666666608</v>
      </c>
      <c r="C6" s="321">
        <v>1710027.4833333315</v>
      </c>
      <c r="D6" s="321">
        <v>288256.72366666654</v>
      </c>
    </row>
    <row r="7" spans="1:6" x14ac:dyDescent="0.25">
      <c r="A7" s="307" t="s">
        <v>448</v>
      </c>
      <c r="B7" s="321">
        <v>645742.58333333244</v>
      </c>
      <c r="C7" s="321">
        <v>1605951.2166666649</v>
      </c>
      <c r="D7" s="321">
        <v>418884.89437000017</v>
      </c>
    </row>
    <row r="8" spans="1:6" x14ac:dyDescent="0.25">
      <c r="A8" s="307" t="s">
        <v>454</v>
      </c>
      <c r="B8" s="321">
        <v>610706.95333333267</v>
      </c>
      <c r="C8" s="321">
        <v>1347746.1333333317</v>
      </c>
      <c r="D8" s="321">
        <v>335206.93333333335</v>
      </c>
      <c r="E8" s="344" t="s">
        <v>461</v>
      </c>
      <c r="F8" s="345"/>
    </row>
    <row r="9" spans="1:6" x14ac:dyDescent="0.25">
      <c r="A9" s="307" t="s">
        <v>455</v>
      </c>
      <c r="B9" s="351">
        <v>948656.81666666537</v>
      </c>
      <c r="C9" s="321">
        <v>1116358.3666666651</v>
      </c>
      <c r="D9" s="351">
        <v>744277.69999999984</v>
      </c>
    </row>
    <row r="10" spans="1:6" x14ac:dyDescent="0.25">
      <c r="A10" s="307" t="s">
        <v>482</v>
      </c>
      <c r="B10" s="351">
        <v>845932.97666666622</v>
      </c>
      <c r="C10" s="321">
        <v>1795789.6333333314</v>
      </c>
      <c r="D10" s="351">
        <v>421628.28</v>
      </c>
    </row>
    <row r="11" spans="1:6" x14ac:dyDescent="0.25">
      <c r="A11" s="307" t="s">
        <v>502</v>
      </c>
      <c r="B11" s="351">
        <v>1094224.013333332</v>
      </c>
      <c r="C11" s="321">
        <v>1811610.2333333315</v>
      </c>
      <c r="D11" s="351">
        <v>474333.75099999999</v>
      </c>
    </row>
    <row r="12" spans="1:6" x14ac:dyDescent="0.25">
      <c r="A12" s="307" t="s">
        <v>602</v>
      </c>
      <c r="B12" s="335">
        <v>980650.46333333198</v>
      </c>
      <c r="C12" s="307">
        <v>1889718.6499999987</v>
      </c>
      <c r="D12" s="307">
        <v>620707.49270000006</v>
      </c>
    </row>
  </sheetData>
  <phoneticPr fontId="39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I54"/>
  <sheetViews>
    <sheetView topLeftCell="A42" workbookViewId="0">
      <selection activeCell="B49" sqref="B49:I49"/>
    </sheetView>
  </sheetViews>
  <sheetFormatPr baseColWidth="10" defaultRowHeight="15" x14ac:dyDescent="0.25"/>
  <cols>
    <col min="1" max="1" width="3.7109375" customWidth="1"/>
    <col min="2" max="2" width="24.7109375" customWidth="1"/>
    <col min="3" max="3" width="38.140625" bestFit="1" customWidth="1"/>
    <col min="4" max="4" width="18.140625" bestFit="1" customWidth="1"/>
    <col min="7" max="7" width="11.5703125" customWidth="1"/>
  </cols>
  <sheetData>
    <row r="2" spans="2:9" x14ac:dyDescent="0.25">
      <c r="B2" s="313" t="s">
        <v>196</v>
      </c>
      <c r="C2" s="314"/>
    </row>
    <row r="3" spans="2:9" x14ac:dyDescent="0.25">
      <c r="B3" s="315" t="s">
        <v>394</v>
      </c>
      <c r="C3" s="316"/>
      <c r="D3" s="317" t="s">
        <v>214</v>
      </c>
      <c r="E3" s="317" t="s">
        <v>216</v>
      </c>
      <c r="F3" s="317" t="s">
        <v>395</v>
      </c>
      <c r="G3" s="317" t="s">
        <v>396</v>
      </c>
      <c r="H3" s="317" t="s">
        <v>397</v>
      </c>
      <c r="I3" s="317" t="s">
        <v>398</v>
      </c>
    </row>
    <row r="4" spans="2:9" x14ac:dyDescent="0.25">
      <c r="B4" s="304" t="s">
        <v>457</v>
      </c>
      <c r="C4" s="304" t="s">
        <v>458</v>
      </c>
      <c r="D4" s="304" t="s">
        <v>403</v>
      </c>
      <c r="E4" s="319">
        <v>44788</v>
      </c>
      <c r="F4" s="385">
        <v>0.58333333333333337</v>
      </c>
      <c r="G4" s="385">
        <v>0.8125</v>
      </c>
      <c r="H4" s="321">
        <v>20861.599999999999</v>
      </c>
      <c r="I4" s="211">
        <v>27566</v>
      </c>
    </row>
    <row r="5" spans="2:9" x14ac:dyDescent="0.25">
      <c r="B5" s="304" t="s">
        <v>457</v>
      </c>
      <c r="C5" s="304" t="s">
        <v>458</v>
      </c>
      <c r="D5" s="328" t="s">
        <v>403</v>
      </c>
      <c r="E5" s="383">
        <v>44789</v>
      </c>
      <c r="F5" s="386">
        <v>0.58333333333333337</v>
      </c>
      <c r="G5" s="386">
        <v>0.8125</v>
      </c>
      <c r="H5" s="321">
        <v>21329.45</v>
      </c>
      <c r="I5" s="211">
        <v>27262</v>
      </c>
    </row>
    <row r="6" spans="2:9" x14ac:dyDescent="0.25">
      <c r="B6" s="304" t="s">
        <v>457</v>
      </c>
      <c r="C6" s="304" t="s">
        <v>458</v>
      </c>
      <c r="D6" s="328" t="s">
        <v>403</v>
      </c>
      <c r="E6" s="383">
        <v>44790</v>
      </c>
      <c r="F6" s="386">
        <v>0.58333333333333337</v>
      </c>
      <c r="G6" s="386">
        <v>0.8125</v>
      </c>
      <c r="H6" s="321">
        <v>18200.41</v>
      </c>
      <c r="I6" s="211">
        <v>28843</v>
      </c>
    </row>
    <row r="7" spans="2:9" x14ac:dyDescent="0.25">
      <c r="B7" s="304" t="s">
        <v>457</v>
      </c>
      <c r="C7" s="304" t="s">
        <v>458</v>
      </c>
      <c r="D7" s="328" t="s">
        <v>403</v>
      </c>
      <c r="E7" s="383">
        <v>44791</v>
      </c>
      <c r="F7" s="386">
        <v>0.58333333333333337</v>
      </c>
      <c r="G7" s="386">
        <v>0.8125</v>
      </c>
      <c r="H7" s="321">
        <v>20595.466666666602</v>
      </c>
      <c r="I7" s="211">
        <v>27125</v>
      </c>
    </row>
    <row r="8" spans="2:9" x14ac:dyDescent="0.25">
      <c r="B8" s="304" t="s">
        <v>457</v>
      </c>
      <c r="C8" s="304" t="s">
        <v>458</v>
      </c>
      <c r="D8" s="328" t="s">
        <v>403</v>
      </c>
      <c r="E8" s="383">
        <v>44792</v>
      </c>
      <c r="F8" s="386">
        <v>0.58333333333333337</v>
      </c>
      <c r="G8" s="386">
        <v>0.8125</v>
      </c>
      <c r="H8" s="321">
        <v>20149.716666666602</v>
      </c>
      <c r="I8" s="211">
        <v>26557</v>
      </c>
    </row>
    <row r="9" spans="2:9" x14ac:dyDescent="0.25">
      <c r="B9" s="304"/>
      <c r="C9" s="304" t="s">
        <v>408</v>
      </c>
      <c r="D9" s="328" t="s">
        <v>399</v>
      </c>
      <c r="E9" s="383">
        <v>44788</v>
      </c>
      <c r="F9" s="386">
        <v>0.86111111111111116</v>
      </c>
      <c r="G9" s="386">
        <v>0.89583333333333337</v>
      </c>
      <c r="H9" s="321">
        <v>51978.85</v>
      </c>
      <c r="I9" s="211">
        <v>61488</v>
      </c>
    </row>
    <row r="10" spans="2:9" x14ac:dyDescent="0.25">
      <c r="B10" s="304"/>
      <c r="C10" s="304" t="s">
        <v>408</v>
      </c>
      <c r="D10" s="328" t="s">
        <v>399</v>
      </c>
      <c r="E10" s="383">
        <v>44789</v>
      </c>
      <c r="F10" s="386">
        <v>0.86111111111111116</v>
      </c>
      <c r="G10" s="386">
        <v>0.89583333333333337</v>
      </c>
      <c r="H10" s="321">
        <v>51905.2</v>
      </c>
      <c r="I10" s="211">
        <v>60932</v>
      </c>
    </row>
    <row r="11" spans="2:9" x14ac:dyDescent="0.25">
      <c r="B11" s="304"/>
      <c r="C11" s="304" t="s">
        <v>408</v>
      </c>
      <c r="D11" s="328" t="s">
        <v>399</v>
      </c>
      <c r="E11" s="383">
        <v>44790</v>
      </c>
      <c r="F11" s="386">
        <v>0.86111111111111116</v>
      </c>
      <c r="G11" s="386">
        <v>0.89583333333333337</v>
      </c>
      <c r="H11" s="304">
        <v>52384.4</v>
      </c>
      <c r="I11" s="211">
        <v>61096</v>
      </c>
    </row>
    <row r="12" spans="2:9" x14ac:dyDescent="0.25">
      <c r="B12" s="304"/>
      <c r="C12" s="304" t="s">
        <v>408</v>
      </c>
      <c r="D12" s="328" t="s">
        <v>399</v>
      </c>
      <c r="E12" s="383">
        <v>44791</v>
      </c>
      <c r="F12" s="386">
        <v>0.86111111111111116</v>
      </c>
      <c r="G12" s="386">
        <v>0.89583333333333337</v>
      </c>
      <c r="H12" s="321">
        <v>51269.366666666603</v>
      </c>
      <c r="I12" s="211">
        <v>59812</v>
      </c>
    </row>
    <row r="13" spans="2:9" x14ac:dyDescent="0.25">
      <c r="B13" s="328"/>
      <c r="C13" s="328" t="s">
        <v>603</v>
      </c>
      <c r="D13" s="328" t="s">
        <v>498</v>
      </c>
      <c r="E13" s="383">
        <v>44788</v>
      </c>
      <c r="F13" s="386">
        <v>0.91666666666666663</v>
      </c>
      <c r="G13" s="386">
        <v>0.97916666666666663</v>
      </c>
      <c r="H13" s="325">
        <v>3601.8166666666598</v>
      </c>
      <c r="I13" s="211">
        <v>8041</v>
      </c>
    </row>
    <row r="14" spans="2:9" x14ac:dyDescent="0.25">
      <c r="B14" s="304"/>
      <c r="C14" s="328" t="s">
        <v>603</v>
      </c>
      <c r="D14" s="328" t="s">
        <v>498</v>
      </c>
      <c r="E14" s="383">
        <v>44789</v>
      </c>
      <c r="F14" s="386">
        <v>0.91666666666666663</v>
      </c>
      <c r="G14" s="386">
        <v>0.97916666666666663</v>
      </c>
      <c r="H14" s="321">
        <v>3309.15</v>
      </c>
      <c r="I14" s="211">
        <v>7734</v>
      </c>
    </row>
    <row r="15" spans="2:9" x14ac:dyDescent="0.25">
      <c r="B15" s="304"/>
      <c r="C15" s="328" t="s">
        <v>603</v>
      </c>
      <c r="D15" s="328" t="s">
        <v>498</v>
      </c>
      <c r="E15" s="383">
        <v>44790</v>
      </c>
      <c r="F15" s="386">
        <v>0.91666666666666663</v>
      </c>
      <c r="G15" s="386">
        <v>0.97916666666666663</v>
      </c>
      <c r="H15" s="321">
        <v>5819.6</v>
      </c>
      <c r="I15" s="211">
        <v>11353</v>
      </c>
    </row>
    <row r="16" spans="2:9" x14ac:dyDescent="0.25">
      <c r="B16" s="304"/>
      <c r="C16" s="328" t="s">
        <v>603</v>
      </c>
      <c r="D16" s="328" t="s">
        <v>498</v>
      </c>
      <c r="E16" s="383">
        <v>44791</v>
      </c>
      <c r="F16" s="386">
        <v>0.91666666666666663</v>
      </c>
      <c r="G16" s="386">
        <v>0.97916666666666663</v>
      </c>
      <c r="H16" s="321">
        <v>3409.54</v>
      </c>
      <c r="I16" s="211">
        <v>7693</v>
      </c>
    </row>
    <row r="17" spans="2:9" x14ac:dyDescent="0.25">
      <c r="B17" s="304"/>
      <c r="C17" s="328" t="s">
        <v>603</v>
      </c>
      <c r="D17" s="328" t="s">
        <v>498</v>
      </c>
      <c r="E17" s="383">
        <v>44792</v>
      </c>
      <c r="F17" s="386">
        <v>0.91666666666666663</v>
      </c>
      <c r="G17" s="386">
        <v>0.97916666666666663</v>
      </c>
      <c r="H17" s="321">
        <v>2431.65</v>
      </c>
      <c r="I17" s="211">
        <v>6532</v>
      </c>
    </row>
    <row r="18" spans="2:9" x14ac:dyDescent="0.25">
      <c r="B18" s="304"/>
      <c r="C18" s="304" t="s">
        <v>497</v>
      </c>
      <c r="D18" s="328" t="s">
        <v>403</v>
      </c>
      <c r="E18" s="383">
        <v>44788</v>
      </c>
      <c r="F18" s="386">
        <v>0.90625</v>
      </c>
      <c r="G18" s="386">
        <v>0.95833333333333337</v>
      </c>
      <c r="H18" s="321">
        <v>31581.883333333299</v>
      </c>
      <c r="I18" s="211">
        <v>39106</v>
      </c>
    </row>
    <row r="19" spans="2:9" x14ac:dyDescent="0.25">
      <c r="B19" s="304"/>
      <c r="C19" s="304" t="s">
        <v>497</v>
      </c>
      <c r="D19" s="328" t="s">
        <v>403</v>
      </c>
      <c r="E19" s="383">
        <v>44789</v>
      </c>
      <c r="F19" s="386">
        <v>0.90625</v>
      </c>
      <c r="G19" s="386">
        <v>0.95833333333333337</v>
      </c>
      <c r="H19" s="321">
        <v>29706.2833333333</v>
      </c>
      <c r="I19" s="211">
        <v>38296</v>
      </c>
    </row>
    <row r="20" spans="2:9" x14ac:dyDescent="0.25">
      <c r="B20" s="304"/>
      <c r="C20" s="304" t="s">
        <v>497</v>
      </c>
      <c r="D20" s="328" t="s">
        <v>403</v>
      </c>
      <c r="E20" s="383">
        <v>44790</v>
      </c>
      <c r="F20" s="386">
        <v>0.90625</v>
      </c>
      <c r="G20" s="386">
        <v>0.95833333333333337</v>
      </c>
      <c r="H20" s="321">
        <v>31163.716666666602</v>
      </c>
      <c r="I20" s="211">
        <v>37958</v>
      </c>
    </row>
    <row r="21" spans="2:9" x14ac:dyDescent="0.25">
      <c r="B21" s="304"/>
      <c r="C21" s="304" t="s">
        <v>497</v>
      </c>
      <c r="D21" s="328" t="s">
        <v>403</v>
      </c>
      <c r="E21" s="383">
        <v>44791</v>
      </c>
      <c r="F21" s="386">
        <v>0.90625</v>
      </c>
      <c r="G21" s="386">
        <v>0.95833333333333337</v>
      </c>
      <c r="H21" s="321">
        <v>30229.9</v>
      </c>
      <c r="I21" s="211">
        <v>37434</v>
      </c>
    </row>
    <row r="22" spans="2:9" x14ac:dyDescent="0.25">
      <c r="B22" s="304"/>
      <c r="C22" s="304" t="s">
        <v>497</v>
      </c>
      <c r="D22" s="328" t="s">
        <v>403</v>
      </c>
      <c r="E22" s="383">
        <v>44792</v>
      </c>
      <c r="F22" s="386">
        <v>0.90625</v>
      </c>
      <c r="G22" s="386">
        <v>0.95833333333333337</v>
      </c>
      <c r="H22" s="321">
        <v>25530.666666666599</v>
      </c>
      <c r="I22" s="211">
        <v>34135</v>
      </c>
    </row>
    <row r="23" spans="2:9" x14ac:dyDescent="0.25">
      <c r="B23" s="304" t="s">
        <v>604</v>
      </c>
      <c r="C23" s="304" t="s">
        <v>605</v>
      </c>
      <c r="D23" s="328" t="s">
        <v>417</v>
      </c>
      <c r="E23" s="383">
        <v>44788</v>
      </c>
      <c r="F23" s="386">
        <v>0.58333333333333337</v>
      </c>
      <c r="G23" s="386">
        <v>0.66666666666666663</v>
      </c>
      <c r="H23" s="321">
        <v>17484.083333333299</v>
      </c>
      <c r="I23" s="211">
        <v>22120</v>
      </c>
    </row>
    <row r="24" spans="2:9" x14ac:dyDescent="0.25">
      <c r="B24" s="304" t="s">
        <v>606</v>
      </c>
      <c r="C24" s="304" t="s">
        <v>607</v>
      </c>
      <c r="D24" s="328" t="s">
        <v>456</v>
      </c>
      <c r="E24" s="383">
        <v>44789</v>
      </c>
      <c r="F24" s="386">
        <v>0.58333333333333337</v>
      </c>
      <c r="G24" s="386">
        <v>0.66666666666666663</v>
      </c>
      <c r="H24" s="321">
        <v>4593.9333333333298</v>
      </c>
      <c r="I24" s="211">
        <v>8185</v>
      </c>
    </row>
    <row r="25" spans="2:9" x14ac:dyDescent="0.25">
      <c r="B25" s="304" t="s">
        <v>606</v>
      </c>
      <c r="C25" s="304" t="s">
        <v>608</v>
      </c>
      <c r="D25" s="328" t="s">
        <v>456</v>
      </c>
      <c r="E25" s="383">
        <v>44790</v>
      </c>
      <c r="F25" s="386">
        <v>0.58333333333333337</v>
      </c>
      <c r="G25" s="386">
        <v>0.66666666666666663</v>
      </c>
      <c r="H25" s="321">
        <v>4605.3333333333303</v>
      </c>
      <c r="I25" s="211">
        <v>8275</v>
      </c>
    </row>
    <row r="26" spans="2:9" x14ac:dyDescent="0.25">
      <c r="B26" s="304" t="s">
        <v>609</v>
      </c>
      <c r="C26" s="304" t="s">
        <v>610</v>
      </c>
      <c r="D26" s="328" t="s">
        <v>417</v>
      </c>
      <c r="E26" s="383">
        <v>44790</v>
      </c>
      <c r="F26" s="386">
        <v>0.8125</v>
      </c>
      <c r="G26" s="386">
        <v>0.89583333333333337</v>
      </c>
      <c r="H26" s="321">
        <v>13859.1833333333</v>
      </c>
      <c r="I26" s="211">
        <v>21226</v>
      </c>
    </row>
    <row r="27" spans="2:9" x14ac:dyDescent="0.25">
      <c r="B27" s="304" t="s">
        <v>611</v>
      </c>
      <c r="C27" s="304" t="s">
        <v>612</v>
      </c>
      <c r="D27" s="328" t="s">
        <v>417</v>
      </c>
      <c r="E27" s="383">
        <v>44793</v>
      </c>
      <c r="F27" s="386">
        <v>0.47916666666666669</v>
      </c>
      <c r="G27" s="386">
        <v>0.5625</v>
      </c>
      <c r="H27" s="321">
        <v>7573.6166666666604</v>
      </c>
      <c r="I27" s="211">
        <v>14012</v>
      </c>
    </row>
    <row r="28" spans="2:9" x14ac:dyDescent="0.25">
      <c r="B28" s="304" t="s">
        <v>613</v>
      </c>
      <c r="C28" s="304" t="s">
        <v>614</v>
      </c>
      <c r="D28" s="328" t="s">
        <v>417</v>
      </c>
      <c r="E28" s="383">
        <v>44794</v>
      </c>
      <c r="F28" s="386">
        <v>0.57291666666666663</v>
      </c>
      <c r="G28" s="386">
        <v>0.65625</v>
      </c>
      <c r="H28" s="321">
        <v>12365.05</v>
      </c>
      <c r="I28" s="211">
        <v>27095</v>
      </c>
    </row>
    <row r="29" spans="2:9" x14ac:dyDescent="0.25">
      <c r="B29" s="304" t="s">
        <v>615</v>
      </c>
      <c r="C29" s="304" t="s">
        <v>616</v>
      </c>
      <c r="D29" s="328" t="s">
        <v>456</v>
      </c>
      <c r="E29" s="383">
        <v>44794</v>
      </c>
      <c r="F29" s="386">
        <v>0.52083333333333337</v>
      </c>
      <c r="G29" s="386">
        <v>0.60416666666666663</v>
      </c>
      <c r="H29" s="321">
        <v>9032.9833333333299</v>
      </c>
      <c r="I29" s="211">
        <v>18262</v>
      </c>
    </row>
    <row r="30" spans="2:9" x14ac:dyDescent="0.25">
      <c r="B30" s="304" t="s">
        <v>617</v>
      </c>
      <c r="C30" s="304" t="s">
        <v>618</v>
      </c>
      <c r="D30" s="328" t="s">
        <v>407</v>
      </c>
      <c r="E30" s="383">
        <v>44792</v>
      </c>
      <c r="F30" s="386">
        <v>0.625</v>
      </c>
      <c r="G30" s="386">
        <v>0.70833333333333337</v>
      </c>
      <c r="H30" s="321">
        <v>14203.583333333299</v>
      </c>
      <c r="I30" s="211">
        <v>20224</v>
      </c>
    </row>
    <row r="31" spans="2:9" x14ac:dyDescent="0.25">
      <c r="B31" s="304" t="s">
        <v>617</v>
      </c>
      <c r="C31" s="304" t="s">
        <v>619</v>
      </c>
      <c r="D31" s="328" t="s">
        <v>407</v>
      </c>
      <c r="E31" s="383">
        <v>44793</v>
      </c>
      <c r="F31" s="386">
        <v>0.64583333333333337</v>
      </c>
      <c r="G31" s="386">
        <v>0.72916666666666663</v>
      </c>
      <c r="H31" s="321">
        <v>30850.966666666602</v>
      </c>
      <c r="I31" s="211">
        <v>40543</v>
      </c>
    </row>
    <row r="32" spans="2:9" x14ac:dyDescent="0.25">
      <c r="B32" s="304" t="s">
        <v>617</v>
      </c>
      <c r="C32" s="304" t="s">
        <v>620</v>
      </c>
      <c r="D32" s="328" t="s">
        <v>407</v>
      </c>
      <c r="E32" s="383">
        <v>44794</v>
      </c>
      <c r="F32" s="386">
        <v>0.45833333333333331</v>
      </c>
      <c r="G32" s="386">
        <v>0.54166666666666663</v>
      </c>
      <c r="H32" s="321">
        <v>93546.58</v>
      </c>
      <c r="I32" s="211">
        <v>94830</v>
      </c>
    </row>
    <row r="33" spans="2:9" x14ac:dyDescent="0.25">
      <c r="B33" s="304" t="s">
        <v>617</v>
      </c>
      <c r="C33" s="304" t="s">
        <v>621</v>
      </c>
      <c r="D33" s="328" t="s">
        <v>407</v>
      </c>
      <c r="E33" s="383">
        <v>44794</v>
      </c>
      <c r="F33" s="386">
        <v>0.64583333333333337</v>
      </c>
      <c r="G33" s="386">
        <v>0.72916666666666663</v>
      </c>
      <c r="H33" s="321">
        <v>46246.633333333302</v>
      </c>
      <c r="I33" s="211">
        <v>65150</v>
      </c>
    </row>
    <row r="34" spans="2:9" x14ac:dyDescent="0.25">
      <c r="B34" s="304" t="s">
        <v>499</v>
      </c>
      <c r="C34" s="304" t="s">
        <v>622</v>
      </c>
      <c r="D34" s="328" t="s">
        <v>623</v>
      </c>
      <c r="E34" s="383">
        <v>44792</v>
      </c>
      <c r="F34" s="386">
        <v>0.77083333333333337</v>
      </c>
      <c r="G34" s="386">
        <v>0</v>
      </c>
      <c r="H34" s="321">
        <v>7377.9833333333299</v>
      </c>
      <c r="I34" s="211">
        <v>12568</v>
      </c>
    </row>
    <row r="35" spans="2:9" x14ac:dyDescent="0.25">
      <c r="B35" s="304" t="s">
        <v>499</v>
      </c>
      <c r="C35" s="304" t="s">
        <v>624</v>
      </c>
      <c r="D35" s="328" t="s">
        <v>625</v>
      </c>
      <c r="E35" s="383">
        <v>44793</v>
      </c>
      <c r="F35" s="386">
        <v>0.91666666666666663</v>
      </c>
      <c r="G35" s="386">
        <v>0.98958333333333337</v>
      </c>
      <c r="H35" s="321">
        <v>325.46666666666601</v>
      </c>
      <c r="I35" s="211">
        <v>2192</v>
      </c>
    </row>
    <row r="36" spans="2:9" x14ac:dyDescent="0.25">
      <c r="B36" s="304" t="s">
        <v>499</v>
      </c>
      <c r="C36" s="304" t="s">
        <v>626</v>
      </c>
      <c r="D36" s="328" t="s">
        <v>625</v>
      </c>
      <c r="E36" s="383">
        <v>44794</v>
      </c>
      <c r="F36" s="386">
        <v>0.45833333333333331</v>
      </c>
      <c r="G36" s="386">
        <v>0.875</v>
      </c>
      <c r="H36" s="321">
        <v>3562.3</v>
      </c>
      <c r="I36" s="211">
        <v>11562</v>
      </c>
    </row>
    <row r="37" spans="2:9" x14ac:dyDescent="0.25">
      <c r="B37" s="304"/>
      <c r="C37" s="304" t="s">
        <v>627</v>
      </c>
      <c r="D37" s="328" t="s">
        <v>445</v>
      </c>
      <c r="E37" s="383">
        <v>44794</v>
      </c>
      <c r="F37" s="386">
        <v>0.82638888888888884</v>
      </c>
      <c r="G37" s="386">
        <v>0.91666666666666663</v>
      </c>
      <c r="H37" s="321">
        <v>21921.416666666599</v>
      </c>
      <c r="I37" s="211">
        <v>43222</v>
      </c>
    </row>
    <row r="38" spans="2:9" x14ac:dyDescent="0.25">
      <c r="B38" s="304"/>
      <c r="C38" s="304" t="s">
        <v>628</v>
      </c>
      <c r="D38" s="328" t="s">
        <v>500</v>
      </c>
      <c r="E38" s="383">
        <v>44793</v>
      </c>
      <c r="F38" s="386">
        <v>0.85416666666666663</v>
      </c>
      <c r="G38" s="386">
        <v>0.91666666666666663</v>
      </c>
      <c r="H38" s="321">
        <v>37947.550000000003</v>
      </c>
      <c r="I38" s="211">
        <v>40754</v>
      </c>
    </row>
    <row r="39" spans="2:9" x14ac:dyDescent="0.25">
      <c r="B39" s="304"/>
      <c r="C39" s="304" t="s">
        <v>476</v>
      </c>
      <c r="D39" s="328" t="s">
        <v>399</v>
      </c>
      <c r="E39" s="383">
        <v>44793</v>
      </c>
      <c r="F39" s="386">
        <v>0.79166666666666663</v>
      </c>
      <c r="G39" s="386">
        <v>0.875</v>
      </c>
      <c r="H39" s="321">
        <v>31214.916666666599</v>
      </c>
      <c r="I39" s="211">
        <v>43822</v>
      </c>
    </row>
    <row r="40" spans="2:9" x14ac:dyDescent="0.25">
      <c r="B40" s="304"/>
      <c r="C40" s="304" t="s">
        <v>363</v>
      </c>
      <c r="D40" s="328" t="s">
        <v>403</v>
      </c>
      <c r="E40" s="383">
        <v>44793</v>
      </c>
      <c r="F40" s="386">
        <v>0.85416666666666663</v>
      </c>
      <c r="G40" s="386">
        <v>0.9375</v>
      </c>
      <c r="H40" s="321">
        <v>32321.333333333299</v>
      </c>
      <c r="I40" s="211">
        <v>43457</v>
      </c>
    </row>
    <row r="41" spans="2:9" x14ac:dyDescent="0.25">
      <c r="B41" s="304"/>
      <c r="C41" s="304" t="s">
        <v>477</v>
      </c>
      <c r="D41" s="328" t="s">
        <v>399</v>
      </c>
      <c r="E41" s="383">
        <v>44793</v>
      </c>
      <c r="F41" s="386">
        <v>0.875</v>
      </c>
      <c r="G41" s="386">
        <v>0.97916666666666663</v>
      </c>
      <c r="H41" s="321">
        <v>38704.32</v>
      </c>
      <c r="I41" s="211">
        <v>56120</v>
      </c>
    </row>
    <row r="42" spans="2:9" x14ac:dyDescent="0.25">
      <c r="B42" s="304"/>
      <c r="C42" s="304" t="s">
        <v>501</v>
      </c>
      <c r="D42" s="304" t="s">
        <v>399</v>
      </c>
      <c r="E42" s="319">
        <v>44794</v>
      </c>
      <c r="F42" s="385">
        <v>0.79166666666666663</v>
      </c>
      <c r="G42" s="385">
        <v>0.83333333333333337</v>
      </c>
      <c r="H42" s="321">
        <v>12144.2833333333</v>
      </c>
      <c r="I42" s="211">
        <v>22842</v>
      </c>
    </row>
    <row r="43" spans="2:9" x14ac:dyDescent="0.25">
      <c r="B43" s="304"/>
      <c r="C43" s="304" t="s">
        <v>434</v>
      </c>
      <c r="D43" s="304" t="s">
        <v>399</v>
      </c>
      <c r="E43" s="319">
        <v>44794</v>
      </c>
      <c r="F43" s="385">
        <v>0.83333333333333337</v>
      </c>
      <c r="G43" s="385">
        <v>0.91666666666666663</v>
      </c>
      <c r="H43" s="321">
        <v>31469.116666666599</v>
      </c>
      <c r="I43" s="211">
        <v>59071</v>
      </c>
    </row>
    <row r="44" spans="2:9" x14ac:dyDescent="0.25">
      <c r="B44" s="304"/>
      <c r="C44" s="304" t="s">
        <v>478</v>
      </c>
      <c r="D44" s="304" t="s">
        <v>399</v>
      </c>
      <c r="E44" s="319">
        <v>44794</v>
      </c>
      <c r="F44" s="385">
        <v>0.91666666666666663</v>
      </c>
      <c r="G44" s="385">
        <v>0</v>
      </c>
      <c r="H44" s="321">
        <v>28873.7833333333</v>
      </c>
      <c r="I44" s="211">
        <v>46691</v>
      </c>
    </row>
    <row r="47" spans="2:9" x14ac:dyDescent="0.25">
      <c r="B47" s="313" t="s">
        <v>400</v>
      </c>
      <c r="C47" s="314"/>
    </row>
    <row r="48" spans="2:9" x14ac:dyDescent="0.25">
      <c r="B48" s="317" t="s">
        <v>394</v>
      </c>
      <c r="C48" s="317" t="s">
        <v>214</v>
      </c>
      <c r="D48" s="317" t="s">
        <v>401</v>
      </c>
      <c r="E48" s="317" t="s">
        <v>395</v>
      </c>
      <c r="F48" s="317" t="s">
        <v>402</v>
      </c>
      <c r="G48" s="317" t="s">
        <v>396</v>
      </c>
      <c r="H48" s="317" t="s">
        <v>397</v>
      </c>
      <c r="I48" s="317" t="s">
        <v>398</v>
      </c>
    </row>
    <row r="49" spans="2:9" x14ac:dyDescent="0.25">
      <c r="B49" s="324" t="s">
        <v>363</v>
      </c>
      <c r="C49" s="318" t="s">
        <v>403</v>
      </c>
      <c r="D49" s="319">
        <v>44788</v>
      </c>
      <c r="E49" s="320">
        <v>0.375</v>
      </c>
      <c r="F49" s="319">
        <v>44792</v>
      </c>
      <c r="G49" s="320">
        <v>0.95833333333333337</v>
      </c>
      <c r="H49" s="321">
        <v>4967.38</v>
      </c>
      <c r="I49" s="211">
        <v>8137</v>
      </c>
    </row>
    <row r="50" spans="2:9" x14ac:dyDescent="0.25">
      <c r="B50" s="329"/>
      <c r="C50" s="323"/>
      <c r="D50" s="330"/>
      <c r="E50" s="331"/>
      <c r="F50" s="330"/>
      <c r="G50" s="331"/>
      <c r="H50" s="332"/>
      <c r="I50" s="332"/>
    </row>
    <row r="51" spans="2:9" x14ac:dyDescent="0.25">
      <c r="C51" s="323"/>
    </row>
    <row r="52" spans="2:9" x14ac:dyDescent="0.25">
      <c r="B52" s="313" t="s">
        <v>393</v>
      </c>
      <c r="C52" s="314"/>
    </row>
    <row r="53" spans="2:9" x14ac:dyDescent="0.25">
      <c r="B53" s="317" t="s">
        <v>394</v>
      </c>
      <c r="C53" s="317"/>
      <c r="D53" s="317" t="s">
        <v>401</v>
      </c>
      <c r="E53" s="317" t="s">
        <v>395</v>
      </c>
      <c r="F53" s="317" t="s">
        <v>402</v>
      </c>
      <c r="G53" s="317" t="s">
        <v>396</v>
      </c>
      <c r="H53" s="317" t="s">
        <v>397</v>
      </c>
      <c r="I53" s="317" t="s">
        <v>398</v>
      </c>
    </row>
    <row r="54" spans="2:9" x14ac:dyDescent="0.25">
      <c r="B54" s="304" t="s">
        <v>409</v>
      </c>
      <c r="C54" s="304"/>
      <c r="D54" s="322"/>
      <c r="E54" s="320"/>
      <c r="F54" s="322"/>
      <c r="G54" s="320"/>
      <c r="H54" s="321"/>
      <c r="I54" s="211"/>
    </row>
  </sheetData>
  <autoFilter ref="B3:I50" xr:uid="{7D46FBD9-20BA-4FF6-9F60-44AF332FA66D}">
    <sortState xmlns:xlrd2="http://schemas.microsoft.com/office/spreadsheetml/2017/richdata2" ref="B4:I50">
      <sortCondition descending="1" ref="H3:H50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topLeftCell="A34" zoomScale="80" zoomScaleNormal="80" workbookViewId="0">
      <selection activeCell="A3" sqref="A3:C102"/>
    </sheetView>
  </sheetViews>
  <sheetFormatPr baseColWidth="10" defaultRowHeight="15" x14ac:dyDescent="0.25"/>
  <cols>
    <col min="1" max="1" width="75.85546875" bestFit="1" customWidth="1"/>
    <col min="2" max="2" width="31.5703125" style="224" customWidth="1"/>
    <col min="3" max="3" width="25.28515625" style="191" customWidth="1"/>
  </cols>
  <sheetData>
    <row r="1" spans="1:3" ht="15.75" thickBot="1" x14ac:dyDescent="0.3">
      <c r="A1" s="395" t="s">
        <v>488</v>
      </c>
      <c r="B1" s="395"/>
      <c r="C1" s="395"/>
    </row>
    <row r="2" spans="1:3" ht="15" customHeight="1" thickBot="1" x14ac:dyDescent="0.3">
      <c r="A2" s="306" t="s">
        <v>387</v>
      </c>
      <c r="B2" s="377" t="s">
        <v>385</v>
      </c>
      <c r="C2" s="376" t="s">
        <v>386</v>
      </c>
    </row>
    <row r="3" spans="1:3" x14ac:dyDescent="0.25">
      <c r="A3" s="304" t="s">
        <v>363</v>
      </c>
      <c r="B3" s="307">
        <v>8603.8289999999997</v>
      </c>
      <c r="C3" s="312">
        <v>10909</v>
      </c>
    </row>
    <row r="4" spans="1:3" x14ac:dyDescent="0.25">
      <c r="A4" s="304" t="s">
        <v>361</v>
      </c>
      <c r="B4" s="307">
        <v>5766.4579999999996</v>
      </c>
      <c r="C4" s="312">
        <v>5671</v>
      </c>
    </row>
    <row r="5" spans="1:3" x14ac:dyDescent="0.25">
      <c r="A5" s="304" t="s">
        <v>362</v>
      </c>
      <c r="B5" s="307">
        <v>5247.5349999999999</v>
      </c>
      <c r="C5" s="312">
        <v>3902</v>
      </c>
    </row>
    <row r="6" spans="1:3" x14ac:dyDescent="0.25">
      <c r="A6" s="304" t="s">
        <v>364</v>
      </c>
      <c r="B6" s="307">
        <v>3462.28</v>
      </c>
      <c r="C6" s="312">
        <v>2064</v>
      </c>
    </row>
    <row r="7" spans="1:3" x14ac:dyDescent="0.25">
      <c r="A7" s="304" t="s">
        <v>367</v>
      </c>
      <c r="B7" s="307">
        <v>2795.2269999999999</v>
      </c>
      <c r="C7" s="312">
        <v>2484</v>
      </c>
    </row>
    <row r="8" spans="1:3" x14ac:dyDescent="0.25">
      <c r="A8" s="304" t="s">
        <v>490</v>
      </c>
      <c r="B8" s="307">
        <v>2148.9180000000001</v>
      </c>
      <c r="C8" s="312">
        <v>5222</v>
      </c>
    </row>
    <row r="9" spans="1:3" x14ac:dyDescent="0.25">
      <c r="A9" s="304" t="s">
        <v>368</v>
      </c>
      <c r="B9" s="307">
        <v>1755.001</v>
      </c>
      <c r="C9" s="312">
        <v>4374</v>
      </c>
    </row>
    <row r="10" spans="1:3" x14ac:dyDescent="0.25">
      <c r="A10" s="304" t="s">
        <v>424</v>
      </c>
      <c r="B10" s="307">
        <v>1641.912</v>
      </c>
      <c r="C10" s="312">
        <v>1539</v>
      </c>
    </row>
    <row r="11" spans="1:3" x14ac:dyDescent="0.25">
      <c r="A11" s="304" t="s">
        <v>366</v>
      </c>
      <c r="B11" s="307">
        <v>1559.5060000000001</v>
      </c>
      <c r="C11" s="312">
        <v>2250</v>
      </c>
    </row>
    <row r="12" spans="1:3" x14ac:dyDescent="0.25">
      <c r="A12" s="304" t="s">
        <v>370</v>
      </c>
      <c r="B12" s="307">
        <v>1495.8789999999999</v>
      </c>
      <c r="C12" s="312">
        <v>1967</v>
      </c>
    </row>
    <row r="13" spans="1:3" x14ac:dyDescent="0.25">
      <c r="A13" s="304" t="s">
        <v>492</v>
      </c>
      <c r="B13" s="307">
        <v>1462.248</v>
      </c>
      <c r="C13" s="312">
        <v>1353</v>
      </c>
    </row>
    <row r="14" spans="1:3" x14ac:dyDescent="0.25">
      <c r="A14" s="304" t="s">
        <v>559</v>
      </c>
      <c r="B14" s="307">
        <v>1397.8140000000001</v>
      </c>
      <c r="C14" s="312">
        <v>1308</v>
      </c>
    </row>
    <row r="15" spans="1:3" x14ac:dyDescent="0.25">
      <c r="A15" s="304" t="s">
        <v>560</v>
      </c>
      <c r="B15" s="307">
        <v>1370.807</v>
      </c>
      <c r="C15" s="312">
        <v>1335</v>
      </c>
    </row>
    <row r="16" spans="1:3" x14ac:dyDescent="0.25">
      <c r="A16" s="304" t="s">
        <v>365</v>
      </c>
      <c r="B16" s="307">
        <v>1254.2049999999999</v>
      </c>
      <c r="C16" s="312">
        <v>1698</v>
      </c>
    </row>
    <row r="17" spans="1:3" x14ac:dyDescent="0.25">
      <c r="A17" s="304" t="s">
        <v>561</v>
      </c>
      <c r="B17" s="307">
        <v>1181.182</v>
      </c>
      <c r="C17" s="312">
        <v>1231</v>
      </c>
    </row>
    <row r="18" spans="1:3" x14ac:dyDescent="0.25">
      <c r="A18" s="304" t="s">
        <v>373</v>
      </c>
      <c r="B18" s="307">
        <v>1140.9259999999999</v>
      </c>
      <c r="C18" s="312">
        <v>1573</v>
      </c>
    </row>
    <row r="19" spans="1:3" x14ac:dyDescent="0.25">
      <c r="A19" s="304" t="s">
        <v>562</v>
      </c>
      <c r="B19" s="307">
        <v>1126.8679999999999</v>
      </c>
      <c r="C19" s="312">
        <v>1099</v>
      </c>
    </row>
    <row r="20" spans="1:3" x14ac:dyDescent="0.25">
      <c r="A20" s="304" t="s">
        <v>379</v>
      </c>
      <c r="B20" s="307">
        <v>1091.192</v>
      </c>
      <c r="C20" s="312">
        <v>2010</v>
      </c>
    </row>
    <row r="21" spans="1:3" x14ac:dyDescent="0.25">
      <c r="A21" s="304" t="s">
        <v>563</v>
      </c>
      <c r="B21" s="307">
        <v>1061.8119999999999</v>
      </c>
      <c r="C21" s="312">
        <v>1399</v>
      </c>
    </row>
    <row r="22" spans="1:3" x14ac:dyDescent="0.25">
      <c r="A22" s="304" t="s">
        <v>564</v>
      </c>
      <c r="B22" s="307">
        <v>1014.986</v>
      </c>
      <c r="C22" s="312">
        <v>1105</v>
      </c>
    </row>
    <row r="23" spans="1:3" x14ac:dyDescent="0.25">
      <c r="A23" s="304" t="s">
        <v>565</v>
      </c>
      <c r="B23" s="307">
        <v>968.63599999999997</v>
      </c>
      <c r="C23" s="312">
        <v>976</v>
      </c>
    </row>
    <row r="24" spans="1:3" x14ac:dyDescent="0.25">
      <c r="A24" s="304" t="s">
        <v>566</v>
      </c>
      <c r="B24" s="307">
        <v>943.89700000000005</v>
      </c>
      <c r="C24" s="312">
        <v>930</v>
      </c>
    </row>
    <row r="25" spans="1:3" x14ac:dyDescent="0.25">
      <c r="A25" s="304" t="s">
        <v>369</v>
      </c>
      <c r="B25" s="307">
        <v>849.26199999999994</v>
      </c>
      <c r="C25" s="312">
        <v>1515</v>
      </c>
    </row>
    <row r="26" spans="1:3" x14ac:dyDescent="0.25">
      <c r="A26" s="304" t="s">
        <v>567</v>
      </c>
      <c r="B26" s="307">
        <v>839.54899999999998</v>
      </c>
      <c r="C26" s="312">
        <v>1104</v>
      </c>
    </row>
    <row r="27" spans="1:3" x14ac:dyDescent="0.25">
      <c r="A27" s="304" t="s">
        <v>380</v>
      </c>
      <c r="B27" s="307">
        <v>786.35500000000002</v>
      </c>
      <c r="C27" s="312">
        <v>1107</v>
      </c>
    </row>
    <row r="28" spans="1:3" x14ac:dyDescent="0.25">
      <c r="A28" s="304" t="s">
        <v>568</v>
      </c>
      <c r="B28" s="307">
        <v>762.06799999999998</v>
      </c>
      <c r="C28" s="312">
        <v>592</v>
      </c>
    </row>
    <row r="29" spans="1:3" x14ac:dyDescent="0.25">
      <c r="A29" s="304" t="s">
        <v>371</v>
      </c>
      <c r="B29" s="307">
        <v>740.16300000000001</v>
      </c>
      <c r="C29" s="312">
        <v>3439</v>
      </c>
    </row>
    <row r="30" spans="1:3" x14ac:dyDescent="0.25">
      <c r="A30" s="304" t="s">
        <v>569</v>
      </c>
      <c r="B30" s="307">
        <v>730.31100000000004</v>
      </c>
      <c r="C30" s="312">
        <v>877</v>
      </c>
    </row>
    <row r="31" spans="1:3" x14ac:dyDescent="0.25">
      <c r="A31" s="304" t="s">
        <v>422</v>
      </c>
      <c r="B31" s="307">
        <v>684.48699999999997</v>
      </c>
      <c r="C31" s="312">
        <v>1049</v>
      </c>
    </row>
    <row r="32" spans="1:3" x14ac:dyDescent="0.25">
      <c r="A32" s="304" t="s">
        <v>378</v>
      </c>
      <c r="B32" s="307">
        <v>675.27599999999995</v>
      </c>
      <c r="C32" s="312">
        <v>2813</v>
      </c>
    </row>
    <row r="33" spans="1:3" x14ac:dyDescent="0.25">
      <c r="A33" s="304" t="s">
        <v>372</v>
      </c>
      <c r="B33" s="307">
        <v>659.39700000000005</v>
      </c>
      <c r="C33" s="312">
        <v>2163</v>
      </c>
    </row>
    <row r="34" spans="1:3" x14ac:dyDescent="0.25">
      <c r="A34" s="304" t="s">
        <v>425</v>
      </c>
      <c r="B34" s="307">
        <v>606.52</v>
      </c>
      <c r="C34" s="312">
        <v>808</v>
      </c>
    </row>
    <row r="35" spans="1:3" x14ac:dyDescent="0.25">
      <c r="A35" s="304" t="s">
        <v>377</v>
      </c>
      <c r="B35" s="307">
        <v>591.01900000000001</v>
      </c>
      <c r="C35" s="312">
        <v>733</v>
      </c>
    </row>
    <row r="36" spans="1:3" x14ac:dyDescent="0.25">
      <c r="A36" s="304" t="s">
        <v>449</v>
      </c>
      <c r="B36" s="307">
        <v>587.55399999999997</v>
      </c>
      <c r="C36" s="312">
        <v>730</v>
      </c>
    </row>
    <row r="37" spans="1:3" x14ac:dyDescent="0.25">
      <c r="A37" s="304" t="s">
        <v>382</v>
      </c>
      <c r="B37" s="307">
        <v>570.60500000000002</v>
      </c>
      <c r="C37" s="312">
        <v>400</v>
      </c>
    </row>
    <row r="38" spans="1:3" x14ac:dyDescent="0.25">
      <c r="A38" s="304" t="s">
        <v>39</v>
      </c>
      <c r="B38" s="307">
        <v>557.54100000000005</v>
      </c>
      <c r="C38" s="312">
        <v>473</v>
      </c>
    </row>
    <row r="39" spans="1:3" x14ac:dyDescent="0.25">
      <c r="A39" s="304" t="s">
        <v>570</v>
      </c>
      <c r="B39" s="307">
        <v>539.11300000000006</v>
      </c>
      <c r="C39" s="312">
        <v>631</v>
      </c>
    </row>
    <row r="40" spans="1:3" x14ac:dyDescent="0.25">
      <c r="A40" s="304" t="s">
        <v>423</v>
      </c>
      <c r="B40" s="307">
        <v>509.88400000000001</v>
      </c>
      <c r="C40" s="312">
        <v>453</v>
      </c>
    </row>
    <row r="41" spans="1:3" x14ac:dyDescent="0.25">
      <c r="A41" s="304" t="s">
        <v>375</v>
      </c>
      <c r="B41" s="307">
        <v>505.846</v>
      </c>
      <c r="C41" s="312">
        <v>1497</v>
      </c>
    </row>
    <row r="42" spans="1:3" x14ac:dyDescent="0.25">
      <c r="A42" s="304" t="s">
        <v>472</v>
      </c>
      <c r="B42" s="307">
        <v>490.27199999999999</v>
      </c>
      <c r="C42" s="312">
        <v>469</v>
      </c>
    </row>
    <row r="43" spans="1:3" x14ac:dyDescent="0.25">
      <c r="A43" s="304" t="s">
        <v>571</v>
      </c>
      <c r="B43" s="307">
        <v>473.815</v>
      </c>
      <c r="C43" s="312">
        <v>619</v>
      </c>
    </row>
    <row r="44" spans="1:3" x14ac:dyDescent="0.25">
      <c r="A44" s="304" t="s">
        <v>376</v>
      </c>
      <c r="B44" s="307">
        <v>472.51799999999997</v>
      </c>
      <c r="C44" s="312">
        <v>1452</v>
      </c>
    </row>
    <row r="45" spans="1:3" x14ac:dyDescent="0.25">
      <c r="A45" s="367" t="s">
        <v>572</v>
      </c>
      <c r="B45" s="307">
        <v>469.53800000000001</v>
      </c>
      <c r="C45" s="312">
        <v>488</v>
      </c>
    </row>
    <row r="46" spans="1:3" x14ac:dyDescent="0.25">
      <c r="A46" s="304" t="s">
        <v>573</v>
      </c>
      <c r="B46" s="307">
        <v>456.62900000000002</v>
      </c>
      <c r="C46" s="312">
        <v>864</v>
      </c>
    </row>
    <row r="47" spans="1:3" x14ac:dyDescent="0.25">
      <c r="A47" s="304" t="s">
        <v>574</v>
      </c>
      <c r="B47" s="307">
        <v>451.85199999999998</v>
      </c>
      <c r="C47" s="312">
        <v>442</v>
      </c>
    </row>
    <row r="48" spans="1:3" x14ac:dyDescent="0.25">
      <c r="A48" s="304" t="s">
        <v>575</v>
      </c>
      <c r="B48" s="307">
        <v>450.262</v>
      </c>
      <c r="C48" s="312">
        <v>560</v>
      </c>
    </row>
    <row r="49" spans="1:3" x14ac:dyDescent="0.25">
      <c r="A49" s="304" t="s">
        <v>576</v>
      </c>
      <c r="B49" s="307">
        <v>436.245</v>
      </c>
      <c r="C49" s="312">
        <v>712</v>
      </c>
    </row>
    <row r="50" spans="1:3" x14ac:dyDescent="0.25">
      <c r="A50" s="304" t="s">
        <v>577</v>
      </c>
      <c r="B50" s="307">
        <v>430.38200000000001</v>
      </c>
      <c r="C50" s="312">
        <v>534</v>
      </c>
    </row>
    <row r="51" spans="1:3" x14ac:dyDescent="0.25">
      <c r="A51" s="304" t="s">
        <v>578</v>
      </c>
      <c r="B51" s="307">
        <v>422.51799999999997</v>
      </c>
      <c r="C51" s="312">
        <v>600</v>
      </c>
    </row>
    <row r="52" spans="1:3" x14ac:dyDescent="0.25">
      <c r="A52" s="304" t="s">
        <v>579</v>
      </c>
      <c r="B52" s="307">
        <v>403.40899999999999</v>
      </c>
      <c r="C52" s="312">
        <v>464</v>
      </c>
    </row>
    <row r="53" spans="1:3" x14ac:dyDescent="0.25">
      <c r="A53" s="304" t="s">
        <v>580</v>
      </c>
      <c r="B53" s="307">
        <v>392.42500000000001</v>
      </c>
      <c r="C53" s="312">
        <v>743</v>
      </c>
    </row>
    <row r="54" spans="1:3" x14ac:dyDescent="0.25">
      <c r="A54" s="304" t="s">
        <v>581</v>
      </c>
      <c r="B54" s="307">
        <v>392.14600000000002</v>
      </c>
      <c r="C54" s="312">
        <v>409</v>
      </c>
    </row>
    <row r="55" spans="1:3" x14ac:dyDescent="0.25">
      <c r="A55" s="304" t="s">
        <v>582</v>
      </c>
      <c r="B55" s="307">
        <v>382.28199999999998</v>
      </c>
      <c r="C55" s="312">
        <v>452</v>
      </c>
    </row>
    <row r="56" spans="1:3" x14ac:dyDescent="0.25">
      <c r="A56" s="304" t="s">
        <v>473</v>
      </c>
      <c r="B56" s="307">
        <v>368.31099999999998</v>
      </c>
      <c r="C56" s="312">
        <v>568</v>
      </c>
    </row>
    <row r="57" spans="1:3" x14ac:dyDescent="0.25">
      <c r="A57" s="304" t="s">
        <v>583</v>
      </c>
      <c r="B57" s="307">
        <v>365.48599999999999</v>
      </c>
      <c r="C57" s="312">
        <v>385</v>
      </c>
    </row>
    <row r="58" spans="1:3" x14ac:dyDescent="0.25">
      <c r="A58" s="304" t="s">
        <v>426</v>
      </c>
      <c r="B58" s="307">
        <v>359.16699999999997</v>
      </c>
      <c r="C58" s="312">
        <v>422</v>
      </c>
    </row>
    <row r="59" spans="1:3" x14ac:dyDescent="0.25">
      <c r="A59" s="304" t="s">
        <v>584</v>
      </c>
      <c r="B59" s="307">
        <v>358.00099999999998</v>
      </c>
      <c r="C59" s="312">
        <v>502</v>
      </c>
    </row>
    <row r="60" spans="1:3" x14ac:dyDescent="0.25">
      <c r="A60" s="304" t="s">
        <v>381</v>
      </c>
      <c r="B60" s="307">
        <v>344.28899999999999</v>
      </c>
      <c r="C60" s="312">
        <v>1749</v>
      </c>
    </row>
    <row r="61" spans="1:3" x14ac:dyDescent="0.25">
      <c r="A61" s="304" t="s">
        <v>585</v>
      </c>
      <c r="B61" s="307">
        <v>337.28899999999999</v>
      </c>
      <c r="C61" s="312">
        <v>374</v>
      </c>
    </row>
    <row r="62" spans="1:3" x14ac:dyDescent="0.25">
      <c r="A62" s="304" t="s">
        <v>491</v>
      </c>
      <c r="B62" s="307">
        <v>311</v>
      </c>
      <c r="C62" s="312">
        <v>439</v>
      </c>
    </row>
    <row r="63" spans="1:3" x14ac:dyDescent="0.25">
      <c r="A63" s="304" t="s">
        <v>586</v>
      </c>
      <c r="B63" s="307">
        <v>310.68</v>
      </c>
      <c r="C63" s="312">
        <v>333</v>
      </c>
    </row>
    <row r="64" spans="1:3" x14ac:dyDescent="0.25">
      <c r="A64" s="304" t="s">
        <v>587</v>
      </c>
      <c r="B64" s="307">
        <v>309.40800000000002</v>
      </c>
      <c r="C64" s="312">
        <v>1419</v>
      </c>
    </row>
    <row r="65" spans="1:3" x14ac:dyDescent="0.25">
      <c r="A65" s="304" t="s">
        <v>588</v>
      </c>
      <c r="B65" s="307">
        <v>295.77600000000001</v>
      </c>
      <c r="C65" s="312">
        <v>384</v>
      </c>
    </row>
    <row r="66" spans="1:3" x14ac:dyDescent="0.25">
      <c r="A66" s="304" t="s">
        <v>447</v>
      </c>
      <c r="B66" s="307">
        <v>267.08600000000001</v>
      </c>
      <c r="C66" s="312">
        <v>714</v>
      </c>
    </row>
    <row r="67" spans="1:3" x14ac:dyDescent="0.25">
      <c r="A67" s="304" t="s">
        <v>489</v>
      </c>
      <c r="B67" s="307">
        <v>263.387</v>
      </c>
      <c r="C67" s="312">
        <v>968</v>
      </c>
    </row>
    <row r="68" spans="1:3" x14ac:dyDescent="0.25">
      <c r="A68" s="304" t="s">
        <v>589</v>
      </c>
      <c r="B68" s="307">
        <v>246.203</v>
      </c>
      <c r="C68" s="312">
        <v>663</v>
      </c>
    </row>
    <row r="69" spans="1:3" x14ac:dyDescent="0.25">
      <c r="A69" s="304" t="s">
        <v>435</v>
      </c>
      <c r="B69" s="307">
        <v>231.858</v>
      </c>
      <c r="C69" s="312">
        <v>1230</v>
      </c>
    </row>
    <row r="70" spans="1:3" x14ac:dyDescent="0.25">
      <c r="A70" s="304" t="s">
        <v>427</v>
      </c>
      <c r="B70" s="307">
        <v>230.1</v>
      </c>
      <c r="C70" s="312">
        <v>628</v>
      </c>
    </row>
    <row r="71" spans="1:3" x14ac:dyDescent="0.25">
      <c r="A71" s="304" t="s">
        <v>590</v>
      </c>
      <c r="B71" s="307">
        <v>226.465</v>
      </c>
      <c r="C71" s="312">
        <v>659</v>
      </c>
    </row>
    <row r="72" spans="1:3" x14ac:dyDescent="0.25">
      <c r="A72" s="304" t="s">
        <v>591</v>
      </c>
      <c r="B72" s="307">
        <v>211.16900000000001</v>
      </c>
      <c r="C72" s="312">
        <v>186</v>
      </c>
    </row>
    <row r="73" spans="1:3" x14ac:dyDescent="0.25">
      <c r="A73" s="304" t="s">
        <v>494</v>
      </c>
      <c r="B73" s="307">
        <v>208.42699999999999</v>
      </c>
      <c r="C73" s="312">
        <v>696</v>
      </c>
    </row>
    <row r="74" spans="1:3" x14ac:dyDescent="0.25">
      <c r="A74" s="304" t="s">
        <v>383</v>
      </c>
      <c r="B74" s="307">
        <v>205.49600000000001</v>
      </c>
      <c r="C74" s="312">
        <v>865</v>
      </c>
    </row>
    <row r="75" spans="1:3" x14ac:dyDescent="0.25">
      <c r="A75" s="304" t="s">
        <v>428</v>
      </c>
      <c r="B75" s="307">
        <v>201.62700000000001</v>
      </c>
      <c r="C75" s="312">
        <v>479</v>
      </c>
    </row>
    <row r="76" spans="1:3" x14ac:dyDescent="0.25">
      <c r="A76" s="304" t="s">
        <v>446</v>
      </c>
      <c r="B76" s="307">
        <v>197.928</v>
      </c>
      <c r="C76" s="312">
        <v>918</v>
      </c>
    </row>
    <row r="77" spans="1:3" x14ac:dyDescent="0.25">
      <c r="A77" s="304" t="s">
        <v>592</v>
      </c>
      <c r="B77" s="307">
        <v>181.792</v>
      </c>
      <c r="C77" s="312">
        <v>353</v>
      </c>
    </row>
    <row r="78" spans="1:3" x14ac:dyDescent="0.25">
      <c r="A78" s="304" t="s">
        <v>593</v>
      </c>
      <c r="B78" s="307">
        <v>177.70400000000001</v>
      </c>
      <c r="C78" s="312">
        <v>86</v>
      </c>
    </row>
    <row r="79" spans="1:3" x14ac:dyDescent="0.25">
      <c r="A79" s="304" t="s">
        <v>374</v>
      </c>
      <c r="B79" s="307">
        <v>165.846</v>
      </c>
      <c r="C79" s="312">
        <v>943</v>
      </c>
    </row>
    <row r="80" spans="1:3" x14ac:dyDescent="0.25">
      <c r="A80" s="304" t="s">
        <v>429</v>
      </c>
      <c r="B80" s="307">
        <v>164.041</v>
      </c>
      <c r="C80" s="312">
        <v>772</v>
      </c>
    </row>
    <row r="81" spans="1:3" x14ac:dyDescent="0.25">
      <c r="A81" s="304" t="s">
        <v>594</v>
      </c>
      <c r="B81" s="307">
        <v>163.554</v>
      </c>
      <c r="C81" s="312">
        <v>2746</v>
      </c>
    </row>
    <row r="82" spans="1:3" x14ac:dyDescent="0.25">
      <c r="A82" s="304" t="s">
        <v>474</v>
      </c>
      <c r="B82" s="307">
        <v>153.32900000000001</v>
      </c>
      <c r="C82" s="312">
        <v>507</v>
      </c>
    </row>
    <row r="83" spans="1:3" x14ac:dyDescent="0.25">
      <c r="A83" s="304" t="s">
        <v>493</v>
      </c>
      <c r="B83" s="307">
        <v>153.13200000000001</v>
      </c>
      <c r="C83" s="312">
        <v>471</v>
      </c>
    </row>
    <row r="84" spans="1:3" x14ac:dyDescent="0.25">
      <c r="A84" s="304" t="s">
        <v>595</v>
      </c>
      <c r="B84" s="307">
        <v>136.57599999999999</v>
      </c>
      <c r="C84" s="312">
        <v>341</v>
      </c>
    </row>
    <row r="85" spans="1:3" x14ac:dyDescent="0.25">
      <c r="A85" s="304" t="s">
        <v>384</v>
      </c>
      <c r="B85" s="307">
        <v>132.863</v>
      </c>
      <c r="C85" s="312">
        <v>386</v>
      </c>
    </row>
    <row r="86" spans="1:3" x14ac:dyDescent="0.25">
      <c r="A86" s="304" t="s">
        <v>596</v>
      </c>
      <c r="B86" s="307">
        <v>129.96299999999999</v>
      </c>
      <c r="C86" s="312">
        <v>326</v>
      </c>
    </row>
    <row r="87" spans="1:3" x14ac:dyDescent="0.25">
      <c r="A87" s="304" t="s">
        <v>597</v>
      </c>
      <c r="B87" s="307">
        <v>129.66800000000001</v>
      </c>
      <c r="C87" s="312">
        <v>512</v>
      </c>
    </row>
    <row r="88" spans="1:3" x14ac:dyDescent="0.25">
      <c r="A88" s="304" t="s">
        <v>475</v>
      </c>
      <c r="B88" s="307">
        <v>126.905</v>
      </c>
      <c r="C88" s="312">
        <v>484</v>
      </c>
    </row>
    <row r="89" spans="1:3" x14ac:dyDescent="0.25">
      <c r="A89" s="304" t="s">
        <v>452</v>
      </c>
      <c r="B89" s="307">
        <v>122.89700000000001</v>
      </c>
      <c r="C89" s="312">
        <v>805</v>
      </c>
    </row>
    <row r="90" spans="1:3" x14ac:dyDescent="0.25">
      <c r="A90" s="304" t="s">
        <v>495</v>
      </c>
      <c r="B90" s="307">
        <v>116.146</v>
      </c>
      <c r="C90" s="312">
        <v>431</v>
      </c>
    </row>
    <row r="91" spans="1:3" x14ac:dyDescent="0.25">
      <c r="A91" s="304" t="s">
        <v>451</v>
      </c>
      <c r="B91" s="307">
        <v>109.26300000000001</v>
      </c>
      <c r="C91" s="312">
        <v>419</v>
      </c>
    </row>
    <row r="92" spans="1:3" x14ac:dyDescent="0.25">
      <c r="A92" s="304" t="s">
        <v>450</v>
      </c>
      <c r="B92" s="307">
        <v>102.047</v>
      </c>
      <c r="C92" s="312">
        <v>565</v>
      </c>
    </row>
    <row r="93" spans="1:3" x14ac:dyDescent="0.25">
      <c r="A93" s="304" t="s">
        <v>430</v>
      </c>
      <c r="B93" s="307">
        <v>93.024000000000001</v>
      </c>
      <c r="C93" s="312">
        <v>928</v>
      </c>
    </row>
    <row r="94" spans="1:3" x14ac:dyDescent="0.25">
      <c r="A94" s="304" t="s">
        <v>432</v>
      </c>
      <c r="B94" s="307">
        <v>90.382000000000005</v>
      </c>
      <c r="C94" s="312">
        <v>952</v>
      </c>
    </row>
    <row r="95" spans="1:3" x14ac:dyDescent="0.25">
      <c r="A95" s="304" t="s">
        <v>436</v>
      </c>
      <c r="B95" s="307">
        <v>88.125</v>
      </c>
      <c r="C95" s="312">
        <v>412</v>
      </c>
    </row>
    <row r="96" spans="1:3" x14ac:dyDescent="0.25">
      <c r="A96" s="304" t="s">
        <v>598</v>
      </c>
      <c r="B96" s="307">
        <v>64.259</v>
      </c>
      <c r="C96" s="312">
        <v>115</v>
      </c>
    </row>
    <row r="97" spans="1:3" x14ac:dyDescent="0.25">
      <c r="A97" s="304" t="s">
        <v>599</v>
      </c>
      <c r="B97" s="307">
        <v>59.889000000000003</v>
      </c>
      <c r="C97" s="312">
        <v>437</v>
      </c>
    </row>
    <row r="98" spans="1:3" x14ac:dyDescent="0.25">
      <c r="A98" s="304" t="s">
        <v>431</v>
      </c>
      <c r="B98" s="307">
        <v>55.487000000000002</v>
      </c>
      <c r="C98" s="312">
        <v>733</v>
      </c>
    </row>
    <row r="99" spans="1:3" x14ac:dyDescent="0.25">
      <c r="A99" s="304" t="s">
        <v>496</v>
      </c>
      <c r="B99" s="307">
        <v>52.116</v>
      </c>
      <c r="C99" s="312">
        <v>633</v>
      </c>
    </row>
    <row r="100" spans="1:3" x14ac:dyDescent="0.25">
      <c r="A100" s="304" t="s">
        <v>433</v>
      </c>
      <c r="B100" s="307">
        <v>37.064999999999998</v>
      </c>
      <c r="C100" s="312">
        <v>834</v>
      </c>
    </row>
    <row r="101" spans="1:3" x14ac:dyDescent="0.25">
      <c r="A101" s="304" t="s">
        <v>600</v>
      </c>
      <c r="B101" s="307">
        <v>26.917999999999999</v>
      </c>
      <c r="C101" s="312">
        <v>367</v>
      </c>
    </row>
    <row r="102" spans="1:3" x14ac:dyDescent="0.25">
      <c r="A102" s="304" t="s">
        <v>601</v>
      </c>
      <c r="B102" s="307">
        <v>19.678000000000001</v>
      </c>
      <c r="C102" s="312">
        <v>367</v>
      </c>
    </row>
  </sheetData>
  <autoFilter ref="A2:C2" xr:uid="{2313BD74-5651-4D95-AF29-375BC024697B}">
    <sortState xmlns:xlrd2="http://schemas.microsoft.com/office/spreadsheetml/2017/richdata2" ref="A3:C113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Canales</vt:lpstr>
      <vt:lpstr>PARTIDOS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2022-08-23T20:32:43Z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