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07A12EA9-4D89-439A-A50A-6BB08A9A7D87}" xr6:coauthVersionLast="47" xr6:coauthVersionMax="47" xr10:uidLastSave="{00000000-0000-0000-0000-000000000000}"/>
  <bookViews>
    <workbookView xWindow="-120" yWindow="-120" windowWidth="20730" windowHeight="11160" tabRatio="769" firstSheet="4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Partidos" sheetId="4" r:id="rId9"/>
    <sheet name="Replay" sheetId="9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Destacados!$B$3:$I$44</definedName>
    <definedName name="_xlnm._FilterDatabase" localSheetId="8" hidden="1">Partidos!$A$1:$J$28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J30" i="4"/>
  <c r="I31" i="4"/>
  <c r="J31" i="4"/>
  <c r="I32" i="4"/>
  <c r="J32" i="4"/>
  <c r="I33" i="4"/>
  <c r="J33" i="4"/>
  <c r="I34" i="4"/>
  <c r="J34" i="4"/>
  <c r="I35" i="4"/>
  <c r="J35" i="4"/>
  <c r="I29" i="4"/>
  <c r="J29" i="4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J8" i="4" l="1"/>
  <c r="J9" i="4" l="1"/>
  <c r="I26" i="4" l="1"/>
  <c r="J26" i="4"/>
  <c r="I27" i="4"/>
  <c r="J27" i="4"/>
  <c r="I28" i="4"/>
  <c r="J28" i="4"/>
  <c r="C52" i="6"/>
  <c r="D52" i="6"/>
  <c r="E52" i="6" s="1"/>
  <c r="C48" i="6"/>
  <c r="D48" i="6"/>
  <c r="C51" i="5"/>
  <c r="D51" i="5"/>
  <c r="C47" i="5"/>
  <c r="D47" i="5"/>
  <c r="E47" i="5" s="1"/>
  <c r="E51" i="5" l="1"/>
  <c r="E48" i="6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7" i="4"/>
  <c r="J6" i="4"/>
  <c r="J5" i="4"/>
  <c r="J4" i="4"/>
  <c r="J3" i="4"/>
  <c r="J2" i="4"/>
  <c r="M3" i="16" l="1"/>
  <c r="D50" i="5"/>
  <c r="D52" i="5"/>
  <c r="D49" i="5"/>
  <c r="D43" i="5"/>
  <c r="D44" i="5"/>
  <c r="D45" i="5"/>
  <c r="D46" i="5"/>
  <c r="D42" i="5"/>
  <c r="C50" i="5"/>
  <c r="C52" i="5"/>
  <c r="C49" i="5"/>
  <c r="D51" i="6"/>
  <c r="D53" i="6"/>
  <c r="D50" i="6"/>
  <c r="D44" i="6"/>
  <c r="D45" i="6"/>
  <c r="D46" i="6"/>
  <c r="D47" i="6"/>
  <c r="D43" i="6"/>
  <c r="C51" i="6"/>
  <c r="C53" i="6"/>
  <c r="C50" i="6"/>
  <c r="C44" i="6"/>
  <c r="C45" i="6"/>
  <c r="C46" i="6"/>
  <c r="C47" i="6"/>
  <c r="C49" i="6"/>
  <c r="C43" i="6"/>
  <c r="D48" i="5"/>
  <c r="C43" i="5"/>
  <c r="C44" i="5"/>
  <c r="C45" i="5"/>
  <c r="C46" i="5"/>
  <c r="C48" i="5"/>
  <c r="C42" i="5"/>
  <c r="K6" i="16" l="1"/>
  <c r="K7" i="16"/>
  <c r="K8" i="16"/>
  <c r="K5" i="16"/>
  <c r="K3" i="16"/>
  <c r="K9" i="16"/>
  <c r="K11" i="16"/>
  <c r="K4" i="16"/>
  <c r="K10" i="16"/>
  <c r="J12" i="16"/>
  <c r="K12" i="16" s="1"/>
  <c r="G12" i="16"/>
  <c r="H12" i="16"/>
  <c r="I12" i="16"/>
  <c r="J12" i="7"/>
  <c r="H5" i="10" l="1"/>
  <c r="C12" i="16"/>
  <c r="D12" i="16"/>
  <c r="E12" i="16"/>
  <c r="F12" i="16"/>
  <c r="C41" i="6"/>
  <c r="C40" i="6"/>
  <c r="D40" i="6"/>
  <c r="C39" i="5"/>
  <c r="D39" i="5"/>
  <c r="H7" i="10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E44" i="5"/>
  <c r="E46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E44" i="6"/>
  <c r="R8" i="7"/>
  <c r="V8" i="7"/>
  <c r="E45" i="6"/>
  <c r="E47" i="6"/>
  <c r="E50" i="5"/>
  <c r="C53" i="5"/>
  <c r="E4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E46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45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<sst xmlns="http://schemas.openxmlformats.org/spreadsheetml/2006/main" count="1420" uniqueCount="677">
  <si>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</si>
  <si>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</si>
  <si>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</si>
  <si>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</si>
  <si>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</si>
  <si>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</si>
  <si>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</si>
  <si>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</si>
  <si>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</si>
  <si>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</si>
  <si>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</si>
  <si>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</si>
  <si>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</si>
  <si>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</si>
  <si>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</si>
  <si>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</si>
  <si>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</si>
  <si>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</si>
  <si>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</si>
  <si>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</si>
  <si>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</si>
  <si>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</si>
  <si>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</si>
  <si>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</si>
  <si>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</si>
  <si>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</si>
  <si>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</si>
  <si>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</si>
  <si>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</si>
  <si>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</si>
  <si>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</si>
  <si>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</si>
  <si>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</si>
  <si>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</si>
  <si>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</si>
  <si>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</si>
  <si>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</si>
  <si>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</si>
  <si>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</si>
  <si>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</si>
  <si>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</si>
  <si>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</si>
  <si>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</si>
  <si>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</si>
  <si>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</si>
  <si>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</si>
  <si>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</si>
  <si>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</si>
  <si>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</si>
  <si>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</si>
  <si>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</si>
  <si>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</si>
  <si>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</si>
  <si>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</si>
  <si>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</si>
  <si>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</si>
  <si>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</si>
  <si>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</si>
  <si>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</si>
  <si>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</si>
  <si>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</si>
  <si>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</si>
  <si>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</si>
  <si>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</si>
  <si>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</si>
  <si>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</si>
  <si>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</si>
  <si>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</si>
  <si>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</si>
  <si>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</si>
  <si>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</si>
  <si>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</si>
  <si>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</si>
  <si>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</si>
  <si>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</si>
  <si>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</si>
  <si>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</si>
  <si>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</si>
  <si>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</si>
  <si>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</si>
  <si>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</si>
  <si>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</si>
  <si>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</si>
  <si>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</si>
  <si>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</si>
  <si>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</si>
  <si>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</si>
  <si>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</si>
  <si>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</si>
  <si>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</si>
  <si>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</si>
  <si>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</si>
  <si>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</si>
  <si>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</si>
  <si>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</si>
  <si>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</si>
  <si>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</si>
  <si>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</si>
  <si>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</si>
  <si>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</si>
  <si>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</si>
  <si>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</si>
  <si>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</si>
  <si>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</si>
  <si>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</si>
  <si>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</si>
  <si>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</si>
  <si>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</si>
  <si>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</si>
  <si>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</si>
  <si>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</si>
  <si>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</si>
  <si>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</si>
  <si>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</si>
  <si>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</si>
  <si>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</si>
  <si>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</si>
  <si>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</si>
  <si>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</si>
  <si>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</si>
  <si>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</si>
  <si>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</si>
  <si>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</si>
  <si>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</si>
  <si>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</si>
  <si>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</si>
  <si>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</si>
  <si>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</si>
  <si>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</si>
  <si>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</si>
  <si>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</si>
  <si>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</si>
  <si>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</si>
  <si>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</si>
  <si>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</si>
  <si>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</si>
  <si>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</si>
  <si>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</si>
  <si>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</si>
  <si>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</si>
  <si>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</si>
  <si>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</si>
  <si>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</si>
  <si>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</si>
  <si>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</si>
  <si>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</si>
  <si>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</si>
  <si>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</si>
  <si>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</si>
  <si>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</si>
  <si>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</si>
  <si>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</si>
  <si>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</si>
  <si>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</si>
  <si>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</si>
  <si>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</si>
  <si>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</si>
  <si>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</si>
  <si>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</si>
  <si>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</si>
  <si>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</si>
  <si>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</si>
  <si>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</si>
  <si>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</si>
  <si>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</si>
  <si>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</si>
  <si>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</si>
  <si>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</si>
  <si>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</si>
  <si>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</si>
  <si>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</si>
  <si>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</si>
  <si>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</si>
  <si>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</si>
  <si>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</si>
  <si>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</si>
  <si>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</si>
  <si>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</si>
  <si>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</si>
  <si>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</si>
  <si>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</si>
  <si>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</si>
  <si>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</si>
  <si>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</si>
  <si>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</si>
  <si>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</si>
  <si>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</si>
  <si>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</si>
  <si>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</si>
  <si>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</si>
  <si>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</si>
  <si>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</si>
  <si>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</si>
  <si>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</si>
  <si>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</si>
  <si>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</si>
  <si>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</si>
  <si>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</si>
  <si>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</si>
  <si>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</si>
  <si>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</si>
  <si>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</si>
  <si>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</si>
  <si>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</si>
  <si>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</si>
  <si>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</si>
  <si>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</si>
  <si>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</si>
  <si>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</si>
  <si>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</si>
  <si>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</si>
  <si>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</si>
  <si>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</si>
  <si>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</si>
  <si>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</si>
  <si>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</si>
  <si>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</si>
  <si>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</si>
  <si>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</si>
  <si>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</si>
  <si>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</si>
  <si>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</si>
  <si>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</si>
  <si>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</si>
  <si>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</si>
  <si>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</si>
  <si>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</si>
  <si>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</si>
  <si>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</si>
  <si>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</si>
  <si>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</si>
  <si>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</si>
  <si>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</si>
  <si>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</si>
  <si>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</si>
  <si>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</si>
  <si>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</si>
  <si>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</si>
  <si>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</si>
  <si>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</si>
  <si>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</si>
  <si>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</si>
  <si>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</si>
  <si>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</si>
  <si>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</si>
  <si>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</si>
  <si>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</si>
  <si>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</si>
  <si>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</si>
  <si>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</si>
  <si>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</si>
  <si>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</si>
  <si>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</si>
  <si>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</si>
  <si>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</si>
  <si>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</si>
  <si>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</si>
  <si>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</si>
  <si>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</si>
  <si>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</si>
  <si>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</si>
  <si>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</si>
  <si>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</si>
  <si>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</si>
  <si>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</si>
  <si>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</si>
  <si>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</si>
  <si>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</si>
  <si>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</si>
  <si>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</si>
  <si>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</si>
  <si>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</si>
  <si>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</si>
  <si>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</si>
  <si>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</si>
  <si>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</si>
  <si>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</si>
  <si>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</si>
  <si>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</si>
  <si>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</si>
  <si>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</si>
  <si>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</si>
  <si>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</si>
  <si>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</si>
  <si>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</si>
  <si>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</si>
  <si>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</si>
  <si>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</si>
  <si>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</si>
  <si>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</si>
  <si>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</si>
  <si>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</si>
  <si>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</si>
  <si>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</si>
  <si>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</si>
  <si>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</si>
  <si>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</si>
  <si>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</si>
  <si>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</si>
  <si>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</si>
  <si>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</si>
  <si>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</si>
  <si>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</si>
  <si>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</si>
  <si>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</si>
  <si>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</si>
  <si>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</si>
  <si>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</si>
  <si>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</si>
  <si>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</si>
  <si>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</si>
  <si>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</si>
  <si>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</si>
  <si>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</si>
  <si>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</si>
  <si>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</si>
  <si>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</si>
  <si>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</si>
  <si>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</si>
  <si>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</si>
  <si>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</si>
  <si>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</si>
  <si>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</si>
  <si>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</si>
  <si>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</si>
  <si>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</si>
  <si>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</si>
  <si>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</si>
  <si>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</si>
  <si>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</si>
  <si>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</si>
  <si>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</si>
  <si>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</si>
  <si>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</si>
  <si>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</si>
  <si>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</si>
  <si>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</si>
  <si>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</si>
  <si>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</si>
  <si>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</si>
  <si>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</si>
  <si>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</si>
  <si>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</si>
  <si>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</si>
  <si>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</si>
  <si>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</si>
  <si>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</si>
  <si>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</si>
  <si>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</si>
  <si>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</si>
  <si>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</si>
  <si>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</si>
  <si>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</si>
  <si>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</si>
  <si>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</si>
  <si>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</si>
  <si>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</si>
  <si>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</si>
  <si>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</si>
  <si>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</si>
  <si>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</si>
  <si>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</si>
  <si>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</si>
  <si>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</si>
  <si>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</si>
  <si>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</si>
  <si>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</si>
  <si>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</si>
  <si>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</si>
  <si>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</si>
  <si>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</si>
  <si>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</si>
  <si>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</si>
  <si>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</si>
  <si>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</si>
  <si>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</si>
  <si>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</si>
  <si>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</si>
  <si>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</si>
  <si>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</si>
  <si>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</si>
  <si>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</si>
  <si>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</si>
  <si>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</si>
  <si>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</si>
  <si>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</si>
  <si>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</si>
  <si>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</si>
  <si>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</si>
  <si>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</si>
  <si>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</si>
  <si>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</si>
  <si>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</si>
  <si>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</si>
  <si>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</si>
  <si>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</si>
  <si>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</si>
  <si>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</si>
  <si>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</si>
  <si>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</si>
  <si>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</si>
  <si>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</si>
  <si>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</si>
  <si>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</si>
  <si>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</si>
  <si>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</si>
  <si>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</si>
  <si>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</si>
  <si>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</si>
  <si>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</si>
  <si>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</si>
  <si>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</si>
  <si>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</si>
  <si>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</si>
  <si>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</si>
  <si>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</si>
  <si>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</si>
  <si>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</si>
  <si>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</si>
  <si>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</si>
  <si>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Ghost Whisperer</t>
  </si>
  <si>
    <t>Enfoques Cruxados</t>
  </si>
  <si>
    <t>A corazón abierto</t>
  </si>
  <si>
    <t>Central de informaciones</t>
  </si>
  <si>
    <t>Un día en el mall</t>
  </si>
  <si>
    <t>El Deportivo, en otra cancha</t>
  </si>
  <si>
    <t>Bloque de deportes</t>
  </si>
  <si>
    <t>Yo caviar</t>
  </si>
  <si>
    <t>Cuarto poder</t>
  </si>
  <si>
    <t>Primer Noticiero de la noche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</si>
  <si>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</si>
  <si>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</si>
  <si>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</si>
  <si>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</si>
  <si>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</si>
  <si>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</si>
  <si>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</si>
  <si>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Panamericana</t>
  </si>
  <si>
    <t>Noticias al día</t>
  </si>
  <si>
    <t>Águila roja</t>
  </si>
  <si>
    <t>La familia de mi esposo</t>
  </si>
  <si>
    <t>Hora y Treinta</t>
  </si>
  <si>
    <t>Las cosas como son</t>
  </si>
  <si>
    <t>18/07-24/07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</si>
  <si>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</si>
  <si>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</si>
  <si>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</si>
  <si>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</si>
  <si>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</si>
  <si>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</si>
  <si>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</si>
  <si>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</si>
  <si>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</si>
  <si>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</si>
  <si>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</si>
  <si>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</si>
  <si>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</si>
  <si>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</si>
  <si>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</si>
  <si>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</si>
  <si>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</si>
  <si>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</si>
  <si>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Contracorriente, el dominical de Willax</t>
  </si>
  <si>
    <t>De película</t>
  </si>
  <si>
    <t>El reventonazo de la Chola</t>
  </si>
  <si>
    <t>La gran estrella</t>
  </si>
  <si>
    <t>Fútbol en América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</si>
  <si>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</si>
  <si>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</si>
  <si>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</si>
  <si>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</si>
  <si>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</si>
  <si>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08/08 –14/08</t>
  </si>
  <si>
    <t>Mi bella genio</t>
  </si>
  <si>
    <t>¿Qué culpa tiene Fatmagul?</t>
  </si>
  <si>
    <t>Pedro el escamoso</t>
  </si>
  <si>
    <t>Damián y El Toyo, fuera de bromas</t>
  </si>
  <si>
    <t>Hechos en Willax</t>
  </si>
  <si>
    <t>Magaly TV</t>
  </si>
  <si>
    <t>Movistar Deportes</t>
  </si>
  <si>
    <t>Especial</t>
  </si>
  <si>
    <t>Latina</t>
  </si>
  <si>
    <t>En esta cocina mando yo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</si>
  <si>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</si>
  <si>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</si>
  <si>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</si>
  <si>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</si>
  <si>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</si>
  <si>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</si>
  <si>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</si>
  <si>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</si>
  <si>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</si>
  <si>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</si>
  <si>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</si>
  <si>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</si>
  <si>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</si>
  <si>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</si>
  <si>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</si>
  <si>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</si>
  <si>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</si>
  <si>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</si>
  <si>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</si>
  <si>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</si>
  <si>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>La voz 22:00 a 00:00</t>
  </si>
  <si>
    <t xml:space="preserve"> Q EJECUTADOS</t>
  </si>
  <si>
    <t>Torneo</t>
  </si>
  <si>
    <t>15/08 –21/08</t>
  </si>
  <si>
    <t>El castigador</t>
  </si>
  <si>
    <t>León, peleador sin ley</t>
  </si>
  <si>
    <t>Liga1 : Alianza Lima vs. Sport Huancayo - Clausura, Fecha 8 (21-08-2022)</t>
  </si>
  <si>
    <t>Terror en el aire</t>
  </si>
  <si>
    <t>Titanes del Pacífico</t>
  </si>
  <si>
    <t>Destino final 2</t>
  </si>
  <si>
    <t>The Last Kingdom</t>
  </si>
  <si>
    <t>Cinema ATV</t>
  </si>
  <si>
    <t>Al ángulo - 10PM</t>
  </si>
  <si>
    <t>UCL #Clasif</t>
  </si>
  <si>
    <t>Liga1 Betsson</t>
  </si>
  <si>
    <t>FX</t>
  </si>
  <si>
    <t>Panorama</t>
  </si>
  <si>
    <t>MLS</t>
  </si>
  <si>
    <t>15/08-21/08</t>
  </si>
  <si>
    <t>08/08-14/08</t>
  </si>
  <si>
    <t>Striptease</t>
  </si>
  <si>
    <t>Ganar o morir</t>
  </si>
  <si>
    <t>Liga1 : Universitario vs. Ayacucho FC - Clausura, Fecha 9 (27-08-2022)</t>
  </si>
  <si>
    <t>La máscara</t>
  </si>
  <si>
    <t>Desconocido</t>
  </si>
  <si>
    <t>La casa del Dragón : The Heirs of the Dragon</t>
  </si>
  <si>
    <t>Furia de titanes</t>
  </si>
  <si>
    <t>Golpe bajo: el juego final</t>
  </si>
  <si>
    <t>Padre no hay más que uno</t>
  </si>
  <si>
    <t>Padre no hay más que uno 2</t>
  </si>
  <si>
    <t>Fortaleza prohibida</t>
  </si>
  <si>
    <t>Spider-Man: lejos de casa</t>
  </si>
  <si>
    <t>¿Qué pasó ayer?</t>
  </si>
  <si>
    <t>Inmortales</t>
  </si>
  <si>
    <t>Harry Potter y las reliquias de la muerte Parte 2</t>
  </si>
  <si>
    <t>Destino final 4</t>
  </si>
  <si>
    <t>Fútbol de Inglaterra - Premier League : Manchester United vs. Liverpool - Fecha 3 (22-08-2022)</t>
  </si>
  <si>
    <t>Los ojos del Dragon</t>
  </si>
  <si>
    <t>Harry Potter y las reliquias de la muerte Parte 1</t>
  </si>
  <si>
    <t>Harry Potter y el misterio del príncipe</t>
  </si>
  <si>
    <t>¿Qué pasó ayer? Parte III</t>
  </si>
  <si>
    <t>Harry Potter y el cáliz de fuego</t>
  </si>
  <si>
    <t>¿Qué pasó ayer? 2</t>
  </si>
  <si>
    <t>El sobreviviente</t>
  </si>
  <si>
    <t>Pandemia: La Guerra Final</t>
  </si>
  <si>
    <t>The meg</t>
  </si>
  <si>
    <t>Harry Potter y la orden del fénix</t>
  </si>
  <si>
    <t>Annabelle</t>
  </si>
  <si>
    <t>Fórmula 1 : Gran Premio de Bélgica - Carrera</t>
  </si>
  <si>
    <t>Francotirador 3</t>
  </si>
  <si>
    <t>Piraña 3DD</t>
  </si>
  <si>
    <t>Sniper: Reloaded</t>
  </si>
  <si>
    <t>Liga1 : UTC vs. Alianza Lima - Clausura, Fecha 9 (28-08-2022)</t>
  </si>
  <si>
    <t>Tiempo extra</t>
  </si>
  <si>
    <t>Artes marciales mixtas : FFC 52</t>
  </si>
  <si>
    <t>Toque de queda</t>
  </si>
  <si>
    <t>Antesala Liga1 : Universitario vs. Ayacucho FC - Clausura, Fecha 9 (27-08-2022)</t>
  </si>
  <si>
    <t>Antesala Liga1 : Sporting Cristal vs. César Vallejo - Clausura, Fecha 9 (28-08-2022)</t>
  </si>
  <si>
    <t>Antesala Liga1 : UTC vs. Alianza Lima - Clausura, Fecha 9 (28-08-2022)</t>
  </si>
  <si>
    <t>22/08 –28/08</t>
  </si>
  <si>
    <t>GOL TV</t>
  </si>
  <si>
    <t>Sport Boys vs. ADT</t>
  </si>
  <si>
    <t>FBC Melgar vs. U. San Martín</t>
  </si>
  <si>
    <t>Carlos A. Mannucci vs. Deportivo Municipal</t>
  </si>
  <si>
    <t>Sport Huancayo vs. Ac. Cantolao</t>
  </si>
  <si>
    <t>Universitario vs. Ayacucho FC</t>
  </si>
  <si>
    <t>Alianza Atlético  vs. Cienciano</t>
  </si>
  <si>
    <t>Sporting Cristal vs. U. César Vallejo</t>
  </si>
  <si>
    <t>UTC vs. Alianza Lima</t>
  </si>
  <si>
    <t>Roma  vs Cremonese</t>
  </si>
  <si>
    <t>Sampdoria vs Juventus</t>
  </si>
  <si>
    <t>Manchester United vs Liverpool</t>
  </si>
  <si>
    <t>Benfica vs Dynamo Kyiv</t>
  </si>
  <si>
    <t>Crvena zvezda vs Maccabi Haifa</t>
  </si>
  <si>
    <t>Viktoria Plzen vs Qarabag</t>
  </si>
  <si>
    <t>Dinamo Zagreb vs Bodø/Glimt</t>
  </si>
  <si>
    <t>Trabzonspor vs FC Copenhagen</t>
  </si>
  <si>
    <t>PSV Eindhoven vs Rangers</t>
  </si>
  <si>
    <t>Fluminense vs Corinthians</t>
  </si>
  <si>
    <t>Sao Paulo vs Flamengo</t>
  </si>
  <si>
    <t>Lazio vs Inter</t>
  </si>
  <si>
    <t>Portland Timbers vs Seattle Sounders</t>
  </si>
  <si>
    <t>Southampton vs Manchester United</t>
  </si>
  <si>
    <t>Hertha Berlin vs Borussia Dortmund</t>
  </si>
  <si>
    <t>Manchester City vs Crystal Palace</t>
  </si>
  <si>
    <t>Juventus vs Roma</t>
  </si>
  <si>
    <t>Arsenal vs Fulham</t>
  </si>
  <si>
    <t>Milan vs Bologna</t>
  </si>
  <si>
    <t>Fluminense vs Palmeiras</t>
  </si>
  <si>
    <t>Tigre vs River Plate</t>
  </si>
  <si>
    <t>Notthingham Forest vs Tottenham</t>
  </si>
  <si>
    <t>Werder Bremen vs Eintracht Frankfurt</t>
  </si>
  <si>
    <t>PSG vs Monaco</t>
  </si>
  <si>
    <t>Espanyol vs Real Madrid</t>
  </si>
  <si>
    <t>Boca Juniors vs Atlético Tucumán</t>
  </si>
  <si>
    <t>Serie A #2-SOIM 14760</t>
  </si>
  <si>
    <t>Serie A #2-SOIM 14761</t>
  </si>
  <si>
    <t>Premier #3-SOEN 16140</t>
  </si>
  <si>
    <t>UCL #Clasif.- SOUL 574</t>
  </si>
  <si>
    <t>UCL #Clasif.- SOUL 573</t>
  </si>
  <si>
    <t>UCL #Clasif.- SOUL 572</t>
  </si>
  <si>
    <t>UCL #Clasif.- SOUL 575</t>
  </si>
  <si>
    <t>UCL #Clasif.- SOUL 576</t>
  </si>
  <si>
    <t>UCL #Clasif.- SOUL 577</t>
  </si>
  <si>
    <t>Copa de Brasil</t>
  </si>
  <si>
    <t>Serie A #3-SOIM 14769</t>
  </si>
  <si>
    <t>Premier #4-SOEN 16152</t>
  </si>
  <si>
    <t>Bundes #4-SOGB 105864</t>
  </si>
  <si>
    <t>Premier #4-SOEN 16150</t>
  </si>
  <si>
    <t>Serie A #3-SOIM 14768</t>
  </si>
  <si>
    <t>Premier #4-SOEN 16144</t>
  </si>
  <si>
    <t>Serie A #3-SOIM 14771</t>
  </si>
  <si>
    <t>Brasileirao</t>
  </si>
  <si>
    <t>LPF AFA #16-SOAR 2234</t>
  </si>
  <si>
    <t>Premier #4-SOEN 16151</t>
  </si>
  <si>
    <t>Bundes #4-SOGB 105867</t>
  </si>
  <si>
    <t>Ligue 1 #4-SOFL 4226</t>
  </si>
  <si>
    <t>LaLiga #3-SOIG 14913</t>
  </si>
  <si>
    <t>LPF AFA #16-SOAR 2226</t>
  </si>
  <si>
    <t>Liga 1 Betsson - Fecha #9</t>
  </si>
  <si>
    <t>2022-08-26 15:30:00</t>
  </si>
  <si>
    <t>2022-08-26 19:00:00</t>
  </si>
  <si>
    <t>2022-08-27 13:15:00</t>
  </si>
  <si>
    <t>2022-08-27 15:30:00</t>
  </si>
  <si>
    <t>2022-08-27 19:00:00</t>
  </si>
  <si>
    <t>2022-08-28 11:00:00</t>
  </si>
  <si>
    <t>2022-08-28 13:15:00</t>
  </si>
  <si>
    <t>2022-08-28 15:30:00</t>
  </si>
  <si>
    <t>2022-08-22 11:30:00</t>
  </si>
  <si>
    <t>2022-08-22 13:45:00</t>
  </si>
  <si>
    <t>2022-08-22 14:00:00</t>
  </si>
  <si>
    <t>2022-08-23 14:00:00</t>
  </si>
  <si>
    <t>2022-08-24 14:00:00</t>
  </si>
  <si>
    <t>2022-08-24 17:30:00</t>
  </si>
  <si>
    <t>2022-08-24 19:30:00</t>
  </si>
  <si>
    <t>2022-08-26 13:45:00</t>
  </si>
  <si>
    <t>2022-08-26 21:08:00</t>
  </si>
  <si>
    <t>2022-08-27 06:30:00</t>
  </si>
  <si>
    <t>2022-08-27 08:30:00</t>
  </si>
  <si>
    <t>2022-08-27 09:00:00</t>
  </si>
  <si>
    <t>2022-08-27 11:30:00</t>
  </si>
  <si>
    <t>2022-08-27 13:45:00</t>
  </si>
  <si>
    <t>2022-08-27 17:00:00</t>
  </si>
  <si>
    <t>2022-08-27 18:30:00</t>
  </si>
  <si>
    <t>2022-08-28 10:30:00</t>
  </si>
  <si>
    <t>2022-08-28 13:45:00</t>
  </si>
  <si>
    <t>2022-08-28 15:00:00</t>
  </si>
  <si>
    <t>2022-08-28 16:00:00</t>
  </si>
  <si>
    <t>08/07-14/07</t>
  </si>
  <si>
    <t>15/07-21/07</t>
  </si>
  <si>
    <t>22/08-28/09</t>
  </si>
  <si>
    <t>La voz senior</t>
  </si>
  <si>
    <t>Premier League - Fecha #3</t>
  </si>
  <si>
    <t>Benfica vs Dinamo</t>
  </si>
  <si>
    <t>PSV vs Rangers</t>
  </si>
  <si>
    <t>ESPN4</t>
  </si>
  <si>
    <t>FFC</t>
  </si>
  <si>
    <t>Artes marciales mixtas: FFC 52</t>
  </si>
  <si>
    <t>FBC Melgar vs U. San Martín</t>
  </si>
  <si>
    <t>Sporting Cristal vs U. César Vallejo</t>
  </si>
  <si>
    <t>Universitario vs Ayacucho FC</t>
  </si>
  <si>
    <t>UTC vs Alianza Lima</t>
  </si>
  <si>
    <t>Serie A - Fecha #3</t>
  </si>
  <si>
    <t>Ligue 1 - Fecha #4</t>
  </si>
  <si>
    <t>LaLiga - Fecha #3</t>
  </si>
  <si>
    <t>Rápidos y Furiosos: Hobbs &amp; Shaw</t>
  </si>
  <si>
    <r>
      <t xml:space="preserve">12:30 a. m.
</t>
    </r>
    <r>
      <rPr>
        <sz val="8"/>
        <color rgb="FFFF0000"/>
        <rFont val="Calibri"/>
        <family val="2"/>
      </rPr>
      <t>del día siguiente</t>
    </r>
  </si>
  <si>
    <t xml:space="preserve">Saga Planeta de los Simios </t>
  </si>
  <si>
    <t>Cinecanal</t>
  </si>
  <si>
    <r>
      <t xml:space="preserve">12:40 a. m.
</t>
    </r>
    <r>
      <rPr>
        <sz val="8"/>
        <color rgb="FFFF0000"/>
        <rFont val="Calibri"/>
        <family val="2"/>
      </rPr>
      <t>del día siguiente</t>
    </r>
  </si>
  <si>
    <t>MTV Video Music Awards</t>
  </si>
  <si>
    <t>MTV</t>
  </si>
  <si>
    <t>Encintados</t>
  </si>
  <si>
    <t>22/08-28/08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</si>
</sst>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5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</fills>
  <borders count="7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4">
    <xf numFmtId="0" fontId="0" fillId="0" borderId="0"/>
    <xf numFmtId="164" fontId="21" fillId="0" borderId="0" applyBorder="0" applyProtection="0"/>
    <xf numFmtId="165" fontId="21" fillId="0" borderId="0" applyBorder="0" applyProtection="0"/>
    <xf numFmtId="0" fontId="21" fillId="0" borderId="0"/>
    <xf numFmtId="0" fontId="10" fillId="0" borderId="0"/>
    <xf numFmtId="0" fontId="9" fillId="0" borderId="0"/>
    <xf numFmtId="0" fontId="22" fillId="0" borderId="0" applyNumberFormat="0" applyFill="0" applyBorder="0" applyAlignment="0" applyProtection="0"/>
    <xf numFmtId="0" fontId="23" fillId="0" borderId="36" applyNumberFormat="0" applyFill="0" applyAlignment="0" applyProtection="0"/>
    <xf numFmtId="0" fontId="24" fillId="0" borderId="37" applyNumberFormat="0" applyFill="0" applyAlignment="0" applyProtection="0"/>
    <xf numFmtId="0" fontId="25" fillId="0" borderId="38" applyNumberFormat="0" applyFill="0" applyAlignment="0" applyProtection="0"/>
    <xf numFmtId="0" fontId="25" fillId="0" borderId="0" applyNumberFormat="0" applyFill="0" applyBorder="0" applyAlignment="0" applyProtection="0"/>
    <xf numFmtId="0" fontId="26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9" fillId="17" borderId="39" applyNumberFormat="0" applyAlignment="0" applyProtection="0"/>
    <xf numFmtId="0" fontId="30" fillId="18" borderId="40" applyNumberFormat="0" applyAlignment="0" applyProtection="0"/>
    <xf numFmtId="0" fontId="31" fillId="18" borderId="39" applyNumberFormat="0" applyAlignment="0" applyProtection="0"/>
    <xf numFmtId="0" fontId="32" fillId="0" borderId="41" applyNumberFormat="0" applyFill="0" applyAlignment="0" applyProtection="0"/>
    <xf numFmtId="0" fontId="33" fillId="19" borderId="42" applyNumberFormat="0" applyAlignment="0" applyProtection="0"/>
    <xf numFmtId="0" fontId="34" fillId="0" borderId="0" applyNumberFormat="0" applyFill="0" applyBorder="0" applyAlignment="0" applyProtection="0"/>
    <xf numFmtId="0" fontId="35" fillId="0" borderId="44" applyNumberFormat="0" applyFill="0" applyAlignment="0" applyProtection="0"/>
    <xf numFmtId="0" fontId="36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6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36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36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36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36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0" borderId="0"/>
    <xf numFmtId="0" fontId="8" fillId="20" borderId="43" applyNumberFormat="0" applyFont="0" applyAlignment="0" applyProtection="0"/>
    <xf numFmtId="0" fontId="37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48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2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3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3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2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4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1" fillId="5" borderId="18" xfId="1" applyFont="1" applyFill="1" applyBorder="1" applyAlignment="1" applyProtection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164" fontId="11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1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3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1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5" fillId="2" borderId="0" xfId="0" applyFont="1" applyFill="1"/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1" fillId="2" borderId="0" xfId="0" applyFont="1" applyFill="1" applyBorder="1"/>
    <xf numFmtId="164" fontId="11" fillId="2" borderId="0" xfId="1" applyFont="1" applyFill="1" applyBorder="1" applyAlignment="1" applyProtection="1"/>
    <xf numFmtId="3" fontId="16" fillId="0" borderId="0" xfId="0" applyNumberFormat="1" applyFont="1"/>
    <xf numFmtId="0" fontId="17" fillId="2" borderId="0" xfId="0" applyFont="1" applyFill="1" applyAlignment="1">
      <alignment horizontal="center" vertical="center"/>
    </xf>
    <xf numFmtId="165" fontId="16" fillId="0" borderId="0" xfId="2" applyFont="1" applyBorder="1" applyAlignment="1" applyProtection="1">
      <alignment horizontal="center" vertical="center"/>
    </xf>
    <xf numFmtId="0" fontId="13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3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6" fillId="2" borderId="0" xfId="0" applyNumberFormat="1" applyFont="1" applyFill="1"/>
    <xf numFmtId="0" fontId="11" fillId="2" borderId="0" xfId="0" applyFont="1" applyFill="1"/>
    <xf numFmtId="167" fontId="11" fillId="7" borderId="13" xfId="0" applyNumberFormat="1" applyFont="1" applyFill="1" applyBorder="1" applyAlignment="1">
      <alignment horizontal="center" vertical="center"/>
    </xf>
    <xf numFmtId="168" fontId="11" fillId="2" borderId="11" xfId="0" applyNumberFormat="1" applyFont="1" applyFill="1" applyBorder="1" applyAlignment="1">
      <alignment horizontal="center" vertical="center"/>
    </xf>
    <xf numFmtId="168" fontId="11" fillId="7" borderId="11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vertical="center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2" borderId="3" xfId="0" applyFont="1" applyFill="1" applyBorder="1"/>
    <xf numFmtId="0" fontId="18" fillId="2" borderId="0" xfId="0" applyFont="1" applyFill="1"/>
    <xf numFmtId="0" fontId="18" fillId="0" borderId="4" xfId="0" applyFont="1" applyBorder="1"/>
    <xf numFmtId="0" fontId="18" fillId="0" borderId="3" xfId="0" applyFont="1" applyBorder="1"/>
    <xf numFmtId="0" fontId="18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2" fillId="8" borderId="11" xfId="0" applyFont="1" applyFill="1" applyBorder="1" applyAlignment="1">
      <alignment vertical="center"/>
    </xf>
    <xf numFmtId="0" fontId="0" fillId="2" borderId="4" xfId="0" applyFill="1" applyBorder="1"/>
    <xf numFmtId="0" fontId="12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8" fillId="0" borderId="14" xfId="0" applyFont="1" applyBorder="1"/>
    <xf numFmtId="0" fontId="13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8" fillId="0" borderId="19" xfId="0" applyNumberFormat="1" applyFont="1" applyBorder="1"/>
    <xf numFmtId="0" fontId="18" fillId="0" borderId="20" xfId="0" applyFont="1" applyBorder="1"/>
    <xf numFmtId="3" fontId="18" fillId="0" borderId="14" xfId="0" applyNumberFormat="1" applyFont="1" applyBorder="1"/>
    <xf numFmtId="3" fontId="18" fillId="2" borderId="19" xfId="0" applyNumberFormat="1" applyFont="1" applyFill="1" applyBorder="1"/>
    <xf numFmtId="3" fontId="18" fillId="2" borderId="14" xfId="0" applyNumberFormat="1" applyFont="1" applyFill="1" applyBorder="1"/>
    <xf numFmtId="0" fontId="18" fillId="2" borderId="14" xfId="0" applyFont="1" applyFill="1" applyBorder="1"/>
    <xf numFmtId="3" fontId="18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3" fillId="2" borderId="18" xfId="0" applyFont="1" applyFill="1" applyBorder="1"/>
    <xf numFmtId="0" fontId="18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8" fillId="2" borderId="19" xfId="0" applyFont="1" applyFill="1" applyBorder="1"/>
    <xf numFmtId="3" fontId="18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8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8" fillId="8" borderId="18" xfId="0" applyFont="1" applyFill="1" applyBorder="1"/>
    <xf numFmtId="0" fontId="18" fillId="10" borderId="18" xfId="0" applyFont="1" applyFill="1" applyBorder="1"/>
    <xf numFmtId="0" fontId="18" fillId="0" borderId="18" xfId="0" applyFont="1" applyBorder="1"/>
    <xf numFmtId="0" fontId="18" fillId="11" borderId="18" xfId="0" applyFont="1" applyFill="1" applyBorder="1"/>
    <xf numFmtId="0" fontId="18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4" fillId="2" borderId="13" xfId="0" applyFont="1" applyFill="1" applyBorder="1"/>
    <xf numFmtId="0" fontId="20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9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9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4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3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1" fillId="2" borderId="0" xfId="0" applyNumberFormat="1" applyFont="1" applyFill="1" applyBorder="1" applyAlignment="1">
      <alignment horizontal="center" vertical="center"/>
    </xf>
    <xf numFmtId="167" fontId="11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0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8" fillId="2" borderId="0" xfId="0" applyFont="1" applyFill="1" applyBorder="1"/>
    <xf numFmtId="0" fontId="18" fillId="2" borderId="16" xfId="0" applyFont="1" applyFill="1" applyBorder="1"/>
    <xf numFmtId="0" fontId="38" fillId="0" borderId="46" xfId="0" applyFont="1" applyBorder="1" applyAlignment="1">
      <alignment horizontal="center" vertical="center" wrapText="1"/>
    </xf>
    <xf numFmtId="0" fontId="12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9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1" fillId="0" borderId="0" xfId="2" applyNumberFormat="1"/>
    <xf numFmtId="4" fontId="0" fillId="0" borderId="21" xfId="0" applyNumberForma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19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46" borderId="21" xfId="0" applyNumberFormat="1" applyFill="1" applyBorder="1" applyAlignment="1">
      <alignment horizontal="center"/>
    </xf>
    <xf numFmtId="4" fontId="0" fillId="0" borderId="0" xfId="0" applyNumberFormat="1" applyAlignment="1"/>
    <xf numFmtId="0" fontId="42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1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1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1" fillId="46" borderId="51" xfId="2" applyNumberFormat="1" applyFill="1" applyBorder="1" applyAlignment="1">
      <alignment horizontal="center" vertical="center"/>
    </xf>
    <xf numFmtId="0" fontId="39" fillId="50" borderId="51" xfId="0" applyFont="1" applyFill="1" applyBorder="1" applyAlignment="1">
      <alignment horizontal="center" vertical="center"/>
    </xf>
    <xf numFmtId="4" fontId="39" fillId="50" borderId="51" xfId="0" applyNumberFormat="1" applyFont="1" applyFill="1" applyBorder="1" applyAlignment="1">
      <alignment horizontal="center" vertical="center"/>
    </xf>
    <xf numFmtId="169" fontId="39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1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 wrapText="1"/>
    </xf>
    <xf numFmtId="0" fontId="43" fillId="48" borderId="51" xfId="0" applyFont="1" applyFill="1" applyBorder="1" applyAlignment="1">
      <alignment horizontal="center" vertical="center" wrapText="1"/>
    </xf>
    <xf numFmtId="0" fontId="43" fillId="48" borderId="51" xfId="0" applyFont="1" applyFill="1" applyBorder="1" applyAlignment="1">
      <alignment horizontal="center" vertical="center"/>
    </xf>
    <xf numFmtId="4" fontId="39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39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39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45" fillId="0" borderId="57" xfId="0" applyFont="1" applyBorder="1" applyAlignment="1">
      <alignment horizontal="center" vertical="center" wrapText="1"/>
    </xf>
    <xf numFmtId="0" fontId="43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39" fillId="0" borderId="58" xfId="0" applyNumberFormat="1" applyFont="1" applyBorder="1" applyAlignment="1">
      <alignment horizontal="center" vertical="center"/>
    </xf>
    <xf numFmtId="3" fontId="2" fillId="50" borderId="58" xfId="51" applyNumberFormat="1" applyFont="1" applyFill="1" applyBorder="1" applyAlignment="1">
      <alignment horizontal="center"/>
    </xf>
    <xf numFmtId="3" fontId="2" fillId="53" borderId="58" xfId="51" applyNumberFormat="1" applyFont="1" applyFill="1" applyBorder="1" applyAlignment="1">
      <alignment horizontal="center"/>
    </xf>
    <xf numFmtId="0" fontId="47" fillId="0" borderId="0" xfId="0" applyFont="1"/>
    <xf numFmtId="0" fontId="47" fillId="51" borderId="58" xfId="0" applyFont="1" applyFill="1" applyBorder="1" applyAlignment="1">
      <alignment horizontal="center"/>
    </xf>
    <xf numFmtId="0" fontId="47" fillId="50" borderId="58" xfId="0" applyFont="1" applyFill="1" applyBorder="1" applyAlignment="1">
      <alignment horizontal="center"/>
    </xf>
    <xf numFmtId="0" fontId="47" fillId="54" borderId="58" xfId="0" applyFont="1" applyFill="1" applyBorder="1" applyAlignment="1">
      <alignment horizontal="center"/>
    </xf>
    <xf numFmtId="0" fontId="47" fillId="53" borderId="58" xfId="0" applyFont="1" applyFill="1" applyBorder="1" applyAlignment="1">
      <alignment horizontal="center"/>
    </xf>
    <xf numFmtId="0" fontId="47" fillId="46" borderId="0" xfId="0" applyFont="1" applyFill="1"/>
    <xf numFmtId="0" fontId="47" fillId="0" borderId="0" xfId="0" applyFont="1" applyAlignment="1">
      <alignment horizontal="center"/>
    </xf>
    <xf numFmtId="4" fontId="2" fillId="0" borderId="58" xfId="51" applyNumberFormat="1" applyFont="1" applyBorder="1" applyAlignment="1">
      <alignment horizontal="center"/>
    </xf>
    <xf numFmtId="2" fontId="47" fillId="52" borderId="58" xfId="0" applyNumberFormat="1" applyFont="1" applyFill="1" applyBorder="1" applyAlignment="1">
      <alignment horizontal="center"/>
    </xf>
    <xf numFmtId="2" fontId="47" fillId="55" borderId="58" xfId="0" applyNumberFormat="1" applyFont="1" applyFill="1" applyBorder="1" applyAlignment="1">
      <alignment horizontal="center"/>
    </xf>
    <xf numFmtId="4" fontId="2" fillId="46" borderId="58" xfId="51" applyNumberFormat="1" applyFont="1" applyFill="1" applyBorder="1" applyAlignment="1">
      <alignment horizontal="center"/>
    </xf>
    <xf numFmtId="2" fontId="47" fillId="0" borderId="0" xfId="0" applyNumberFormat="1" applyFont="1" applyAlignment="1">
      <alignment horizontal="center"/>
    </xf>
    <xf numFmtId="0" fontId="47" fillId="51" borderId="58" xfId="0" applyFont="1" applyFill="1" applyBorder="1" applyAlignment="1">
      <alignment horizontal="left" indent="1"/>
    </xf>
    <xf numFmtId="0" fontId="47" fillId="54" borderId="58" xfId="0" applyFont="1" applyFill="1" applyBorder="1" applyAlignment="1">
      <alignment horizontal="left" indent="1"/>
    </xf>
    <xf numFmtId="0" fontId="47" fillId="53" borderId="58" xfId="0" applyFont="1" applyFill="1" applyBorder="1" applyAlignment="1">
      <alignment horizontal="left" indent="1"/>
    </xf>
    <xf numFmtId="0" fontId="47" fillId="0" borderId="0" xfId="0" applyFont="1" applyAlignment="1">
      <alignment horizontal="left" indent="1"/>
    </xf>
    <xf numFmtId="0" fontId="47" fillId="50" borderId="58" xfId="0" applyFont="1" applyFill="1" applyBorder="1" applyAlignment="1">
      <alignment horizontal="left" indent="1"/>
    </xf>
    <xf numFmtId="22" fontId="47" fillId="53" borderId="58" xfId="0" applyNumberFormat="1" applyFont="1" applyFill="1" applyBorder="1" applyAlignment="1">
      <alignment horizontal="center"/>
    </xf>
    <xf numFmtId="0" fontId="47" fillId="53" borderId="59" xfId="0" applyFont="1" applyFill="1" applyBorder="1" applyAlignment="1">
      <alignment horizontal="left" indent="1"/>
    </xf>
    <xf numFmtId="0" fontId="47" fillId="54" borderId="59" xfId="0" applyFont="1" applyFill="1" applyBorder="1" applyAlignment="1">
      <alignment horizontal="left" indent="1"/>
    </xf>
    <xf numFmtId="0" fontId="47" fillId="54" borderId="59" xfId="0" applyFont="1" applyFill="1" applyBorder="1" applyAlignment="1">
      <alignment horizontal="center"/>
    </xf>
    <xf numFmtId="0" fontId="47" fillId="53" borderId="59" xfId="0" applyFont="1" applyFill="1" applyBorder="1" applyAlignment="1">
      <alignment horizontal="center"/>
    </xf>
    <xf numFmtId="3" fontId="2" fillId="53" borderId="59" xfId="51" applyNumberFormat="1" applyFont="1" applyFill="1" applyBorder="1" applyAlignment="1">
      <alignment horizontal="center"/>
    </xf>
    <xf numFmtId="4" fontId="2" fillId="0" borderId="59" xfId="51" applyNumberFormat="1" applyFont="1" applyBorder="1" applyAlignment="1">
      <alignment horizontal="center"/>
    </xf>
    <xf numFmtId="2" fontId="47" fillId="55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18" fontId="0" fillId="0" borderId="58" xfId="0" applyNumberFormat="1" applyBorder="1"/>
    <xf numFmtId="4" fontId="0" fillId="0" borderId="58" xfId="0" applyNumberFormat="1" applyBorder="1"/>
    <xf numFmtId="3" fontId="0" fillId="0" borderId="58" xfId="0" applyNumberFormat="1" applyBorder="1"/>
    <xf numFmtId="0" fontId="46" fillId="3" borderId="52" xfId="0" applyFont="1" applyFill="1" applyBorder="1" applyAlignment="1">
      <alignment horizontal="left" vertical="center" indent="1"/>
    </xf>
    <xf numFmtId="0" fontId="46" fillId="3" borderId="52" xfId="0" applyFont="1" applyFill="1" applyBorder="1" applyAlignment="1">
      <alignment horizontal="center" vertical="center"/>
    </xf>
    <xf numFmtId="0" fontId="47" fillId="50" borderId="59" xfId="0" applyFont="1" applyFill="1" applyBorder="1" applyAlignment="1">
      <alignment horizontal="left" indent="1"/>
    </xf>
    <xf numFmtId="4" fontId="39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8" xfId="0" applyBorder="1"/>
    <xf numFmtId="14" fontId="0" fillId="0" borderId="58" xfId="0" applyNumberFormat="1" applyBorder="1"/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39" fillId="45" borderId="50" xfId="0" applyFont="1" applyFill="1" applyBorder="1" applyAlignment="1">
      <alignment horizontal="left" vertical="center" wrapText="1" indent="1"/>
    </xf>
    <xf numFmtId="4" fontId="41" fillId="45" borderId="21" xfId="0" applyNumberFormat="1" applyFont="1" applyFill="1" applyBorder="1" applyAlignment="1">
      <alignment horizontal="center" vertical="center" wrapText="1"/>
    </xf>
    <xf numFmtId="0" fontId="39" fillId="49" borderId="50" xfId="0" applyFont="1" applyFill="1" applyBorder="1" applyAlignment="1">
      <alignment horizontal="left" vertical="center" wrapText="1" indent="1"/>
    </xf>
    <xf numFmtId="4" fontId="39" fillId="49" borderId="21" xfId="0" applyNumberFormat="1" applyFont="1" applyFill="1" applyBorder="1" applyAlignment="1">
      <alignment horizontal="center" vertical="center" wrapText="1"/>
    </xf>
    <xf numFmtId="4" fontId="39" fillId="49" borderId="21" xfId="0" applyNumberFormat="1" applyFont="1" applyFill="1" applyBorder="1" applyAlignment="1">
      <alignment horizontal="center"/>
    </xf>
    <xf numFmtId="169" fontId="39" fillId="47" borderId="21" xfId="2" applyNumberFormat="1" applyFont="1" applyFill="1" applyBorder="1" applyAlignment="1">
      <alignment horizontal="center"/>
    </xf>
    <xf numFmtId="0" fontId="49" fillId="47" borderId="21" xfId="0" applyFont="1" applyFill="1" applyBorder="1" applyAlignment="1">
      <alignment horizontal="center" vertical="center" wrapText="1"/>
    </xf>
    <xf numFmtId="4" fontId="50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0" fillId="49" borderId="48" xfId="0" applyNumberFormat="1" applyFill="1" applyBorder="1"/>
    <xf numFmtId="3" fontId="13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18" fillId="3" borderId="3" xfId="0" applyNumberFormat="1" applyFont="1" applyFill="1" applyBorder="1" applyAlignment="1">
      <alignment horizontal="center" vertical="center"/>
    </xf>
    <xf numFmtId="0" fontId="47" fillId="53" borderId="66" xfId="0" applyFont="1" applyFill="1" applyBorder="1" applyAlignment="1">
      <alignment horizontal="left" indent="1"/>
    </xf>
    <xf numFmtId="0" fontId="47" fillId="54" borderId="66" xfId="0" applyFont="1" applyFill="1" applyBorder="1" applyAlignment="1">
      <alignment horizontal="left" indent="1"/>
    </xf>
    <xf numFmtId="0" fontId="47" fillId="54" borderId="65" xfId="0" applyFont="1" applyFill="1" applyBorder="1" applyAlignment="1">
      <alignment horizontal="center"/>
    </xf>
    <xf numFmtId="0" fontId="47" fillId="53" borderId="66" xfId="0" applyFont="1" applyFill="1" applyBorder="1" applyAlignment="1">
      <alignment horizontal="center"/>
    </xf>
    <xf numFmtId="3" fontId="2" fillId="53" borderId="65" xfId="51" applyNumberFormat="1" applyFont="1" applyFill="1" applyBorder="1" applyAlignment="1">
      <alignment horizontal="center"/>
    </xf>
    <xf numFmtId="4" fontId="2" fillId="0" borderId="65" xfId="51" applyNumberFormat="1" applyFont="1" applyBorder="1" applyAlignment="1">
      <alignment horizontal="center"/>
    </xf>
    <xf numFmtId="2" fontId="47" fillId="55" borderId="65" xfId="0" applyNumberFormat="1" applyFont="1" applyFill="1" applyBorder="1" applyAlignment="1">
      <alignment horizontal="center"/>
    </xf>
    <xf numFmtId="3" fontId="2" fillId="50" borderId="66" xfId="51" applyNumberFormat="1" applyFont="1" applyFill="1" applyBorder="1" applyAlignment="1">
      <alignment horizontal="center"/>
    </xf>
    <xf numFmtId="2" fontId="47" fillId="52" borderId="66" xfId="0" applyNumberFormat="1" applyFont="1" applyFill="1" applyBorder="1" applyAlignment="1">
      <alignment horizontal="center"/>
    </xf>
    <xf numFmtId="0" fontId="47" fillId="46" borderId="59" xfId="0" applyFont="1" applyFill="1" applyBorder="1" applyAlignment="1">
      <alignment horizontal="left" indent="1"/>
    </xf>
    <xf numFmtId="0" fontId="47" fillId="57" borderId="59" xfId="0" applyFont="1" applyFill="1" applyBorder="1" applyAlignment="1">
      <alignment horizontal="left" indent="1"/>
    </xf>
    <xf numFmtId="0" fontId="47" fillId="57" borderId="59" xfId="0" applyFont="1" applyFill="1" applyBorder="1" applyAlignment="1">
      <alignment horizontal="center"/>
    </xf>
    <xf numFmtId="0" fontId="47" fillId="46" borderId="59" xfId="0" applyFont="1" applyFill="1" applyBorder="1" applyAlignment="1">
      <alignment horizontal="center"/>
    </xf>
    <xf numFmtId="3" fontId="2" fillId="46" borderId="59" xfId="51" applyNumberFormat="1" applyFont="1" applyFill="1" applyBorder="1" applyAlignment="1">
      <alignment horizontal="center"/>
    </xf>
    <xf numFmtId="4" fontId="2" fillId="46" borderId="59" xfId="51" applyNumberFormat="1" applyFont="1" applyFill="1" applyBorder="1" applyAlignment="1">
      <alignment horizontal="center"/>
    </xf>
    <xf numFmtId="2" fontId="47" fillId="58" borderId="59" xfId="0" applyNumberFormat="1" applyFont="1" applyFill="1" applyBorder="1" applyAlignment="1">
      <alignment horizontal="center"/>
    </xf>
    <xf numFmtId="0" fontId="47" fillId="46" borderId="58" xfId="0" applyFont="1" applyFill="1" applyBorder="1" applyAlignment="1">
      <alignment horizontal="left" indent="1"/>
    </xf>
    <xf numFmtId="0" fontId="47" fillId="57" borderId="58" xfId="0" applyFont="1" applyFill="1" applyBorder="1" applyAlignment="1">
      <alignment horizontal="left" indent="1"/>
    </xf>
    <xf numFmtId="0" fontId="47" fillId="57" borderId="58" xfId="0" applyFont="1" applyFill="1" applyBorder="1" applyAlignment="1">
      <alignment horizontal="center"/>
    </xf>
    <xf numFmtId="0" fontId="47" fillId="46" borderId="58" xfId="0" applyFont="1" applyFill="1" applyBorder="1" applyAlignment="1">
      <alignment horizontal="center"/>
    </xf>
    <xf numFmtId="3" fontId="2" fillId="46" borderId="58" xfId="51" applyNumberFormat="1" applyFont="1" applyFill="1" applyBorder="1" applyAlignment="1">
      <alignment horizontal="center"/>
    </xf>
    <xf numFmtId="2" fontId="47" fillId="58" borderId="58" xfId="0" applyNumberFormat="1" applyFont="1" applyFill="1" applyBorder="1" applyAlignment="1">
      <alignment horizontal="center"/>
    </xf>
    <xf numFmtId="4" fontId="39" fillId="0" borderId="67" xfId="0" applyNumberFormat="1" applyFont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46" borderId="68" xfId="0" applyNumberFormat="1" applyFill="1" applyBorder="1" applyAlignment="1">
      <alignment horizontal="center" vertical="center"/>
    </xf>
    <xf numFmtId="0" fontId="45" fillId="0" borderId="68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/>
    </xf>
    <xf numFmtId="4" fontId="18" fillId="0" borderId="16" xfId="0" applyNumberFormat="1" applyFont="1" applyBorder="1" applyAlignment="1">
      <alignment horizontal="center" vertical="center"/>
    </xf>
    <xf numFmtId="4" fontId="18" fillId="0" borderId="17" xfId="0" applyNumberFormat="1" applyFont="1" applyBorder="1" applyAlignment="1">
      <alignment horizontal="center" vertical="center"/>
    </xf>
    <xf numFmtId="4" fontId="18" fillId="0" borderId="0" xfId="0" applyNumberFormat="1" applyFont="1" applyAlignment="1">
      <alignment horizontal="center" vertical="center"/>
    </xf>
    <xf numFmtId="4" fontId="18" fillId="0" borderId="4" xfId="0" applyNumberFormat="1" applyFont="1" applyBorder="1" applyAlignment="1">
      <alignment horizontal="center" vertical="center"/>
    </xf>
    <xf numFmtId="0" fontId="18" fillId="0" borderId="0" xfId="0" applyFont="1"/>
    <xf numFmtId="3" fontId="18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0" fontId="0" fillId="46" borderId="21" xfId="0" applyFill="1" applyBorder="1"/>
    <xf numFmtId="18" fontId="0" fillId="46" borderId="21" xfId="0" applyNumberFormat="1" applyFill="1" applyBorder="1"/>
    <xf numFmtId="4" fontId="0" fillId="46" borderId="21" xfId="0" applyNumberFormat="1" applyFill="1" applyBorder="1"/>
    <xf numFmtId="170" fontId="0" fillId="0" borderId="21" xfId="0" applyNumberFormat="1" applyBorder="1" applyAlignment="1">
      <alignment vertical="center"/>
    </xf>
    <xf numFmtId="3" fontId="0" fillId="46" borderId="21" xfId="0" applyNumberFormat="1" applyFill="1" applyBorder="1"/>
    <xf numFmtId="0" fontId="0" fillId="0" borderId="21" xfId="0" applyBorder="1" applyAlignment="1">
      <alignment vertical="center"/>
    </xf>
    <xf numFmtId="18" fontId="0" fillId="0" borderId="21" xfId="0" applyNumberFormat="1" applyBorder="1" applyAlignment="1">
      <alignment vertical="center"/>
    </xf>
    <xf numFmtId="18" fontId="0" fillId="0" borderId="21" xfId="0" applyNumberFormat="1" applyBorder="1" applyAlignment="1">
      <alignment horizontal="right" vertical="center" wrapText="1"/>
    </xf>
    <xf numFmtId="0" fontId="41" fillId="0" borderId="21" xfId="0" applyFont="1" applyBorder="1" applyAlignment="1">
      <alignment wrapText="1"/>
    </xf>
    <xf numFmtId="0" fontId="0" fillId="0" borderId="21" xfId="0" applyBorder="1" applyAlignment="1">
      <alignment wrapText="1"/>
    </xf>
    <xf numFmtId="0" fontId="41" fillId="0" borderId="0" xfId="0" applyFont="1" applyAlignment="1">
      <alignment wrapText="1"/>
    </xf>
    <xf numFmtId="0" fontId="46" fillId="3" borderId="52" xfId="0" applyFont="1" applyFill="1" applyBorder="1" applyAlignment="1">
      <alignment horizontal="left" vertical="top" indent="1"/>
    </xf>
    <xf numFmtId="4" fontId="1" fillId="0" borderId="58" xfId="51" applyNumberFormat="1" applyFont="1" applyBorder="1" applyAlignment="1">
      <alignment horizontal="center"/>
    </xf>
    <xf numFmtId="4" fontId="41" fillId="46" borderId="2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1" fillId="3" borderId="53" xfId="0" applyFont="1" applyFill="1" applyBorder="1" applyAlignment="1">
      <alignment horizontal="center" vertical="center"/>
    </xf>
    <xf numFmtId="0" fontId="11" fillId="3" borderId="54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33" fillId="56" borderId="60" xfId="0" applyFont="1" applyFill="1" applyBorder="1" applyAlignment="1">
      <alignment horizontal="center"/>
    </xf>
    <xf numFmtId="0" fontId="33" fillId="56" borderId="61" xfId="0" applyFont="1" applyFill="1" applyBorder="1" applyAlignment="1">
      <alignment horizontal="center"/>
    </xf>
    <xf numFmtId="0" fontId="33" fillId="56" borderId="60" xfId="0" applyFont="1" applyFill="1" applyBorder="1" applyAlignment="1">
      <alignment horizontal="left"/>
    </xf>
    <xf numFmtId="0" fontId="33" fillId="56" borderId="61" xfId="0" applyFont="1" applyFill="1" applyBorder="1" applyAlignment="1">
      <alignment horizontal="left"/>
    </xf>
    <xf numFmtId="0" fontId="48" fillId="56" borderId="62" xfId="0" applyFont="1" applyFill="1" applyBorder="1" applyAlignment="1">
      <alignment horizontal="center" vertical="center"/>
    </xf>
    <xf numFmtId="0" fontId="48" fillId="56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1" fillId="3" borderId="19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64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12" borderId="53" xfId="0" applyFont="1" applyFill="1" applyBorder="1" applyAlignment="1">
      <alignment horizontal="center" vertical="center"/>
    </xf>
    <xf numFmtId="0" fontId="11" fillId="12" borderId="54" xfId="0" applyFont="1" applyFill="1" applyBorder="1" applyAlignment="1">
      <alignment horizontal="center" vertical="center"/>
    </xf>
    <xf numFmtId="0" fontId="11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5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rmal 9" xfId="52" xr:uid="{A4F4EEF9-4247-4726-9191-2636313322A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0.19811248492697497</c:v>
                </c:pt>
                <c:pt idx="1">
                  <c:v>0.28859522367025875</c:v>
                </c:pt>
                <c:pt idx="2">
                  <c:v>8.4471517045515393E-2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1.9262659982385279E-2</c:v>
                </c:pt>
                <c:pt idx="1">
                  <c:v>0.94204096157353134</c:v>
                </c:pt>
                <c:pt idx="2">
                  <c:v>3.8696378444083517E-2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General'!$B$8:$B$20</c15:sqref>
                  </c15:fullRef>
                </c:ext>
              </c:extLst>
              <c:f>('Historico General'!$B$8:$B$15,'Historico General'!$B$17:$B$20)</c:f>
              <c:strCache>
                <c:ptCount val="12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General'!$D$3:$D$18</c15:sqref>
                  </c15:fullRef>
                </c:ext>
              </c:extLst>
              <c:f>('Historico General'!$D$3:$D$10,'Historico General'!$D$12:$D$15)</c:f>
              <c:numCache>
                <c:formatCode>#,##0</c:formatCode>
                <c:ptCount val="12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5994518.1670000004</c:v>
                </c:pt>
                <c:pt idx="9" formatCode="#,##0.00">
                  <c:v>5584158.2400000002</c:v>
                </c:pt>
                <c:pt idx="10" formatCode="#,##0.00">
                  <c:v>5722573.3799999999</c:v>
                </c:pt>
                <c:pt idx="11" formatCode="#,##0.00">
                  <c:v>5606485.2999999998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General'!$B$8:$B$20</c15:sqref>
                  </c15:fullRef>
                </c:ext>
              </c:extLst>
              <c:f>('Historico General'!$B$8:$B$15,'Historico General'!$B$17:$B$20)</c:f>
              <c:strCache>
                <c:ptCount val="12"/>
                <c:pt idx="0">
                  <c:v>03/06-09/06</c:v>
                </c:pt>
                <c:pt idx="1">
                  <c:v>10/06-16/06</c:v>
                </c:pt>
                <c:pt idx="2">
                  <c:v>17/06-23/06</c:v>
                </c:pt>
                <c:pt idx="3">
                  <c:v>24/06-30/06</c:v>
                </c:pt>
                <c:pt idx="4">
                  <c:v>01/07-07/07</c:v>
                </c:pt>
                <c:pt idx="5">
                  <c:v>08/07-14/07</c:v>
                </c:pt>
                <c:pt idx="6">
                  <c:v>15/07-21/07</c:v>
                </c:pt>
                <c:pt idx="7">
                  <c:v>18/07-24/07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General'!$C$3:$C$18</c15:sqref>
                  </c15:fullRef>
                </c:ext>
              </c:extLst>
              <c:f>('Historico General'!$C$3:$C$10,'Historico General'!$C$12:$C$15)</c:f>
              <c:numCache>
                <c:formatCode>#,##0</c:formatCode>
                <c:ptCount val="12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105886.77099999999</c:v>
                </c:pt>
                <c:pt idx="9" formatCode="#,##0.00">
                  <c:v>114105.53</c:v>
                </c:pt>
                <c:pt idx="10" formatCode="#,##0.00">
                  <c:v>115989.13</c:v>
                </c:pt>
                <c:pt idx="11" formatCode="#,##0.00">
                  <c:v>114272.19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General'!$B$8:$B$20</c15:sqref>
                        </c15:fullRef>
                        <c15:formulaRef>
                          <c15:sqref>('Historico General'!$B$8:$B$15,'Historico General'!$B$17:$B$20)</c15:sqref>
                        </c15:formulaRef>
                      </c:ext>
                    </c:extLst>
                    <c:strCache>
                      <c:ptCount val="12"/>
                      <c:pt idx="0">
                        <c:v>03/06-09/06</c:v>
                      </c:pt>
                      <c:pt idx="1">
                        <c:v>10/06-16/06</c:v>
                      </c:pt>
                      <c:pt idx="2">
                        <c:v>17/06-23/06</c:v>
                      </c:pt>
                      <c:pt idx="3">
                        <c:v>24/06-30/06</c:v>
                      </c:pt>
                      <c:pt idx="4">
                        <c:v>01/07-07/07</c:v>
                      </c:pt>
                      <c:pt idx="5">
                        <c:v>08/07-14/07</c:v>
                      </c:pt>
                      <c:pt idx="6">
                        <c:v>15/07-21/07</c:v>
                      </c:pt>
                      <c:pt idx="7">
                        <c:v>18/07-24/07</c:v>
                      </c:pt>
                      <c:pt idx="8">
                        <c:v>01/08-07/08</c:v>
                      </c:pt>
                      <c:pt idx="9">
                        <c:v>08/08-14/08</c:v>
                      </c:pt>
                      <c:pt idx="10">
                        <c:v>15/08-21/08</c:v>
                      </c:pt>
                      <c:pt idx="11">
                        <c:v>22/08-28/09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General'!$E$3:$E$18</c15:sqref>
                        </c15:fullRef>
                        <c15:formulaRef>
                          <c15:sqref>('Historico General'!$E$3:$E$10,'Historico General'!$E$12:$E$15)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423507</c:v>
                      </c:pt>
                      <c:pt idx="1">
                        <c:v>429559</c:v>
                      </c:pt>
                      <c:pt idx="2">
                        <c:v>450146</c:v>
                      </c:pt>
                      <c:pt idx="3">
                        <c:v>422155</c:v>
                      </c:pt>
                      <c:pt idx="4">
                        <c:v>395604</c:v>
                      </c:pt>
                      <c:pt idx="5">
                        <c:v>376269</c:v>
                      </c:pt>
                      <c:pt idx="6" formatCode="#,##0.00">
                        <c:v>364261.46899999998</c:v>
                      </c:pt>
                      <c:pt idx="7" formatCode="#,##0.00">
                        <c:v>323560.11200000002</c:v>
                      </c:pt>
                      <c:pt idx="8" formatCode="#,##0.00">
                        <c:v>285187.42099999997</c:v>
                      </c:pt>
                      <c:pt idx="9" formatCode="#,##0.00">
                        <c:v>279806.15999999997</c:v>
                      </c:pt>
                      <c:pt idx="10" formatCode="#,##0.00">
                        <c:v>276331.37</c:v>
                      </c:pt>
                      <c:pt idx="11" formatCode="#,##0.00">
                        <c:v>264332.23</c:v>
                      </c:pt>
                    </c:numCache>
                  </c:numRef>
                </c:val>
                <c:smooth val="1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9315020967206687E-2"/>
                  <c:y val="-5.1626881031581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4.9229040335475309E-2"/>
                  <c:y val="-5.029779078679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0723293209038458E-2"/>
                  <c:y val="-5.4202134969181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Dinamizado'!$B$3:$B$14</c:f>
              <c:strCache>
                <c:ptCount val="1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</c:strCache>
            </c:strRef>
          </c:cat>
          <c:val>
            <c:numRef>
              <c:f>'Historico Dinamizado'!$C$3:$C$14</c:f>
              <c:numCache>
                <c:formatCode>#,##0.00</c:formatCode>
                <c:ptCount val="12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Dinamizado'!$B$3:$B$14</c:f>
              <c:strCache>
                <c:ptCount val="1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</c:strCache>
            </c:strRef>
          </c:cat>
          <c:val>
            <c:numRef>
              <c:f>'Historico Dinamizado'!$D$3:$D$14</c:f>
              <c:numCache>
                <c:formatCode>#,##0.00</c:formatCode>
                <c:ptCount val="12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Dinamizado'!$B$3:$B$14</c:f>
              <c:strCache>
                <c:ptCount val="1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</c:strCache>
            </c:strRef>
          </c:cat>
          <c:val>
            <c:numRef>
              <c:f>'Historico Dinamizado'!$E$3:$E$14</c:f>
              <c:numCache>
                <c:formatCode>#,##0.00</c:formatCode>
                <c:ptCount val="12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15</xdr:col>
      <xdr:colOff>306916</xdr:colOff>
      <xdr:row>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2</xdr:row>
      <xdr:rowOff>144992</xdr:rowOff>
    </xdr:from>
    <xdr:to>
      <xdr:col>4</xdr:col>
      <xdr:colOff>1073992</xdr:colOff>
      <xdr:row>19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 flipH="1">
          <a:off x="4677833" y="462492"/>
          <a:ext cx="5076" cy="5347758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9" t="s">
        <v>339</v>
      </c>
      <c r="D2" s="459"/>
      <c r="E2" s="459"/>
      <c r="F2" s="460" t="s">
        <v>343</v>
      </c>
      <c r="G2" s="460"/>
      <c r="H2" s="460"/>
      <c r="I2" s="461" t="s">
        <v>0</v>
      </c>
      <c r="J2" s="461"/>
      <c r="K2" s="461"/>
    </row>
    <row r="3" spans="1:11" x14ac:dyDescent="0.25">
      <c r="A3" s="2"/>
      <c r="C3" s="459" t="s">
        <v>1</v>
      </c>
      <c r="D3" s="459"/>
      <c r="E3" s="459"/>
      <c r="F3" s="462" t="s">
        <v>2</v>
      </c>
      <c r="G3" s="462"/>
      <c r="H3" s="462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5">
        <f>SUM(Horas!C6:I6)</f>
        <v>0</v>
      </c>
      <c r="D6" s="273"/>
      <c r="E6" s="274" t="str">
        <f t="shared" ref="E6:E8" si="0">+IFERROR(C6/D6,"-")</f>
        <v>-</v>
      </c>
      <c r="F6" s="276">
        <f>SUM(Horas!J6:P6)</f>
        <v>0</v>
      </c>
      <c r="G6" s="270"/>
      <c r="H6" s="277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5">
        <f>SUM(Horas!C7:I7)</f>
        <v>0</v>
      </c>
      <c r="D7" s="273"/>
      <c r="E7" s="274" t="str">
        <f t="shared" si="0"/>
        <v>-</v>
      </c>
      <c r="F7" s="276">
        <f>SUM(Horas!J7:P7)</f>
        <v>0</v>
      </c>
      <c r="G7" s="270"/>
      <c r="H7" s="277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5">
        <f>SUM(Horas!C8:I8)</f>
        <v>0</v>
      </c>
      <c r="D8" s="273"/>
      <c r="E8" s="274" t="str">
        <f t="shared" si="0"/>
        <v>-</v>
      </c>
      <c r="F8" s="276">
        <f>SUM(Horas!J8:P8)</f>
        <v>0</v>
      </c>
      <c r="G8" s="270"/>
      <c r="H8" s="277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5">
        <f>SUM(Horas!C9:I9)</f>
        <v>0</v>
      </c>
      <c r="D9" s="272"/>
      <c r="E9" s="274" t="str">
        <f t="shared" ref="E9:E12" si="5">+IFERROR(C9/D9,"-")</f>
        <v>-</v>
      </c>
      <c r="F9" s="276">
        <f>SUM(Horas!J9:P9)</f>
        <v>0</v>
      </c>
      <c r="G9" s="271"/>
      <c r="H9" s="277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5">
        <f>SUM(Horas!C10:I10)</f>
        <v>0</v>
      </c>
      <c r="D10" s="272"/>
      <c r="E10" s="274" t="str">
        <f t="shared" si="5"/>
        <v>-</v>
      </c>
      <c r="F10" s="276">
        <f>SUM(Horas!J10:P10)</f>
        <v>0</v>
      </c>
      <c r="G10" s="271"/>
      <c r="H10" s="277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5">
        <f>SUM(Horas!C11:I11)</f>
        <v>0</v>
      </c>
      <c r="D11" s="272"/>
      <c r="E11" s="274" t="str">
        <f t="shared" si="5"/>
        <v>-</v>
      </c>
      <c r="F11" s="276">
        <f>SUM(Horas!J11:P11)</f>
        <v>0</v>
      </c>
      <c r="G11" s="271"/>
      <c r="H11" s="277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5">
        <f>SUM(Horas!C12:I12)</f>
        <v>0</v>
      </c>
      <c r="D12" s="272"/>
      <c r="E12" s="274" t="str">
        <f t="shared" si="5"/>
        <v>-</v>
      </c>
      <c r="F12" s="276">
        <f>SUM(Horas!J12:P12)</f>
        <v>0</v>
      </c>
      <c r="G12" s="271"/>
      <c r="H12" s="277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5"/>
      <c r="D13" s="272"/>
      <c r="E13" s="274"/>
      <c r="F13" s="276">
        <f>SUM(Horas!J13:P13)</f>
        <v>0</v>
      </c>
      <c r="G13" s="271"/>
      <c r="H13" s="277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5">
        <f>SUM(Horas!C15:I15)</f>
        <v>0</v>
      </c>
      <c r="D16" s="272"/>
      <c r="E16" s="274" t="str">
        <f t="shared" ref="E16:E25" si="9">+IFERROR(C16/D16,"-")</f>
        <v>-</v>
      </c>
      <c r="F16" s="276">
        <f>SUM(Horas!J15:P15)</f>
        <v>0</v>
      </c>
      <c r="G16" s="278"/>
      <c r="H16" s="277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5">
        <f>SUM(Horas!C16:I16)</f>
        <v>0</v>
      </c>
      <c r="D17" s="272"/>
      <c r="E17" s="274" t="str">
        <f t="shared" si="9"/>
        <v>-</v>
      </c>
      <c r="F17" s="276">
        <f>SUM(Horas!J16:P16)</f>
        <v>0</v>
      </c>
      <c r="G17" s="278"/>
      <c r="H17" s="277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5">
        <f>SUM(Horas!C17:I17)</f>
        <v>0</v>
      </c>
      <c r="D18" s="272"/>
      <c r="E18" s="274" t="str">
        <f t="shared" si="9"/>
        <v>-</v>
      </c>
      <c r="F18" s="276">
        <f>SUM(Horas!J17:P17)</f>
        <v>0</v>
      </c>
      <c r="G18" s="278"/>
      <c r="H18" s="277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5">
        <f>SUM(Horas!C18:I18)</f>
        <v>0</v>
      </c>
      <c r="D19" s="272"/>
      <c r="E19" s="274" t="str">
        <f t="shared" si="9"/>
        <v>-</v>
      </c>
      <c r="F19" s="276">
        <f>SUM(Horas!J18:P18)</f>
        <v>0</v>
      </c>
      <c r="G19" s="278"/>
      <c r="H19" s="277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5">
        <f>SUM(Horas!C19:I19)</f>
        <v>0</v>
      </c>
      <c r="D20" s="272"/>
      <c r="E20" s="274" t="str">
        <f>+IFERROR(C20/D20,"-")</f>
        <v>-</v>
      </c>
      <c r="F20" s="276">
        <f>SUM(Horas!J19:P19)</f>
        <v>0</v>
      </c>
      <c r="G20" s="278"/>
      <c r="H20" s="277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5">
        <f>SUM(Horas!C20:I20)</f>
        <v>0</v>
      </c>
      <c r="D21" s="272"/>
      <c r="E21" s="274" t="str">
        <f t="shared" si="9"/>
        <v>-</v>
      </c>
      <c r="F21" s="276">
        <f>SUM(Horas!J20:P20)</f>
        <v>0</v>
      </c>
      <c r="G21" s="278"/>
      <c r="H21" s="277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5">
        <f>SUM(Horas!C21:I21)</f>
        <v>0</v>
      </c>
      <c r="D22" s="272"/>
      <c r="E22" s="274" t="str">
        <f t="shared" si="9"/>
        <v>-</v>
      </c>
      <c r="F22" s="276">
        <f>SUM(Horas!J21:P21)</f>
        <v>0</v>
      </c>
      <c r="G22" s="278"/>
      <c r="H22" s="277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5">
        <f>SUM(Horas!C22:I22)</f>
        <v>0</v>
      </c>
      <c r="D23" s="272"/>
      <c r="E23" s="274" t="str">
        <f t="shared" si="9"/>
        <v>-</v>
      </c>
      <c r="F23" s="276">
        <f>SUM(Horas!J22:P22)</f>
        <v>0</v>
      </c>
      <c r="G23" s="278"/>
      <c r="H23" s="277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5">
        <f>SUM(Horas!C23:I23)</f>
        <v>0</v>
      </c>
      <c r="D24" s="272"/>
      <c r="E24" s="274" t="str">
        <f t="shared" si="9"/>
        <v>-</v>
      </c>
      <c r="F24" s="276">
        <f>SUM(Horas!J23:P23)</f>
        <v>0</v>
      </c>
      <c r="G24" s="271"/>
      <c r="H24" s="277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5">
        <f>SUM(Horas!C24:I24)</f>
        <v>0</v>
      </c>
      <c r="D25" s="272"/>
      <c r="E25" s="274" t="str">
        <f t="shared" si="9"/>
        <v>-</v>
      </c>
      <c r="F25" s="276">
        <f>SUM(Horas!J24:P24)</f>
        <v>0</v>
      </c>
      <c r="G25" s="278"/>
      <c r="H25" s="277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4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9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8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9" t="s">
        <v>339</v>
      </c>
      <c r="D241" s="459"/>
      <c r="E241" s="459"/>
      <c r="F241" s="460" t="s">
        <v>343</v>
      </c>
      <c r="G241" s="460"/>
      <c r="H241" s="460"/>
      <c r="I241" s="461" t="s">
        <v>0</v>
      </c>
      <c r="J241" s="461"/>
      <c r="K241" s="461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3" t="s">
        <v>1</v>
      </c>
      <c r="D242" s="463"/>
      <c r="E242" s="463"/>
      <c r="F242" s="464" t="s">
        <v>2</v>
      </c>
      <c r="G242" s="464"/>
      <c r="H242" s="464"/>
      <c r="I242" s="465"/>
      <c r="J242" s="465"/>
      <c r="K242" s="46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2" t="s">
        <v>3</v>
      </c>
      <c r="D243" s="263" t="s">
        <v>4</v>
      </c>
      <c r="E243" s="264" t="s">
        <v>5</v>
      </c>
      <c r="F243" s="265" t="s">
        <v>3</v>
      </c>
      <c r="G243" s="266" t="s">
        <v>4</v>
      </c>
      <c r="H243" s="267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topLeftCell="A4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74" t="s">
        <v>562</v>
      </c>
      <c r="B1" s="475"/>
      <c r="C1" s="475"/>
    </row>
    <row r="2" spans="1:3" ht="20.100000000000001" customHeight="1" thickBot="1" x14ac:dyDescent="0.3">
      <c r="A2" s="382" t="s">
        <v>494</v>
      </c>
      <c r="B2" s="383" t="s">
        <v>392</v>
      </c>
      <c r="C2" s="383" t="s">
        <v>393</v>
      </c>
    </row>
    <row r="3" spans="1:3" x14ac:dyDescent="0.25">
      <c r="A3" s="390" t="s">
        <v>363</v>
      </c>
      <c r="B3" s="305">
        <v>8129.982</v>
      </c>
      <c r="C3" s="306">
        <v>9116</v>
      </c>
    </row>
    <row r="4" spans="1:3" x14ac:dyDescent="0.25">
      <c r="A4" s="390" t="s">
        <v>361</v>
      </c>
      <c r="B4" s="305">
        <v>5367.1419999999998</v>
      </c>
      <c r="C4" s="306">
        <v>5112</v>
      </c>
    </row>
    <row r="5" spans="1:3" x14ac:dyDescent="0.25">
      <c r="A5" s="390" t="s">
        <v>362</v>
      </c>
      <c r="B5" s="305">
        <v>4843.393</v>
      </c>
      <c r="C5" s="306">
        <v>3306</v>
      </c>
    </row>
    <row r="6" spans="1:3" x14ac:dyDescent="0.25">
      <c r="A6" s="390" t="s">
        <v>364</v>
      </c>
      <c r="B6" s="305">
        <v>4780.6109999999999</v>
      </c>
      <c r="C6" s="306">
        <v>2354</v>
      </c>
    </row>
    <row r="7" spans="1:3" x14ac:dyDescent="0.25">
      <c r="A7" s="390" t="s">
        <v>367</v>
      </c>
      <c r="B7" s="305">
        <v>3175.9209999999998</v>
      </c>
      <c r="C7" s="306">
        <v>2323</v>
      </c>
    </row>
    <row r="8" spans="1:3" x14ac:dyDescent="0.25">
      <c r="A8" s="390" t="s">
        <v>473</v>
      </c>
      <c r="B8" s="305">
        <v>2102.0250000000001</v>
      </c>
      <c r="C8" s="306">
        <v>4733</v>
      </c>
    </row>
    <row r="9" spans="1:3" x14ac:dyDescent="0.25">
      <c r="A9" s="390" t="s">
        <v>365</v>
      </c>
      <c r="B9" s="305">
        <v>1795.51</v>
      </c>
      <c r="C9" s="306">
        <v>1673</v>
      </c>
    </row>
    <row r="10" spans="1:3" x14ac:dyDescent="0.25">
      <c r="A10" s="390" t="s">
        <v>368</v>
      </c>
      <c r="B10" s="305">
        <v>1717.0309999999999</v>
      </c>
      <c r="C10" s="306">
        <v>4300</v>
      </c>
    </row>
    <row r="11" spans="1:3" x14ac:dyDescent="0.25">
      <c r="A11" s="390" t="s">
        <v>366</v>
      </c>
      <c r="B11" s="305">
        <v>1500.3510000000001</v>
      </c>
      <c r="C11" s="306">
        <v>2241</v>
      </c>
    </row>
    <row r="12" spans="1:3" x14ac:dyDescent="0.25">
      <c r="A12" s="390" t="s">
        <v>418</v>
      </c>
      <c r="B12" s="305">
        <v>1249.182</v>
      </c>
      <c r="C12" s="306">
        <v>1256</v>
      </c>
    </row>
    <row r="13" spans="1:3" x14ac:dyDescent="0.25">
      <c r="A13" s="378" t="s">
        <v>370</v>
      </c>
      <c r="B13" s="296">
        <v>1184.1569999999999</v>
      </c>
      <c r="C13" s="298">
        <v>1709</v>
      </c>
    </row>
    <row r="14" spans="1:3" x14ac:dyDescent="0.25">
      <c r="A14" s="378" t="s">
        <v>523</v>
      </c>
      <c r="B14" s="296">
        <v>1146.317</v>
      </c>
      <c r="C14" s="298">
        <v>2211</v>
      </c>
    </row>
    <row r="15" spans="1:3" x14ac:dyDescent="0.25">
      <c r="A15" s="378" t="s">
        <v>524</v>
      </c>
      <c r="B15" s="296">
        <v>1120.569</v>
      </c>
      <c r="C15" s="298">
        <v>1390</v>
      </c>
    </row>
    <row r="16" spans="1:3" x14ac:dyDescent="0.25">
      <c r="A16" s="378" t="s">
        <v>373</v>
      </c>
      <c r="B16" s="296">
        <v>1077.048</v>
      </c>
      <c r="C16" s="298">
        <v>1547</v>
      </c>
    </row>
    <row r="17" spans="1:3" x14ac:dyDescent="0.25">
      <c r="A17" s="378" t="s">
        <v>525</v>
      </c>
      <c r="B17" s="296">
        <v>1023.567</v>
      </c>
      <c r="C17" s="298">
        <v>1033</v>
      </c>
    </row>
    <row r="18" spans="1:3" x14ac:dyDescent="0.25">
      <c r="A18" s="378" t="s">
        <v>416</v>
      </c>
      <c r="B18" s="296">
        <v>994.56500000000005</v>
      </c>
      <c r="C18" s="298">
        <v>788</v>
      </c>
    </row>
    <row r="19" spans="1:3" x14ac:dyDescent="0.25">
      <c r="A19" s="378">
        <v>300</v>
      </c>
      <c r="B19" s="296">
        <v>948.03300000000002</v>
      </c>
      <c r="C19" s="298">
        <v>1109</v>
      </c>
    </row>
    <row r="20" spans="1:3" x14ac:dyDescent="0.25">
      <c r="A20" s="378" t="s">
        <v>419</v>
      </c>
      <c r="B20" s="296">
        <v>853.45</v>
      </c>
      <c r="C20" s="298">
        <v>1067</v>
      </c>
    </row>
    <row r="21" spans="1:3" x14ac:dyDescent="0.25">
      <c r="A21" s="378" t="s">
        <v>526</v>
      </c>
      <c r="B21" s="296">
        <v>833.8</v>
      </c>
      <c r="C21" s="298">
        <v>1019</v>
      </c>
    </row>
    <row r="22" spans="1:3" x14ac:dyDescent="0.25">
      <c r="A22" s="378" t="s">
        <v>509</v>
      </c>
      <c r="B22" s="296">
        <v>831.35900000000004</v>
      </c>
      <c r="C22" s="298">
        <v>898</v>
      </c>
    </row>
    <row r="23" spans="1:3" x14ac:dyDescent="0.25">
      <c r="A23" s="378" t="s">
        <v>474</v>
      </c>
      <c r="B23" s="296">
        <v>824.21199999999999</v>
      </c>
      <c r="C23" s="298">
        <v>949</v>
      </c>
    </row>
    <row r="24" spans="1:3" x14ac:dyDescent="0.25">
      <c r="A24" s="378" t="s">
        <v>379</v>
      </c>
      <c r="B24" s="296">
        <v>809.15899999999999</v>
      </c>
      <c r="C24" s="298">
        <v>1644</v>
      </c>
    </row>
    <row r="25" spans="1:3" x14ac:dyDescent="0.25">
      <c r="A25" s="378" t="s">
        <v>377</v>
      </c>
      <c r="B25" s="296">
        <v>789.44500000000005</v>
      </c>
      <c r="C25" s="298">
        <v>888</v>
      </c>
    </row>
    <row r="26" spans="1:3" x14ac:dyDescent="0.25">
      <c r="A26" s="378" t="s">
        <v>510</v>
      </c>
      <c r="B26" s="296">
        <v>776.279</v>
      </c>
      <c r="C26" s="298">
        <v>845</v>
      </c>
    </row>
    <row r="27" spans="1:3" x14ac:dyDescent="0.25">
      <c r="A27" s="378" t="s">
        <v>378</v>
      </c>
      <c r="B27" s="296">
        <v>746.24800000000005</v>
      </c>
      <c r="C27" s="298">
        <v>3189</v>
      </c>
    </row>
    <row r="28" spans="1:3" x14ac:dyDescent="0.25">
      <c r="A28" s="378" t="s">
        <v>527</v>
      </c>
      <c r="B28" s="296">
        <v>728.45399999999995</v>
      </c>
      <c r="C28" s="298">
        <v>597</v>
      </c>
    </row>
    <row r="29" spans="1:3" x14ac:dyDescent="0.25">
      <c r="A29" s="378" t="s">
        <v>528</v>
      </c>
      <c r="B29" s="296">
        <v>690.32299999999998</v>
      </c>
      <c r="C29" s="298">
        <v>1414</v>
      </c>
    </row>
    <row r="30" spans="1:3" x14ac:dyDescent="0.25">
      <c r="A30" s="378" t="s">
        <v>529</v>
      </c>
      <c r="B30" s="296">
        <v>686.41399999999999</v>
      </c>
      <c r="C30" s="298">
        <v>738</v>
      </c>
    </row>
    <row r="31" spans="1:3" x14ac:dyDescent="0.25">
      <c r="A31" s="378" t="s">
        <v>371</v>
      </c>
      <c r="B31" s="296">
        <v>686.20799999999997</v>
      </c>
      <c r="C31" s="298">
        <v>3213</v>
      </c>
    </row>
    <row r="32" spans="1:3" x14ac:dyDescent="0.25">
      <c r="A32" s="378" t="s">
        <v>530</v>
      </c>
      <c r="B32" s="296">
        <v>665.452</v>
      </c>
      <c r="C32" s="298">
        <v>639</v>
      </c>
    </row>
    <row r="33" spans="1:3" x14ac:dyDescent="0.25">
      <c r="A33" s="378" t="s">
        <v>372</v>
      </c>
      <c r="B33" s="296">
        <v>663.60500000000002</v>
      </c>
      <c r="C33" s="298">
        <v>2162</v>
      </c>
    </row>
    <row r="34" spans="1:3" x14ac:dyDescent="0.25">
      <c r="A34" s="378" t="s">
        <v>531</v>
      </c>
      <c r="B34" s="296">
        <v>662.678</v>
      </c>
      <c r="C34" s="298">
        <v>605</v>
      </c>
    </row>
    <row r="35" spans="1:3" x14ac:dyDescent="0.25">
      <c r="A35" s="378" t="s">
        <v>440</v>
      </c>
      <c r="B35" s="296">
        <v>655.84199999999998</v>
      </c>
      <c r="C35" s="298">
        <v>705</v>
      </c>
    </row>
    <row r="36" spans="1:3" x14ac:dyDescent="0.25">
      <c r="A36" s="378" t="s">
        <v>532</v>
      </c>
      <c r="B36" s="296">
        <v>644.25199999999995</v>
      </c>
      <c r="C36" s="298">
        <v>684</v>
      </c>
    </row>
    <row r="37" spans="1:3" x14ac:dyDescent="0.25">
      <c r="A37" s="378" t="s">
        <v>533</v>
      </c>
      <c r="B37" s="296">
        <v>639.93700000000001</v>
      </c>
      <c r="C37" s="298">
        <v>783</v>
      </c>
    </row>
    <row r="38" spans="1:3" x14ac:dyDescent="0.25">
      <c r="A38" s="378" t="s">
        <v>534</v>
      </c>
      <c r="B38" s="296">
        <v>631.99</v>
      </c>
      <c r="C38" s="298">
        <v>977</v>
      </c>
    </row>
    <row r="39" spans="1:3" x14ac:dyDescent="0.25">
      <c r="A39" s="378" t="s">
        <v>535</v>
      </c>
      <c r="B39" s="296">
        <v>618.45699999999999</v>
      </c>
      <c r="C39" s="298">
        <v>759</v>
      </c>
    </row>
    <row r="40" spans="1:3" x14ac:dyDescent="0.25">
      <c r="A40" s="378" t="s">
        <v>536</v>
      </c>
      <c r="B40" s="296">
        <v>617.86800000000005</v>
      </c>
      <c r="C40" s="298">
        <v>773</v>
      </c>
    </row>
    <row r="41" spans="1:3" x14ac:dyDescent="0.25">
      <c r="A41" s="378" t="s">
        <v>380</v>
      </c>
      <c r="B41" s="296">
        <v>614.10699999999997</v>
      </c>
      <c r="C41" s="298">
        <v>1037</v>
      </c>
    </row>
    <row r="42" spans="1:3" x14ac:dyDescent="0.25">
      <c r="A42" s="378" t="s">
        <v>537</v>
      </c>
      <c r="B42" s="296">
        <v>609.596</v>
      </c>
      <c r="C42" s="298">
        <v>511</v>
      </c>
    </row>
    <row r="43" spans="1:3" x14ac:dyDescent="0.25">
      <c r="A43" s="378" t="s">
        <v>538</v>
      </c>
      <c r="B43" s="296">
        <v>596.68299999999999</v>
      </c>
      <c r="C43" s="298">
        <v>856</v>
      </c>
    </row>
    <row r="44" spans="1:3" x14ac:dyDescent="0.25">
      <c r="A44" s="378" t="s">
        <v>508</v>
      </c>
      <c r="B44" s="296">
        <v>558.05100000000004</v>
      </c>
      <c r="C44" s="298">
        <v>712</v>
      </c>
    </row>
    <row r="45" spans="1:3" x14ac:dyDescent="0.25">
      <c r="A45" s="378" t="s">
        <v>382</v>
      </c>
      <c r="B45" s="296">
        <v>548.67700000000002</v>
      </c>
      <c r="C45" s="298">
        <v>435</v>
      </c>
    </row>
    <row r="46" spans="1:3" x14ac:dyDescent="0.25">
      <c r="A46" s="378" t="s">
        <v>539</v>
      </c>
      <c r="B46" s="296">
        <v>499.44400000000002</v>
      </c>
      <c r="C46" s="298">
        <v>535</v>
      </c>
    </row>
    <row r="47" spans="1:3" x14ac:dyDescent="0.25">
      <c r="A47" s="378" t="s">
        <v>79</v>
      </c>
      <c r="B47" s="296">
        <v>499.22199999999998</v>
      </c>
      <c r="C47" s="298">
        <v>651</v>
      </c>
    </row>
    <row r="48" spans="1:3" x14ac:dyDescent="0.25">
      <c r="A48" s="378" t="s">
        <v>417</v>
      </c>
      <c r="B48" s="296">
        <v>489.32900000000001</v>
      </c>
      <c r="C48" s="298">
        <v>450</v>
      </c>
    </row>
    <row r="49" spans="1:3" x14ac:dyDescent="0.25">
      <c r="A49" s="378" t="s">
        <v>540</v>
      </c>
      <c r="B49" s="296">
        <v>488.42899999999997</v>
      </c>
      <c r="C49" s="298">
        <v>771</v>
      </c>
    </row>
    <row r="50" spans="1:3" x14ac:dyDescent="0.25">
      <c r="A50" s="378" t="s">
        <v>541</v>
      </c>
      <c r="B50" s="296">
        <v>486.47699999999998</v>
      </c>
      <c r="C50" s="298">
        <v>484</v>
      </c>
    </row>
    <row r="51" spans="1:3" x14ac:dyDescent="0.25">
      <c r="A51" s="378" t="s">
        <v>542</v>
      </c>
      <c r="B51" s="296">
        <v>479.54899999999998</v>
      </c>
      <c r="C51" s="298">
        <v>457</v>
      </c>
    </row>
    <row r="52" spans="1:3" x14ac:dyDescent="0.25">
      <c r="A52" s="378" t="s">
        <v>543</v>
      </c>
      <c r="B52" s="296">
        <v>467.47</v>
      </c>
      <c r="C52" s="298">
        <v>653</v>
      </c>
    </row>
    <row r="53" spans="1:3" x14ac:dyDescent="0.25">
      <c r="A53" s="378" t="s">
        <v>376</v>
      </c>
      <c r="B53" s="296">
        <v>463.54700000000003</v>
      </c>
      <c r="C53" s="298">
        <v>1369</v>
      </c>
    </row>
    <row r="54" spans="1:3" x14ac:dyDescent="0.25">
      <c r="A54" s="378" t="s">
        <v>544</v>
      </c>
      <c r="B54" s="296">
        <v>456.71600000000001</v>
      </c>
      <c r="C54" s="298">
        <v>422</v>
      </c>
    </row>
    <row r="55" spans="1:3" x14ac:dyDescent="0.25">
      <c r="A55" s="378" t="s">
        <v>545</v>
      </c>
      <c r="B55" s="296">
        <v>451.31</v>
      </c>
      <c r="C55" s="298">
        <v>501</v>
      </c>
    </row>
    <row r="56" spans="1:3" x14ac:dyDescent="0.25">
      <c r="A56" s="378" t="s">
        <v>375</v>
      </c>
      <c r="B56" s="296">
        <v>437.16199999999998</v>
      </c>
      <c r="C56" s="298">
        <v>1278</v>
      </c>
    </row>
    <row r="57" spans="1:3" x14ac:dyDescent="0.25">
      <c r="A57" s="378" t="s">
        <v>546</v>
      </c>
      <c r="B57" s="296">
        <v>435.96300000000002</v>
      </c>
      <c r="C57" s="298">
        <v>487</v>
      </c>
    </row>
    <row r="58" spans="1:3" x14ac:dyDescent="0.25">
      <c r="A58" s="378" t="s">
        <v>547</v>
      </c>
      <c r="B58" s="296">
        <v>428.54500000000002</v>
      </c>
      <c r="C58" s="298">
        <v>695</v>
      </c>
    </row>
    <row r="59" spans="1:3" x14ac:dyDescent="0.25">
      <c r="A59" s="378" t="s">
        <v>461</v>
      </c>
      <c r="B59" s="296">
        <v>427.25900000000001</v>
      </c>
      <c r="C59" s="298">
        <v>438</v>
      </c>
    </row>
    <row r="60" spans="1:3" x14ac:dyDescent="0.25">
      <c r="A60" s="378" t="s">
        <v>548</v>
      </c>
      <c r="B60" s="296">
        <v>418.17599999999999</v>
      </c>
      <c r="C60" s="298">
        <v>472</v>
      </c>
    </row>
    <row r="61" spans="1:3" x14ac:dyDescent="0.25">
      <c r="A61" s="378" t="s">
        <v>549</v>
      </c>
      <c r="B61" s="296">
        <v>406.72699999999998</v>
      </c>
      <c r="C61" s="298">
        <v>458</v>
      </c>
    </row>
    <row r="62" spans="1:3" x14ac:dyDescent="0.25">
      <c r="A62" s="378" t="s">
        <v>507</v>
      </c>
      <c r="B62" s="296">
        <v>406.26600000000002</v>
      </c>
      <c r="C62" s="298">
        <v>464</v>
      </c>
    </row>
    <row r="63" spans="1:3" x14ac:dyDescent="0.25">
      <c r="A63" s="378" t="s">
        <v>212</v>
      </c>
      <c r="B63" s="296">
        <v>404.971</v>
      </c>
      <c r="C63" s="298">
        <v>678</v>
      </c>
    </row>
    <row r="64" spans="1:3" x14ac:dyDescent="0.25">
      <c r="A64" s="378" t="s">
        <v>381</v>
      </c>
      <c r="B64" s="296">
        <v>373.79</v>
      </c>
      <c r="C64" s="298">
        <v>2551</v>
      </c>
    </row>
    <row r="65" spans="1:3" x14ac:dyDescent="0.25">
      <c r="A65" s="378" t="s">
        <v>511</v>
      </c>
      <c r="B65" s="296">
        <v>369.327</v>
      </c>
      <c r="C65" s="298">
        <v>452</v>
      </c>
    </row>
    <row r="66" spans="1:3" x14ac:dyDescent="0.25">
      <c r="A66" s="378" t="s">
        <v>550</v>
      </c>
      <c r="B66" s="296">
        <v>364.03899999999999</v>
      </c>
      <c r="C66" s="298">
        <v>729</v>
      </c>
    </row>
    <row r="67" spans="1:3" x14ac:dyDescent="0.25">
      <c r="A67" s="378" t="s">
        <v>420</v>
      </c>
      <c r="B67" s="296">
        <v>356.93400000000003</v>
      </c>
      <c r="C67" s="298">
        <v>352</v>
      </c>
    </row>
    <row r="68" spans="1:3" x14ac:dyDescent="0.25">
      <c r="A68" s="378" t="s">
        <v>462</v>
      </c>
      <c r="B68" s="296">
        <v>346.49400000000003</v>
      </c>
      <c r="C68" s="298">
        <v>550</v>
      </c>
    </row>
    <row r="69" spans="1:3" x14ac:dyDescent="0.25">
      <c r="A69" s="378" t="s">
        <v>551</v>
      </c>
      <c r="B69" s="296">
        <v>346.05599999999998</v>
      </c>
      <c r="C69" s="298">
        <v>299</v>
      </c>
    </row>
    <row r="70" spans="1:3" x14ac:dyDescent="0.25">
      <c r="A70" s="378" t="s">
        <v>552</v>
      </c>
      <c r="B70" s="296">
        <v>337.97399999999999</v>
      </c>
      <c r="C70" s="298">
        <v>452</v>
      </c>
    </row>
    <row r="71" spans="1:3" x14ac:dyDescent="0.25">
      <c r="A71" s="378" t="s">
        <v>512</v>
      </c>
      <c r="B71" s="296">
        <v>321.774</v>
      </c>
      <c r="C71" s="298">
        <v>593</v>
      </c>
    </row>
    <row r="72" spans="1:3" x14ac:dyDescent="0.25">
      <c r="A72" s="378" t="s">
        <v>553</v>
      </c>
      <c r="B72" s="296">
        <v>304.18799999999999</v>
      </c>
      <c r="C72" s="298">
        <v>466</v>
      </c>
    </row>
    <row r="73" spans="1:3" x14ac:dyDescent="0.25">
      <c r="A73" s="378" t="s">
        <v>554</v>
      </c>
      <c r="B73" s="296">
        <v>301.024</v>
      </c>
      <c r="C73" s="298">
        <v>447</v>
      </c>
    </row>
    <row r="74" spans="1:3" x14ac:dyDescent="0.25">
      <c r="A74" s="378" t="s">
        <v>514</v>
      </c>
      <c r="B74" s="296">
        <v>280.88299999999998</v>
      </c>
      <c r="C74" s="298">
        <v>717</v>
      </c>
    </row>
    <row r="75" spans="1:3" x14ac:dyDescent="0.25">
      <c r="A75" s="378" t="s">
        <v>439</v>
      </c>
      <c r="B75" s="296">
        <v>280.42599999999999</v>
      </c>
      <c r="C75" s="298">
        <v>622</v>
      </c>
    </row>
    <row r="76" spans="1:3" x14ac:dyDescent="0.25">
      <c r="A76" s="378" t="s">
        <v>429</v>
      </c>
      <c r="B76" s="296">
        <v>259.77499999999998</v>
      </c>
      <c r="C76" s="298">
        <v>1484</v>
      </c>
    </row>
    <row r="77" spans="1:3" x14ac:dyDescent="0.25">
      <c r="A77" s="378" t="s">
        <v>555</v>
      </c>
      <c r="B77" s="296">
        <v>259.608</v>
      </c>
      <c r="C77" s="298">
        <v>473</v>
      </c>
    </row>
    <row r="78" spans="1:3" x14ac:dyDescent="0.25">
      <c r="A78" s="378" t="s">
        <v>422</v>
      </c>
      <c r="B78" s="296">
        <v>221.75800000000001</v>
      </c>
      <c r="C78" s="298">
        <v>468</v>
      </c>
    </row>
    <row r="79" spans="1:3" x14ac:dyDescent="0.25">
      <c r="A79" s="378" t="s">
        <v>421</v>
      </c>
      <c r="B79" s="296">
        <v>218.32499999999999</v>
      </c>
      <c r="C79" s="298">
        <v>642</v>
      </c>
    </row>
    <row r="80" spans="1:3" x14ac:dyDescent="0.25">
      <c r="A80" s="378" t="s">
        <v>438</v>
      </c>
      <c r="B80" s="296">
        <v>216.08600000000001</v>
      </c>
      <c r="C80" s="298">
        <v>857</v>
      </c>
    </row>
    <row r="81" spans="1:3" x14ac:dyDescent="0.25">
      <c r="A81" s="378" t="s">
        <v>556</v>
      </c>
      <c r="B81" s="296">
        <v>211.70699999999999</v>
      </c>
      <c r="C81" s="298">
        <v>430</v>
      </c>
    </row>
    <row r="82" spans="1:3" x14ac:dyDescent="0.25">
      <c r="A82" s="378" t="s">
        <v>383</v>
      </c>
      <c r="B82" s="296">
        <v>209.15600000000001</v>
      </c>
      <c r="C82" s="298">
        <v>904</v>
      </c>
    </row>
    <row r="83" spans="1:3" x14ac:dyDescent="0.25">
      <c r="A83" s="378" t="s">
        <v>557</v>
      </c>
      <c r="B83" s="296">
        <v>207.166</v>
      </c>
      <c r="C83" s="298">
        <v>271</v>
      </c>
    </row>
    <row r="84" spans="1:3" x14ac:dyDescent="0.25">
      <c r="A84" s="378" t="s">
        <v>475</v>
      </c>
      <c r="B84" s="296">
        <v>182.5</v>
      </c>
      <c r="C84" s="298">
        <v>559</v>
      </c>
    </row>
    <row r="85" spans="1:3" x14ac:dyDescent="0.25">
      <c r="A85" s="378" t="s">
        <v>513</v>
      </c>
      <c r="B85" s="296">
        <v>177.64599999999999</v>
      </c>
      <c r="C85" s="298">
        <v>671</v>
      </c>
    </row>
    <row r="86" spans="1:3" x14ac:dyDescent="0.25">
      <c r="A86" s="378" t="s">
        <v>463</v>
      </c>
      <c r="B86" s="296">
        <v>170.78399999999999</v>
      </c>
      <c r="C86" s="298">
        <v>537</v>
      </c>
    </row>
    <row r="87" spans="1:3" x14ac:dyDescent="0.25">
      <c r="A87" s="378" t="s">
        <v>374</v>
      </c>
      <c r="B87" s="296">
        <v>163.292</v>
      </c>
      <c r="C87" s="298">
        <v>956</v>
      </c>
    </row>
    <row r="88" spans="1:3" x14ac:dyDescent="0.25">
      <c r="A88" s="378" t="s">
        <v>423</v>
      </c>
      <c r="B88" s="296">
        <v>156.08099999999999</v>
      </c>
      <c r="C88" s="298">
        <v>799</v>
      </c>
    </row>
    <row r="89" spans="1:3" x14ac:dyDescent="0.25">
      <c r="A89" s="378" t="s">
        <v>384</v>
      </c>
      <c r="B89" s="296">
        <v>154.22900000000001</v>
      </c>
      <c r="C89" s="298">
        <v>375</v>
      </c>
    </row>
    <row r="90" spans="1:3" x14ac:dyDescent="0.25">
      <c r="A90" s="378" t="s">
        <v>369</v>
      </c>
      <c r="B90" s="296">
        <v>131.73500000000001</v>
      </c>
      <c r="C90" s="298">
        <v>609</v>
      </c>
    </row>
    <row r="91" spans="1:3" x14ac:dyDescent="0.25">
      <c r="A91" s="378" t="s">
        <v>442</v>
      </c>
      <c r="B91" s="296">
        <v>128.98599999999999</v>
      </c>
      <c r="C91" s="298">
        <v>748</v>
      </c>
    </row>
    <row r="92" spans="1:3" x14ac:dyDescent="0.25">
      <c r="A92" s="378" t="s">
        <v>476</v>
      </c>
      <c r="B92" s="296">
        <v>123.416</v>
      </c>
      <c r="C92" s="298">
        <v>453</v>
      </c>
    </row>
    <row r="93" spans="1:3" x14ac:dyDescent="0.25">
      <c r="A93" s="378" t="s">
        <v>426</v>
      </c>
      <c r="B93" s="296">
        <v>98.849000000000004</v>
      </c>
      <c r="C93" s="298">
        <v>984</v>
      </c>
    </row>
    <row r="94" spans="1:3" x14ac:dyDescent="0.25">
      <c r="A94" s="378" t="s">
        <v>558</v>
      </c>
      <c r="B94" s="296">
        <v>97.555999999999997</v>
      </c>
      <c r="C94" s="298">
        <v>504</v>
      </c>
    </row>
    <row r="95" spans="1:3" x14ac:dyDescent="0.25">
      <c r="A95" s="378" t="s">
        <v>441</v>
      </c>
      <c r="B95" s="296">
        <v>96.424999999999997</v>
      </c>
      <c r="C95" s="298">
        <v>632</v>
      </c>
    </row>
    <row r="96" spans="1:3" x14ac:dyDescent="0.25">
      <c r="A96" s="378" t="s">
        <v>424</v>
      </c>
      <c r="B96" s="296">
        <v>78.537999999999997</v>
      </c>
      <c r="C96" s="298">
        <v>918</v>
      </c>
    </row>
    <row r="97" spans="1:3" x14ac:dyDescent="0.25">
      <c r="A97" s="378" t="s">
        <v>425</v>
      </c>
      <c r="B97" s="296">
        <v>57.616999999999997</v>
      </c>
      <c r="C97" s="298">
        <v>679</v>
      </c>
    </row>
    <row r="98" spans="1:3" x14ac:dyDescent="0.25">
      <c r="A98" s="378" t="s">
        <v>477</v>
      </c>
      <c r="B98" s="296">
        <v>53.296999999999997</v>
      </c>
      <c r="C98" s="298">
        <v>623</v>
      </c>
    </row>
    <row r="99" spans="1:3" x14ac:dyDescent="0.25">
      <c r="A99" s="378" t="s">
        <v>427</v>
      </c>
      <c r="B99" s="296">
        <v>44.454999999999998</v>
      </c>
      <c r="C99" s="298">
        <v>742</v>
      </c>
    </row>
    <row r="100" spans="1:3" x14ac:dyDescent="0.25">
      <c r="A100" s="378" t="s">
        <v>559</v>
      </c>
      <c r="B100" s="296">
        <v>27.111999999999998</v>
      </c>
      <c r="C100" s="298">
        <v>376</v>
      </c>
    </row>
    <row r="101" spans="1:3" x14ac:dyDescent="0.25">
      <c r="A101" s="378" t="s">
        <v>560</v>
      </c>
      <c r="B101" s="296">
        <v>19.158999999999999</v>
      </c>
      <c r="C101" s="298">
        <v>385</v>
      </c>
    </row>
    <row r="102" spans="1:3" x14ac:dyDescent="0.25">
      <c r="A102" s="378" t="s">
        <v>561</v>
      </c>
      <c r="B102" s="296">
        <v>12.497999999999999</v>
      </c>
      <c r="C102" s="298">
        <v>424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2"/>
  <sheetViews>
    <sheetView workbookViewId="0">
      <selection activeCell="H8" sqref="H8"/>
    </sheetView>
  </sheetViews>
  <sheetFormatPr baseColWidth="10" defaultRowHeight="15" x14ac:dyDescent="0.25"/>
  <cols>
    <col min="1" max="1" width="1" customWidth="1"/>
    <col min="2" max="2" width="19.7109375" style="39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82" t="s">
        <v>495</v>
      </c>
      <c r="C2" s="383" t="s">
        <v>496</v>
      </c>
      <c r="D2" s="383" t="s">
        <v>497</v>
      </c>
      <c r="E2" s="383" t="s">
        <v>498</v>
      </c>
      <c r="F2" s="383" t="s">
        <v>499</v>
      </c>
      <c r="G2" s="383" t="s">
        <v>500</v>
      </c>
      <c r="H2" s="383" t="s">
        <v>501</v>
      </c>
      <c r="I2" s="383" t="s">
        <v>502</v>
      </c>
      <c r="J2" s="383" t="s">
        <v>16</v>
      </c>
      <c r="M2" s="398" t="s">
        <v>451</v>
      </c>
    </row>
    <row r="3" spans="2:13" ht="15.75" x14ac:dyDescent="0.25">
      <c r="B3" s="392" t="s">
        <v>436</v>
      </c>
      <c r="C3" s="393">
        <v>6490.9833333333299</v>
      </c>
      <c r="D3" s="393">
        <v>10924.4</v>
      </c>
      <c r="E3" s="393">
        <v>10708.2</v>
      </c>
      <c r="F3" s="393">
        <v>6616.3333333333303</v>
      </c>
      <c r="G3" s="393">
        <v>5772.0833333333303</v>
      </c>
      <c r="H3" s="393">
        <v>4898</v>
      </c>
      <c r="I3" s="393">
        <v>9340.7000000000007</v>
      </c>
      <c r="J3" s="309">
        <v>51191.366666666618</v>
      </c>
      <c r="K3" s="397">
        <f>J3/$M$3</f>
        <v>8.8015320939482701E-3</v>
      </c>
      <c r="M3" s="399">
        <f>Resumen!C6</f>
        <v>5816188.1500000004</v>
      </c>
    </row>
    <row r="4" spans="2:13" x14ac:dyDescent="0.25">
      <c r="B4" s="392" t="s">
        <v>342</v>
      </c>
      <c r="C4" s="458">
        <v>8186.43</v>
      </c>
      <c r="D4" s="393">
        <v>6923.0166666666601</v>
      </c>
      <c r="E4" s="393">
        <v>5791.25</v>
      </c>
      <c r="F4" s="393">
        <v>7447.3</v>
      </c>
      <c r="G4" s="393">
        <v>71236.866666666596</v>
      </c>
      <c r="H4" s="458">
        <v>164313.366666666</v>
      </c>
      <c r="I4" s="458">
        <v>254991.88333333301</v>
      </c>
      <c r="J4" s="393">
        <v>436905.3899999992</v>
      </c>
      <c r="K4" s="397">
        <f t="shared" ref="K4:K12" si="0">J4/$M$3</f>
        <v>7.5118854261961798E-2</v>
      </c>
    </row>
    <row r="5" spans="2:13" x14ac:dyDescent="0.25">
      <c r="B5" s="392" t="s">
        <v>411</v>
      </c>
      <c r="C5" s="393">
        <v>55883.483333333301</v>
      </c>
      <c r="D5" s="393">
        <v>2603.2333333333299</v>
      </c>
      <c r="E5" s="393">
        <v>6621.4333333333298</v>
      </c>
      <c r="F5" s="393">
        <v>3573.1833333333302</v>
      </c>
      <c r="G5" s="393">
        <v>12073.8833333333</v>
      </c>
      <c r="H5" s="393">
        <v>57714.366666666603</v>
      </c>
      <c r="I5" s="393">
        <v>50352.516666666597</v>
      </c>
      <c r="J5" s="310">
        <v>150458.26666666652</v>
      </c>
      <c r="K5" s="397">
        <f t="shared" si="0"/>
        <v>2.5868878857824865E-2</v>
      </c>
    </row>
    <row r="6" spans="2:13" x14ac:dyDescent="0.25">
      <c r="B6" s="392" t="s">
        <v>430</v>
      </c>
      <c r="C6" s="458">
        <v>13969.27</v>
      </c>
      <c r="D6" s="393">
        <v>7498.15</v>
      </c>
      <c r="E6" s="393">
        <v>3090.2</v>
      </c>
      <c r="F6" s="393">
        <v>9380.4500000000007</v>
      </c>
      <c r="G6" s="458">
        <v>3346.57</v>
      </c>
      <c r="H6" s="393">
        <v>14848.65</v>
      </c>
      <c r="I6" s="393">
        <v>19780.483333333301</v>
      </c>
      <c r="J6" s="309">
        <v>70102.883333333317</v>
      </c>
      <c r="K6" s="397">
        <f t="shared" si="0"/>
        <v>1.2053063196267699E-2</v>
      </c>
    </row>
    <row r="7" spans="2:13" x14ac:dyDescent="0.25">
      <c r="B7" s="392" t="s">
        <v>431</v>
      </c>
      <c r="C7" s="393">
        <v>2122.1666666666601</v>
      </c>
      <c r="D7" s="393">
        <v>2977.36666666666</v>
      </c>
      <c r="E7" s="393">
        <v>487.6</v>
      </c>
      <c r="F7" s="393">
        <v>339.56666666666598</v>
      </c>
      <c r="G7" s="393">
        <v>2487.2333333333299</v>
      </c>
      <c r="H7" s="393">
        <v>1742</v>
      </c>
      <c r="I7" s="393">
        <v>1181.86666666666</v>
      </c>
      <c r="J7" s="309">
        <v>12901.883333333297</v>
      </c>
      <c r="K7" s="397">
        <f t="shared" si="0"/>
        <v>2.2182713145779674E-3</v>
      </c>
    </row>
    <row r="8" spans="2:13" x14ac:dyDescent="0.25">
      <c r="B8" s="392" t="s">
        <v>432</v>
      </c>
      <c r="C8" s="393">
        <v>1002.88333333333</v>
      </c>
      <c r="D8" s="393">
        <v>2364.0833333333298</v>
      </c>
      <c r="E8" s="393">
        <v>10435.9333333333</v>
      </c>
      <c r="F8" s="393">
        <v>3238.7166666666599</v>
      </c>
      <c r="G8" s="393">
        <v>983.45</v>
      </c>
      <c r="H8" s="393">
        <v>2825.0166666666601</v>
      </c>
      <c r="I8" s="393">
        <v>1184.7</v>
      </c>
      <c r="J8" s="309">
        <v>13687.643333333319</v>
      </c>
      <c r="K8" s="397">
        <f t="shared" si="0"/>
        <v>2.3533701077626448E-3</v>
      </c>
    </row>
    <row r="9" spans="2:13" x14ac:dyDescent="0.25">
      <c r="B9" s="392" t="s">
        <v>435</v>
      </c>
      <c r="C9" s="393">
        <v>1174.2666666666601</v>
      </c>
      <c r="D9" s="393">
        <v>607.35</v>
      </c>
      <c r="E9" s="393">
        <v>8585.1333333333296</v>
      </c>
      <c r="F9" s="393">
        <v>1108.43333333333</v>
      </c>
      <c r="G9" s="393">
        <v>762.8</v>
      </c>
      <c r="H9" s="393">
        <v>1259.8</v>
      </c>
      <c r="I9" s="393">
        <v>1348.81666666666</v>
      </c>
      <c r="J9" s="309">
        <v>7683.0666666666493</v>
      </c>
      <c r="K9" s="397">
        <f t="shared" si="0"/>
        <v>1.3209797325189091E-3</v>
      </c>
    </row>
    <row r="10" spans="2:13" x14ac:dyDescent="0.25">
      <c r="B10" s="392" t="s">
        <v>433</v>
      </c>
      <c r="C10" s="393">
        <v>3600.4833333333299</v>
      </c>
      <c r="D10" s="393">
        <v>1507.2</v>
      </c>
      <c r="E10" s="393">
        <v>1065.2833333333299</v>
      </c>
      <c r="F10" s="393">
        <v>1219.4666666666601</v>
      </c>
      <c r="G10" s="393">
        <v>2102.5833333333298</v>
      </c>
      <c r="H10" s="393">
        <v>1207.18333333333</v>
      </c>
      <c r="I10" s="393">
        <v>1121.55</v>
      </c>
      <c r="J10" s="309">
        <v>12214.39999999998</v>
      </c>
      <c r="K10" s="397">
        <f t="shared" si="0"/>
        <v>2.1000696134632403E-3</v>
      </c>
    </row>
    <row r="11" spans="2:13" x14ac:dyDescent="0.25">
      <c r="B11" s="392" t="s">
        <v>434</v>
      </c>
      <c r="C11" s="393">
        <v>570.38333333333298</v>
      </c>
      <c r="D11" s="393">
        <v>777.6</v>
      </c>
      <c r="E11" s="393">
        <v>750.13333333333298</v>
      </c>
      <c r="F11" s="393">
        <v>574.88333333333298</v>
      </c>
      <c r="G11" s="393">
        <v>1026.18333333333</v>
      </c>
      <c r="H11" s="393">
        <v>587.04999999999995</v>
      </c>
      <c r="I11" s="393">
        <v>1070.4166666666599</v>
      </c>
      <c r="J11" s="309">
        <v>6330.1999999999898</v>
      </c>
      <c r="K11" s="397">
        <f t="shared" si="0"/>
        <v>1.0883760698147272E-3</v>
      </c>
    </row>
    <row r="12" spans="2:13" ht="20.25" customHeight="1" x14ac:dyDescent="0.25">
      <c r="B12" s="394" t="s">
        <v>16</v>
      </c>
      <c r="C12" s="395">
        <f t="shared" ref="C12:I12" si="1">SUM(C3:C11)</f>
        <v>93000.349999999948</v>
      </c>
      <c r="D12" s="395">
        <f t="shared" si="1"/>
        <v>36182.399999999972</v>
      </c>
      <c r="E12" s="395">
        <f t="shared" si="1"/>
        <v>47535.166666666628</v>
      </c>
      <c r="F12" s="395">
        <f t="shared" si="1"/>
        <v>33498.333333333314</v>
      </c>
      <c r="G12" s="395">
        <f t="shared" si="1"/>
        <v>99791.653333333234</v>
      </c>
      <c r="H12" s="395">
        <f t="shared" si="1"/>
        <v>249395.43333333256</v>
      </c>
      <c r="I12" s="395">
        <f t="shared" si="1"/>
        <v>340372.93333333288</v>
      </c>
      <c r="J12" s="396">
        <f>SUM(J3:J11)</f>
        <v>761475.09999999893</v>
      </c>
      <c r="K12" s="397">
        <f t="shared" si="0"/>
        <v>0.13092339524814012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E46" sqref="E46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76"/>
      <c r="B1" s="476"/>
      <c r="C1" s="477" t="s">
        <v>506</v>
      </c>
      <c r="D1" s="478"/>
      <c r="E1" s="478"/>
      <c r="F1" s="478"/>
      <c r="G1" s="478"/>
      <c r="H1" s="478"/>
      <c r="I1" s="479"/>
      <c r="J1" s="477" t="s">
        <v>562</v>
      </c>
      <c r="K1" s="478"/>
      <c r="L1" s="478"/>
      <c r="M1" s="478"/>
      <c r="N1" s="478"/>
      <c r="O1" s="478"/>
      <c r="P1" s="479"/>
    </row>
    <row r="2" spans="1:16" ht="15.75" thickBot="1" x14ac:dyDescent="0.3">
      <c r="A2" s="476"/>
      <c r="B2" s="476"/>
      <c r="C2" s="480" t="s">
        <v>2</v>
      </c>
      <c r="D2" s="481"/>
      <c r="E2" s="481"/>
      <c r="F2" s="481"/>
      <c r="G2" s="481"/>
      <c r="H2" s="481"/>
      <c r="I2" s="482"/>
      <c r="J2" s="480" t="s">
        <v>2</v>
      </c>
      <c r="K2" s="481"/>
      <c r="L2" s="481"/>
      <c r="M2" s="481"/>
      <c r="N2" s="481"/>
      <c r="O2" s="481"/>
      <c r="P2" s="482"/>
    </row>
    <row r="3" spans="1:16" ht="15.75" thickBot="1" x14ac:dyDescent="0.3">
      <c r="A3" s="476"/>
      <c r="B3" s="476"/>
      <c r="C3" s="128">
        <v>44788</v>
      </c>
      <c r="D3" s="128">
        <v>44789</v>
      </c>
      <c r="E3" s="128">
        <v>44790</v>
      </c>
      <c r="F3" s="128">
        <v>44791</v>
      </c>
      <c r="G3" s="128">
        <v>44792</v>
      </c>
      <c r="H3" s="128">
        <v>44793</v>
      </c>
      <c r="I3" s="128">
        <v>44794</v>
      </c>
      <c r="J3" s="128">
        <v>44795</v>
      </c>
      <c r="K3" s="128">
        <v>44796</v>
      </c>
      <c r="L3" s="128">
        <v>44797</v>
      </c>
      <c r="M3" s="128">
        <v>44798</v>
      </c>
      <c r="N3" s="128">
        <v>44799</v>
      </c>
      <c r="O3" s="128">
        <v>44800</v>
      </c>
      <c r="P3" s="128">
        <v>44801</v>
      </c>
    </row>
    <row r="4" spans="1:16" ht="15.75" thickBot="1" x14ac:dyDescent="0.3">
      <c r="A4" s="476"/>
      <c r="B4" s="476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 x14ac:dyDescent="0.3">
      <c r="B5" s="15" t="s">
        <v>458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8" t="s">
        <v>346</v>
      </c>
      <c r="C6" s="190">
        <v>34208</v>
      </c>
      <c r="D6" s="191">
        <v>30482</v>
      </c>
      <c r="E6" s="191">
        <v>30333</v>
      </c>
      <c r="F6" s="191">
        <v>29185</v>
      </c>
      <c r="G6" s="191">
        <v>28223</v>
      </c>
      <c r="H6" s="191"/>
      <c r="I6" s="191"/>
      <c r="J6" s="194">
        <v>33484</v>
      </c>
      <c r="K6" s="194">
        <v>29970</v>
      </c>
      <c r="L6" s="194">
        <v>30127</v>
      </c>
      <c r="M6" s="194">
        <v>29443</v>
      </c>
      <c r="N6" s="194">
        <v>29525</v>
      </c>
      <c r="O6" s="194"/>
      <c r="P6" s="195"/>
    </row>
    <row r="7" spans="1:16" x14ac:dyDescent="0.25">
      <c r="B7" s="189" t="s">
        <v>347</v>
      </c>
      <c r="C7" s="190">
        <v>64926</v>
      </c>
      <c r="D7" s="191">
        <v>64586</v>
      </c>
      <c r="E7" s="191">
        <v>64706</v>
      </c>
      <c r="F7" s="191">
        <v>64241</v>
      </c>
      <c r="G7" s="191">
        <v>61722</v>
      </c>
      <c r="H7" s="191"/>
      <c r="I7" s="191"/>
      <c r="J7" s="193">
        <v>64236</v>
      </c>
      <c r="K7" s="194">
        <v>63621</v>
      </c>
      <c r="L7" s="194">
        <v>64271</v>
      </c>
      <c r="M7" s="194">
        <v>63651</v>
      </c>
      <c r="N7" s="194">
        <v>62653</v>
      </c>
      <c r="O7" s="194"/>
      <c r="P7" s="195"/>
    </row>
    <row r="8" spans="1:16" ht="18" customHeight="1" x14ac:dyDescent="0.25">
      <c r="B8" s="189" t="s">
        <v>348</v>
      </c>
      <c r="C8" s="190">
        <v>24075</v>
      </c>
      <c r="D8" s="191">
        <v>24439</v>
      </c>
      <c r="E8" s="191">
        <v>24579</v>
      </c>
      <c r="F8" s="191">
        <v>23690</v>
      </c>
      <c r="G8" s="191">
        <v>22552</v>
      </c>
      <c r="H8" s="191"/>
      <c r="I8" s="191"/>
      <c r="J8" s="193">
        <v>24421</v>
      </c>
      <c r="K8" s="194">
        <v>23677</v>
      </c>
      <c r="L8" s="194">
        <v>24590</v>
      </c>
      <c r="M8" s="194">
        <v>23212</v>
      </c>
      <c r="N8" s="194">
        <v>21811</v>
      </c>
      <c r="O8" s="194"/>
      <c r="P8" s="195"/>
    </row>
    <row r="9" spans="1:16" x14ac:dyDescent="0.25">
      <c r="B9" s="189" t="s">
        <v>349</v>
      </c>
      <c r="C9" s="190">
        <v>67297</v>
      </c>
      <c r="D9" s="191">
        <v>68429</v>
      </c>
      <c r="E9" s="191">
        <v>68520</v>
      </c>
      <c r="F9" s="191">
        <v>68517</v>
      </c>
      <c r="G9" s="191">
        <v>64674</v>
      </c>
      <c r="H9" s="191"/>
      <c r="I9" s="191"/>
      <c r="J9" s="193">
        <v>68500</v>
      </c>
      <c r="K9" s="194">
        <v>67183</v>
      </c>
      <c r="L9" s="194">
        <v>68657</v>
      </c>
      <c r="M9" s="194">
        <v>67216</v>
      </c>
      <c r="N9" s="194">
        <v>63651</v>
      </c>
      <c r="O9" s="194"/>
      <c r="P9" s="195"/>
    </row>
    <row r="10" spans="1:16" x14ac:dyDescent="0.25">
      <c r="B10" s="189" t="s">
        <v>350</v>
      </c>
      <c r="C10" s="190">
        <v>38169</v>
      </c>
      <c r="D10" s="191">
        <v>35969</v>
      </c>
      <c r="E10" s="191">
        <v>36104</v>
      </c>
      <c r="F10" s="191">
        <v>35990</v>
      </c>
      <c r="G10" s="191">
        <v>35200</v>
      </c>
      <c r="H10" s="191"/>
      <c r="I10" s="191"/>
      <c r="J10" s="193">
        <v>38760</v>
      </c>
      <c r="K10" s="194">
        <v>36342</v>
      </c>
      <c r="L10" s="194">
        <v>34968</v>
      </c>
      <c r="M10" s="194">
        <v>34229</v>
      </c>
      <c r="N10" s="194">
        <v>33248</v>
      </c>
      <c r="O10" s="194"/>
      <c r="P10" s="195"/>
    </row>
    <row r="11" spans="1:16" x14ac:dyDescent="0.25">
      <c r="B11" s="189" t="s">
        <v>351</v>
      </c>
      <c r="C11" s="190">
        <v>41135</v>
      </c>
      <c r="D11" s="191">
        <v>41227</v>
      </c>
      <c r="E11" s="191">
        <v>42842</v>
      </c>
      <c r="F11" s="191">
        <v>41058</v>
      </c>
      <c r="G11" s="191">
        <v>39296</v>
      </c>
      <c r="H11" s="191"/>
      <c r="I11" s="191"/>
      <c r="J11" s="193">
        <v>38631</v>
      </c>
      <c r="K11" s="194">
        <v>42185</v>
      </c>
      <c r="L11" s="194">
        <v>42346</v>
      </c>
      <c r="M11" s="194">
        <v>41260</v>
      </c>
      <c r="N11" s="194">
        <v>41139</v>
      </c>
      <c r="O11" s="194"/>
      <c r="P11" s="195"/>
    </row>
    <row r="12" spans="1:16" x14ac:dyDescent="0.25">
      <c r="B12" s="189" t="s">
        <v>352</v>
      </c>
      <c r="C12" s="190">
        <v>39106</v>
      </c>
      <c r="D12" s="191">
        <v>38296</v>
      </c>
      <c r="E12" s="191">
        <v>37958</v>
      </c>
      <c r="F12" s="191">
        <v>37434</v>
      </c>
      <c r="G12" s="191">
        <v>34135</v>
      </c>
      <c r="H12" s="191"/>
      <c r="I12" s="191"/>
      <c r="J12" s="193">
        <v>38182</v>
      </c>
      <c r="K12" s="194">
        <v>37863</v>
      </c>
      <c r="L12" s="194">
        <v>36528</v>
      </c>
      <c r="M12" s="194">
        <v>35949</v>
      </c>
      <c r="N12" s="194">
        <v>34634</v>
      </c>
      <c r="O12" s="194"/>
      <c r="P12" s="195"/>
    </row>
    <row r="13" spans="1:16" x14ac:dyDescent="0.25">
      <c r="B13" s="189" t="s">
        <v>353</v>
      </c>
      <c r="C13" s="190">
        <v>8041</v>
      </c>
      <c r="D13" s="191">
        <v>7734</v>
      </c>
      <c r="E13" s="191">
        <v>11353</v>
      </c>
      <c r="F13" s="191">
        <v>7693</v>
      </c>
      <c r="G13" s="191">
        <v>6532</v>
      </c>
      <c r="H13" s="191"/>
      <c r="I13" s="191"/>
      <c r="J13" s="194">
        <v>7908</v>
      </c>
      <c r="K13" s="194">
        <v>8041</v>
      </c>
      <c r="L13" s="194">
        <v>7419</v>
      </c>
      <c r="M13" s="194">
        <v>6651</v>
      </c>
      <c r="N13" s="194">
        <v>6843</v>
      </c>
      <c r="O13" s="194"/>
      <c r="P13" s="195"/>
    </row>
    <row r="14" spans="1:16" ht="15.75" thickBot="1" x14ac:dyDescent="0.3">
      <c r="B14" s="189" t="s">
        <v>414</v>
      </c>
      <c r="C14" s="190">
        <v>61488</v>
      </c>
      <c r="D14" s="191">
        <v>60932</v>
      </c>
      <c r="E14" s="191">
        <v>61096</v>
      </c>
      <c r="F14" s="191">
        <v>59812</v>
      </c>
      <c r="G14" s="191">
        <v>56095</v>
      </c>
      <c r="H14" s="191"/>
      <c r="I14" s="191"/>
      <c r="J14" s="193">
        <v>58901</v>
      </c>
      <c r="K14" s="194">
        <v>58607</v>
      </c>
      <c r="L14" s="194">
        <v>60032</v>
      </c>
      <c r="M14" s="194">
        <v>59262</v>
      </c>
      <c r="N14" s="194">
        <v>57834</v>
      </c>
      <c r="O14" s="194"/>
      <c r="P14" s="195"/>
    </row>
    <row r="15" spans="1:16" ht="15.75" thickBot="1" x14ac:dyDescent="0.3">
      <c r="B15" s="197" t="s">
        <v>16</v>
      </c>
      <c r="C15" s="196">
        <v>378445</v>
      </c>
      <c r="D15" s="196">
        <v>372094</v>
      </c>
      <c r="E15" s="196">
        <v>377491</v>
      </c>
      <c r="F15" s="196">
        <v>367620</v>
      </c>
      <c r="G15" s="196">
        <v>348429</v>
      </c>
      <c r="H15" s="196">
        <v>0</v>
      </c>
      <c r="I15" s="196">
        <v>0</v>
      </c>
      <c r="J15" s="196">
        <f>SUM(J6:J14)</f>
        <v>373023</v>
      </c>
      <c r="K15" s="196">
        <f t="shared" ref="K15:P15" si="0">SUM(K6:K14)</f>
        <v>367489</v>
      </c>
      <c r="L15" s="196">
        <f t="shared" si="0"/>
        <v>368938</v>
      </c>
      <c r="M15" s="196">
        <f t="shared" si="0"/>
        <v>360873</v>
      </c>
      <c r="N15" s="196">
        <f t="shared" si="0"/>
        <v>351338</v>
      </c>
      <c r="O15" s="196">
        <f t="shared" si="0"/>
        <v>0</v>
      </c>
      <c r="P15" s="196">
        <f t="shared" si="0"/>
        <v>0</v>
      </c>
    </row>
    <row r="16" spans="1:16" ht="15.75" thickBot="1" x14ac:dyDescent="0.3">
      <c r="B16" s="198" t="s">
        <v>459</v>
      </c>
    </row>
    <row r="17" spans="2:16" x14ac:dyDescent="0.25">
      <c r="B17" s="199" t="s">
        <v>358</v>
      </c>
      <c r="C17" s="183"/>
      <c r="D17" s="187"/>
      <c r="E17" s="187"/>
      <c r="F17" s="184"/>
      <c r="G17" s="184"/>
      <c r="H17" s="184">
        <v>23268</v>
      </c>
      <c r="I17" s="185"/>
      <c r="J17" s="186"/>
      <c r="K17" s="187"/>
      <c r="L17" s="187"/>
      <c r="M17" s="187"/>
      <c r="N17" s="187"/>
      <c r="O17" s="187">
        <v>23585</v>
      </c>
      <c r="P17" s="188"/>
    </row>
    <row r="18" spans="2:16" x14ac:dyDescent="0.25">
      <c r="B18" s="189" t="s">
        <v>359</v>
      </c>
      <c r="C18" s="190"/>
      <c r="D18" s="194"/>
      <c r="E18" s="194"/>
      <c r="F18" s="191"/>
      <c r="G18" s="191"/>
      <c r="H18" s="191">
        <v>8470</v>
      </c>
      <c r="I18" s="192"/>
      <c r="J18" s="193"/>
      <c r="K18" s="194"/>
      <c r="L18" s="194"/>
      <c r="M18" s="194"/>
      <c r="N18" s="194"/>
      <c r="O18" s="194">
        <v>8318</v>
      </c>
      <c r="P18" s="195"/>
    </row>
    <row r="19" spans="2:16" x14ac:dyDescent="0.25">
      <c r="B19" s="189" t="s">
        <v>468</v>
      </c>
      <c r="C19" s="190"/>
      <c r="D19" s="194"/>
      <c r="E19" s="194"/>
      <c r="F19" s="191"/>
      <c r="G19" s="191"/>
      <c r="H19" s="191">
        <v>43822</v>
      </c>
      <c r="I19" s="192"/>
      <c r="J19" s="193"/>
      <c r="K19" s="194"/>
      <c r="L19" s="194"/>
      <c r="M19" s="194"/>
      <c r="N19" s="194"/>
      <c r="O19" s="194">
        <v>43108</v>
      </c>
      <c r="P19" s="195"/>
    </row>
    <row r="20" spans="2:16" x14ac:dyDescent="0.25">
      <c r="B20" s="189" t="s">
        <v>360</v>
      </c>
      <c r="C20" s="190"/>
      <c r="D20" s="194"/>
      <c r="E20" s="194"/>
      <c r="F20" s="191"/>
      <c r="G20" s="191"/>
      <c r="H20" s="191">
        <v>43457</v>
      </c>
      <c r="I20" s="192"/>
      <c r="J20" s="193"/>
      <c r="K20" s="194"/>
      <c r="L20" s="194"/>
      <c r="M20" s="194"/>
      <c r="N20" s="194"/>
      <c r="O20" s="194">
        <v>45814</v>
      </c>
      <c r="P20" s="195"/>
    </row>
    <row r="21" spans="2:16" x14ac:dyDescent="0.25">
      <c r="B21" s="189" t="s">
        <v>354</v>
      </c>
      <c r="C21" s="190"/>
      <c r="D21" s="194"/>
      <c r="E21" s="194"/>
      <c r="F21" s="191"/>
      <c r="G21" s="191"/>
      <c r="H21" s="191">
        <v>37430</v>
      </c>
      <c r="I21" s="192"/>
      <c r="J21" s="193"/>
      <c r="K21" s="194"/>
      <c r="L21" s="194"/>
      <c r="M21" s="194"/>
      <c r="N21" s="194"/>
      <c r="O21" s="194">
        <v>24508</v>
      </c>
      <c r="P21" s="195"/>
    </row>
    <row r="22" spans="2:16" x14ac:dyDescent="0.25">
      <c r="B22" s="189" t="s">
        <v>469</v>
      </c>
      <c r="C22" s="190"/>
      <c r="D22" s="194"/>
      <c r="E22" s="194"/>
      <c r="F22" s="191"/>
      <c r="G22" s="191"/>
      <c r="H22" s="191">
        <v>56126</v>
      </c>
      <c r="I22" s="192"/>
      <c r="J22" s="193"/>
      <c r="K22" s="194"/>
      <c r="L22" s="194"/>
      <c r="M22" s="194"/>
      <c r="N22" s="194"/>
      <c r="O22" s="194">
        <v>52828</v>
      </c>
      <c r="P22" s="195"/>
    </row>
    <row r="23" spans="2:16" x14ac:dyDescent="0.25">
      <c r="B23" s="261" t="s">
        <v>460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439"/>
      <c r="P23" s="195"/>
    </row>
    <row r="24" spans="2:16" x14ac:dyDescent="0.25">
      <c r="B24" s="189" t="s">
        <v>355</v>
      </c>
      <c r="C24" s="190"/>
      <c r="D24" s="194"/>
      <c r="E24" s="194"/>
      <c r="F24" s="191"/>
      <c r="G24" s="191"/>
      <c r="H24" s="191"/>
      <c r="I24" s="192">
        <v>46075</v>
      </c>
      <c r="J24" s="193"/>
      <c r="K24" s="194"/>
      <c r="L24" s="194"/>
      <c r="M24" s="194"/>
      <c r="N24" s="194"/>
      <c r="O24" s="439"/>
      <c r="P24" s="195">
        <v>53196</v>
      </c>
    </row>
    <row r="25" spans="2:16" x14ac:dyDescent="0.25">
      <c r="B25" s="189" t="s">
        <v>356</v>
      </c>
      <c r="D25" s="194"/>
      <c r="E25" s="194"/>
      <c r="I25" s="191">
        <v>59071</v>
      </c>
      <c r="J25" s="193"/>
      <c r="K25" s="194"/>
      <c r="L25" s="194"/>
      <c r="M25" s="194"/>
      <c r="N25" s="194"/>
      <c r="O25" s="439"/>
      <c r="P25" s="195">
        <v>64398</v>
      </c>
    </row>
    <row r="26" spans="2:16" x14ac:dyDescent="0.25">
      <c r="B26" s="189" t="s">
        <v>467</v>
      </c>
      <c r="D26" s="194"/>
      <c r="E26" s="194"/>
      <c r="I26" s="191">
        <v>43222</v>
      </c>
      <c r="J26" s="193"/>
      <c r="K26" s="194"/>
      <c r="L26" s="194"/>
      <c r="M26" s="194"/>
      <c r="N26" s="194"/>
      <c r="O26" s="439"/>
      <c r="P26" s="195">
        <v>47075</v>
      </c>
    </row>
    <row r="27" spans="2:16" ht="15.75" thickBot="1" x14ac:dyDescent="0.3">
      <c r="B27" s="189" t="s">
        <v>357</v>
      </c>
      <c r="D27" s="194"/>
      <c r="E27" s="194"/>
      <c r="I27" s="191">
        <v>7708</v>
      </c>
      <c r="J27" s="193"/>
      <c r="K27" s="194"/>
      <c r="L27" s="194"/>
      <c r="M27" s="194"/>
      <c r="N27" s="194"/>
      <c r="O27" s="194"/>
      <c r="P27" s="195">
        <v>7968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212573</v>
      </c>
      <c r="I28" s="297">
        <v>156076</v>
      </c>
      <c r="J28" s="196"/>
      <c r="K28" s="196"/>
      <c r="L28" s="196"/>
      <c r="M28" s="196"/>
      <c r="N28" s="196"/>
      <c r="O28" s="196">
        <f>SUM(O17:O27)</f>
        <v>198161</v>
      </c>
      <c r="P28" s="196">
        <f>SUM(P17:P27)</f>
        <v>172637</v>
      </c>
    </row>
    <row r="29" spans="2:16" ht="15.75" thickBot="1" x14ac:dyDescent="0.3"/>
    <row r="30" spans="2:16" ht="15.75" thickBot="1" x14ac:dyDescent="0.3">
      <c r="B30" s="131" t="s">
        <v>458</v>
      </c>
      <c r="C30" s="201" t="s">
        <v>472</v>
      </c>
      <c r="D30" s="202" t="s">
        <v>506</v>
      </c>
      <c r="E30" s="203" t="s">
        <v>223</v>
      </c>
    </row>
    <row r="31" spans="2:16" x14ac:dyDescent="0.25">
      <c r="B31" s="204" t="s">
        <v>346</v>
      </c>
      <c r="C31" s="205">
        <f t="shared" ref="C31:C40" si="1">SUM(C6:I6)</f>
        <v>152431</v>
      </c>
      <c r="D31" s="206">
        <f t="shared" ref="D31:D40" si="2">SUM(J6:P6)</f>
        <v>152549</v>
      </c>
      <c r="E31" s="207">
        <f t="shared" ref="E31:E40" si="3">+IFERROR((D31-C31)/C31,"-")</f>
        <v>7.7412074971626508E-4</v>
      </c>
    </row>
    <row r="32" spans="2:16" x14ac:dyDescent="0.25">
      <c r="B32" s="208" t="s">
        <v>347</v>
      </c>
      <c r="C32" s="209">
        <f t="shared" si="1"/>
        <v>320181</v>
      </c>
      <c r="D32" s="210">
        <f t="shared" si="2"/>
        <v>318432</v>
      </c>
      <c r="E32" s="211">
        <f t="shared" si="3"/>
        <v>-5.4625352534972407E-3</v>
      </c>
    </row>
    <row r="33" spans="2:5" x14ac:dyDescent="0.25">
      <c r="B33" s="208" t="s">
        <v>348</v>
      </c>
      <c r="C33" s="209">
        <f t="shared" si="1"/>
        <v>119335</v>
      </c>
      <c r="D33" s="210">
        <f t="shared" si="2"/>
        <v>117711</v>
      </c>
      <c r="E33" s="211">
        <f t="shared" si="3"/>
        <v>-1.3608748481166465E-2</v>
      </c>
    </row>
    <row r="34" spans="2:5" x14ac:dyDescent="0.25">
      <c r="B34" s="208" t="s">
        <v>349</v>
      </c>
      <c r="C34" s="209">
        <f t="shared" si="1"/>
        <v>337437</v>
      </c>
      <c r="D34" s="210">
        <f t="shared" si="2"/>
        <v>335207</v>
      </c>
      <c r="E34" s="211">
        <f t="shared" si="3"/>
        <v>-6.6086410203978815E-3</v>
      </c>
    </row>
    <row r="35" spans="2:5" x14ac:dyDescent="0.25">
      <c r="B35" s="208" t="s">
        <v>350</v>
      </c>
      <c r="C35" s="209">
        <f t="shared" si="1"/>
        <v>181432</v>
      </c>
      <c r="D35" s="210">
        <f t="shared" si="2"/>
        <v>177547</v>
      </c>
      <c r="E35" s="211">
        <f t="shared" si="3"/>
        <v>-2.1412981172009349E-2</v>
      </c>
    </row>
    <row r="36" spans="2:5" x14ac:dyDescent="0.25">
      <c r="B36" s="208" t="s">
        <v>351</v>
      </c>
      <c r="C36" s="209">
        <f t="shared" si="1"/>
        <v>205558</v>
      </c>
      <c r="D36" s="210">
        <f t="shared" si="2"/>
        <v>205561</v>
      </c>
      <c r="E36" s="211">
        <f t="shared" si="3"/>
        <v>1.459442103931737E-5</v>
      </c>
    </row>
    <row r="37" spans="2:5" x14ac:dyDescent="0.25">
      <c r="B37" s="208" t="s">
        <v>352</v>
      </c>
      <c r="C37" s="209">
        <f t="shared" si="1"/>
        <v>186929</v>
      </c>
      <c r="D37" s="210">
        <f t="shared" si="2"/>
        <v>183156</v>
      </c>
      <c r="E37" s="211">
        <f t="shared" si="3"/>
        <v>-2.0184134082994076E-2</v>
      </c>
    </row>
    <row r="38" spans="2:5" x14ac:dyDescent="0.25">
      <c r="B38" s="204" t="s">
        <v>353</v>
      </c>
      <c r="C38" s="209">
        <f t="shared" si="1"/>
        <v>41353</v>
      </c>
      <c r="D38" s="210">
        <f t="shared" si="2"/>
        <v>36862</v>
      </c>
      <c r="E38" s="212">
        <f t="shared" si="3"/>
        <v>-0.10860155248712307</v>
      </c>
    </row>
    <row r="39" spans="2:5" ht="15.75" thickBot="1" x14ac:dyDescent="0.3">
      <c r="B39" s="204" t="s">
        <v>414</v>
      </c>
      <c r="C39" s="209">
        <f t="shared" si="1"/>
        <v>299423</v>
      </c>
      <c r="D39" s="210">
        <f t="shared" si="2"/>
        <v>294636</v>
      </c>
      <c r="E39" s="212">
        <f t="shared" ref="E39" si="4">+IFERROR((D39-C39)/C39,"-")</f>
        <v>-1.5987415796381708E-2</v>
      </c>
    </row>
    <row r="40" spans="2:5" ht="15.75" thickBot="1" x14ac:dyDescent="0.3">
      <c r="B40" s="213" t="s">
        <v>16</v>
      </c>
      <c r="C40" s="214">
        <f t="shared" si="1"/>
        <v>1844079</v>
      </c>
      <c r="D40" s="215">
        <f t="shared" si="2"/>
        <v>1821661</v>
      </c>
      <c r="E40" s="216">
        <f t="shared" si="3"/>
        <v>-1.2156745996239858E-2</v>
      </c>
    </row>
    <row r="41" spans="2:5" ht="15.75" thickBot="1" x14ac:dyDescent="0.3">
      <c r="B41" s="131" t="s">
        <v>459</v>
      </c>
      <c r="E41" s="217" t="str">
        <f t="shared" ref="E41:E53" si="5">+IFERROR((D41-C41)/C41,"-")</f>
        <v>-</v>
      </c>
    </row>
    <row r="42" spans="2:5" x14ac:dyDescent="0.25">
      <c r="B42" s="208" t="s">
        <v>358</v>
      </c>
      <c r="C42" s="209">
        <f t="shared" ref="C42:C48" si="6">H17</f>
        <v>23268</v>
      </c>
      <c r="D42" s="210">
        <f t="shared" ref="D42:D47" si="7">O17</f>
        <v>23585</v>
      </c>
      <c r="E42" s="217">
        <f t="shared" si="5"/>
        <v>1.3623861096785284E-2</v>
      </c>
    </row>
    <row r="43" spans="2:5" x14ac:dyDescent="0.25">
      <c r="B43" s="208" t="s">
        <v>359</v>
      </c>
      <c r="C43" s="209">
        <f t="shared" si="6"/>
        <v>8470</v>
      </c>
      <c r="D43" s="210">
        <f t="shared" si="7"/>
        <v>8318</v>
      </c>
      <c r="E43" s="217">
        <f t="shared" si="5"/>
        <v>-1.7945690672963401E-2</v>
      </c>
    </row>
    <row r="44" spans="2:5" x14ac:dyDescent="0.25">
      <c r="B44" s="307" t="s">
        <v>468</v>
      </c>
      <c r="C44" s="209">
        <f t="shared" si="6"/>
        <v>43822</v>
      </c>
      <c r="D44" s="210">
        <f t="shared" si="7"/>
        <v>43108</v>
      </c>
      <c r="E44" s="217">
        <f t="shared" si="5"/>
        <v>-1.6293186070923279E-2</v>
      </c>
    </row>
    <row r="45" spans="2:5" x14ac:dyDescent="0.25">
      <c r="B45" s="307" t="s">
        <v>360</v>
      </c>
      <c r="C45" s="209">
        <f t="shared" si="6"/>
        <v>43457</v>
      </c>
      <c r="D45" s="210">
        <f t="shared" si="7"/>
        <v>45814</v>
      </c>
      <c r="E45" s="217">
        <f t="shared" si="5"/>
        <v>5.4237522148330532E-2</v>
      </c>
    </row>
    <row r="46" spans="2:5" ht="15.75" thickBot="1" x14ac:dyDescent="0.3">
      <c r="B46" s="307" t="s">
        <v>354</v>
      </c>
      <c r="C46" s="209">
        <f t="shared" si="6"/>
        <v>37430</v>
      </c>
      <c r="D46" s="210">
        <f t="shared" si="7"/>
        <v>24508</v>
      </c>
      <c r="E46" s="217">
        <f t="shared" si="5"/>
        <v>-0.34523109804969276</v>
      </c>
    </row>
    <row r="47" spans="2:5" ht="15.75" thickBot="1" x14ac:dyDescent="0.3">
      <c r="B47" s="307" t="s">
        <v>469</v>
      </c>
      <c r="C47" s="209">
        <f t="shared" si="6"/>
        <v>56126</v>
      </c>
      <c r="D47" s="210">
        <f t="shared" si="7"/>
        <v>52828</v>
      </c>
      <c r="E47" s="217">
        <f t="shared" ref="E47" si="8">+IFERROR((D47-C47)/C47,"-")</f>
        <v>-5.8760645690054521E-2</v>
      </c>
    </row>
    <row r="48" spans="2:5" ht="15.75" thickBot="1" x14ac:dyDescent="0.3">
      <c r="B48" s="131" t="s">
        <v>460</v>
      </c>
      <c r="C48" s="209">
        <f t="shared" si="6"/>
        <v>0</v>
      </c>
      <c r="D48" s="210">
        <f>I23</f>
        <v>0</v>
      </c>
      <c r="E48" s="217" t="str">
        <f t="shared" si="5"/>
        <v>-</v>
      </c>
    </row>
    <row r="49" spans="2:5" ht="15.75" thickBot="1" x14ac:dyDescent="0.3">
      <c r="B49" s="208" t="s">
        <v>355</v>
      </c>
      <c r="C49" s="209">
        <f>I24</f>
        <v>46075</v>
      </c>
      <c r="D49" s="210">
        <f>P24</f>
        <v>53196</v>
      </c>
      <c r="E49" s="217">
        <f t="shared" si="5"/>
        <v>0.15455236028214867</v>
      </c>
    </row>
    <row r="50" spans="2:5" ht="15.75" thickBot="1" x14ac:dyDescent="0.3">
      <c r="B50" s="208" t="s">
        <v>356</v>
      </c>
      <c r="C50" s="209">
        <f t="shared" ref="C50" si="9">I25</f>
        <v>59071</v>
      </c>
      <c r="D50" s="210">
        <f t="shared" ref="D50" si="10">P25</f>
        <v>64398</v>
      </c>
      <c r="E50" s="217">
        <f t="shared" si="5"/>
        <v>9.017961436237748E-2</v>
      </c>
    </row>
    <row r="51" spans="2:5" ht="15.75" thickBot="1" x14ac:dyDescent="0.3">
      <c r="B51" s="307" t="s">
        <v>467</v>
      </c>
      <c r="C51" s="209">
        <f t="shared" ref="C51" si="11">I26</f>
        <v>43222</v>
      </c>
      <c r="D51" s="210">
        <f t="shared" ref="D51" si="12">P26</f>
        <v>47075</v>
      </c>
      <c r="E51" s="217">
        <f t="shared" ref="E51" si="13">+IFERROR((D51-C51)/C51,"-")</f>
        <v>8.914441719494702E-2</v>
      </c>
    </row>
    <row r="52" spans="2:5" ht="15.75" thickBot="1" x14ac:dyDescent="0.3">
      <c r="B52" s="208" t="s">
        <v>357</v>
      </c>
      <c r="C52" s="209">
        <f>I27</f>
        <v>7708</v>
      </c>
      <c r="D52" s="210">
        <f>P27</f>
        <v>7968</v>
      </c>
      <c r="E52" s="217">
        <f t="shared" si="5"/>
        <v>3.3731188375713546E-2</v>
      </c>
    </row>
    <row r="53" spans="2:5" ht="15.75" thickBot="1" x14ac:dyDescent="0.3">
      <c r="B53" s="197" t="s">
        <v>222</v>
      </c>
      <c r="C53" s="218">
        <f>SUM(C42:C52)</f>
        <v>368649</v>
      </c>
      <c r="D53" s="219">
        <f>SUM(D42:D52)</f>
        <v>370798</v>
      </c>
      <c r="E53" s="216">
        <f t="shared" si="5"/>
        <v>5.8293932711061197E-3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topLeftCell="A16" zoomScale="60" zoomScaleNormal="60" workbookViewId="0">
      <selection activeCell="N38" sqref="N38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76"/>
      <c r="B2" s="476"/>
      <c r="C2" s="477" t="s">
        <v>506</v>
      </c>
      <c r="D2" s="478"/>
      <c r="E2" s="478"/>
      <c r="F2" s="478"/>
      <c r="G2" s="478"/>
      <c r="H2" s="478"/>
      <c r="I2" s="479"/>
      <c r="J2" s="477" t="s">
        <v>562</v>
      </c>
      <c r="K2" s="478"/>
      <c r="L2" s="478"/>
      <c r="M2" s="478"/>
      <c r="N2" s="478"/>
      <c r="O2" s="478"/>
      <c r="P2" s="479"/>
    </row>
    <row r="3" spans="1:20" ht="15.75" thickBot="1" x14ac:dyDescent="0.3">
      <c r="A3" s="476"/>
      <c r="B3" s="476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</row>
    <row r="4" spans="1:20" ht="15.75" thickBot="1" x14ac:dyDescent="0.3">
      <c r="A4" s="476"/>
      <c r="B4" s="476"/>
      <c r="C4" s="128">
        <v>44788</v>
      </c>
      <c r="D4" s="128">
        <v>44789</v>
      </c>
      <c r="E4" s="128">
        <v>44790</v>
      </c>
      <c r="F4" s="128">
        <v>44791</v>
      </c>
      <c r="G4" s="128">
        <v>44792</v>
      </c>
      <c r="H4" s="128">
        <v>44793</v>
      </c>
      <c r="I4" s="128">
        <v>44794</v>
      </c>
      <c r="J4" s="128">
        <v>44795</v>
      </c>
      <c r="K4" s="128">
        <v>44796</v>
      </c>
      <c r="L4" s="128">
        <v>44797</v>
      </c>
      <c r="M4" s="128">
        <v>44798</v>
      </c>
      <c r="N4" s="128">
        <v>44799</v>
      </c>
      <c r="O4" s="128">
        <v>44800</v>
      </c>
      <c r="P4" s="128">
        <v>44801</v>
      </c>
    </row>
    <row r="5" spans="1:20" ht="15.75" thickBot="1" x14ac:dyDescent="0.3">
      <c r="A5" s="476"/>
      <c r="B5" s="476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</row>
    <row r="6" spans="1:20" ht="15.75" thickBot="1" x14ac:dyDescent="0.3">
      <c r="B6" s="15" t="s">
        <v>458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8" t="s">
        <v>346</v>
      </c>
      <c r="C7" s="222">
        <v>24473.8</v>
      </c>
      <c r="D7" s="223">
        <v>23416.400000000001</v>
      </c>
      <c r="E7" s="223">
        <v>22766.916666666599</v>
      </c>
      <c r="F7" s="223">
        <v>22344.45</v>
      </c>
      <c r="G7" s="223">
        <v>21582.5666666666</v>
      </c>
      <c r="H7" s="223"/>
      <c r="I7" s="223"/>
      <c r="J7" s="225">
        <v>24381.18</v>
      </c>
      <c r="K7" s="225">
        <v>23585.233333333301</v>
      </c>
      <c r="L7" s="225">
        <v>22496.466666666602</v>
      </c>
      <c r="M7" s="225">
        <v>22641.25</v>
      </c>
      <c r="N7" s="225">
        <v>21604.85</v>
      </c>
      <c r="O7" s="225"/>
      <c r="P7" s="226"/>
    </row>
    <row r="8" spans="1:20" x14ac:dyDescent="0.25">
      <c r="B8" s="189" t="s">
        <v>347</v>
      </c>
      <c r="C8" s="223">
        <v>64319.5666666666</v>
      </c>
      <c r="D8" s="223">
        <v>64270.65</v>
      </c>
      <c r="E8" s="223">
        <v>65359.916666666599</v>
      </c>
      <c r="F8" s="223">
        <v>65125.366666666603</v>
      </c>
      <c r="G8" s="223">
        <v>61955.5</v>
      </c>
      <c r="H8" s="223"/>
      <c r="I8" s="223"/>
      <c r="J8" s="224">
        <v>65426.083333333299</v>
      </c>
      <c r="K8" s="225">
        <v>63766.866666666603</v>
      </c>
      <c r="L8" s="225">
        <v>64442.766666666597</v>
      </c>
      <c r="M8" s="225">
        <v>64302.733333333301</v>
      </c>
      <c r="N8" s="225">
        <v>62579.883333333302</v>
      </c>
      <c r="O8" s="225"/>
      <c r="P8" s="226"/>
    </row>
    <row r="9" spans="1:20" x14ac:dyDescent="0.25">
      <c r="B9" s="189" t="s">
        <v>348</v>
      </c>
      <c r="C9" s="223">
        <v>24008.65</v>
      </c>
      <c r="D9" s="223">
        <v>23588.833333333299</v>
      </c>
      <c r="E9" s="223">
        <v>23701.5</v>
      </c>
      <c r="F9" s="223">
        <v>22335.9</v>
      </c>
      <c r="G9" s="223">
        <v>21749.083333333299</v>
      </c>
      <c r="H9" s="223"/>
      <c r="I9" s="223"/>
      <c r="J9" s="224">
        <v>22880.25</v>
      </c>
      <c r="K9" s="225">
        <v>22032.116666666599</v>
      </c>
      <c r="L9" s="225">
        <v>22273.0666666666</v>
      </c>
      <c r="M9" s="225">
        <v>21589.0333333333</v>
      </c>
      <c r="N9" s="225">
        <v>19344.5333333333</v>
      </c>
      <c r="O9" s="225"/>
      <c r="P9" s="226"/>
    </row>
    <row r="10" spans="1:20" ht="17.25" customHeight="1" x14ac:dyDescent="0.25">
      <c r="B10" s="189" t="s">
        <v>349</v>
      </c>
      <c r="C10" s="223">
        <v>70417.733333333294</v>
      </c>
      <c r="D10" s="223">
        <v>77986.899999999994</v>
      </c>
      <c r="E10" s="223">
        <v>77565.7</v>
      </c>
      <c r="F10" s="223">
        <v>76411.649999999994</v>
      </c>
      <c r="G10" s="223">
        <v>70635.616666666596</v>
      </c>
      <c r="H10" s="223"/>
      <c r="I10" s="223"/>
      <c r="J10" s="224">
        <v>76748.433333333305</v>
      </c>
      <c r="K10" s="225">
        <v>75573.983333333294</v>
      </c>
      <c r="L10" s="225">
        <v>77596.283333333296</v>
      </c>
      <c r="M10" s="225">
        <v>75519.533333333296</v>
      </c>
      <c r="N10" s="225">
        <v>68519.766666666605</v>
      </c>
      <c r="O10" s="225"/>
      <c r="P10" s="226"/>
    </row>
    <row r="11" spans="1:20" x14ac:dyDescent="0.25">
      <c r="B11" s="189" t="s">
        <v>350</v>
      </c>
      <c r="C11" s="223">
        <v>25032.799999999999</v>
      </c>
      <c r="D11" s="223">
        <v>25964.5333333333</v>
      </c>
      <c r="E11" s="223">
        <v>25554.216666666602</v>
      </c>
      <c r="F11" s="223">
        <v>25774.133333333299</v>
      </c>
      <c r="G11" s="223">
        <v>25423.383333333299</v>
      </c>
      <c r="H11" s="223"/>
      <c r="I11" s="223"/>
      <c r="J11" s="224">
        <v>25800.516666666601</v>
      </c>
      <c r="K11" s="225">
        <v>25381.8166666666</v>
      </c>
      <c r="L11" s="225">
        <v>24747.266666666601</v>
      </c>
      <c r="M11" s="225">
        <v>24103.35</v>
      </c>
      <c r="N11" s="225">
        <v>22279.916666666599</v>
      </c>
      <c r="O11" s="225"/>
      <c r="P11" s="226"/>
    </row>
    <row r="12" spans="1:20" x14ac:dyDescent="0.25">
      <c r="B12" s="189" t="s">
        <v>351</v>
      </c>
      <c r="C12" s="223">
        <v>22287.866666666599</v>
      </c>
      <c r="D12" s="223">
        <v>22703.916666666599</v>
      </c>
      <c r="E12" s="223">
        <v>24697.8</v>
      </c>
      <c r="F12" s="223">
        <v>23532.8166666666</v>
      </c>
      <c r="G12" s="223">
        <v>22143.133333333299</v>
      </c>
      <c r="H12" s="223"/>
      <c r="I12" s="223"/>
      <c r="J12" s="224">
        <v>21178.65</v>
      </c>
      <c r="K12" s="225">
        <v>22580.483333333301</v>
      </c>
      <c r="L12" s="225">
        <v>22666.233333333301</v>
      </c>
      <c r="M12" s="225">
        <v>22235.3166666666</v>
      </c>
      <c r="N12" s="225">
        <v>22283.733333333301</v>
      </c>
      <c r="O12" s="225"/>
      <c r="P12" s="226"/>
    </row>
    <row r="13" spans="1:20" x14ac:dyDescent="0.25">
      <c r="B13" s="189" t="s">
        <v>352</v>
      </c>
      <c r="C13" s="223">
        <v>31581.883333333299</v>
      </c>
      <c r="D13" s="223">
        <v>29706.2833333333</v>
      </c>
      <c r="E13" s="223">
        <v>31163.716666666602</v>
      </c>
      <c r="F13" s="223">
        <v>30229.9</v>
      </c>
      <c r="G13" s="223">
        <v>25530.35</v>
      </c>
      <c r="H13" s="223"/>
      <c r="I13" s="223"/>
      <c r="J13" s="224">
        <v>31426.7833333333</v>
      </c>
      <c r="K13" s="225">
        <v>30914.05</v>
      </c>
      <c r="L13" s="225">
        <v>30251.25</v>
      </c>
      <c r="M13" s="225">
        <v>28891.733333333301</v>
      </c>
      <c r="N13" s="225">
        <v>27240.400000000001</v>
      </c>
      <c r="O13" s="225"/>
      <c r="P13" s="226"/>
    </row>
    <row r="14" spans="1:20" x14ac:dyDescent="0.25">
      <c r="B14" s="189" t="s">
        <v>353</v>
      </c>
      <c r="C14" s="223">
        <v>3601.8166666666598</v>
      </c>
      <c r="D14" s="223">
        <v>3309.15</v>
      </c>
      <c r="E14" s="223">
        <v>5819.6</v>
      </c>
      <c r="F14" s="223">
        <v>3409.9</v>
      </c>
      <c r="G14" s="223">
        <v>2431.65</v>
      </c>
      <c r="H14" s="223"/>
      <c r="I14" s="223"/>
      <c r="J14" s="404">
        <v>3435.55</v>
      </c>
      <c r="K14" s="404">
        <v>3832.5666666666598</v>
      </c>
      <c r="L14" s="404">
        <v>3346.6</v>
      </c>
      <c r="M14" s="404">
        <v>1409.45</v>
      </c>
      <c r="N14" s="404">
        <v>2548.9166666666601</v>
      </c>
      <c r="O14" s="404"/>
      <c r="P14" s="405"/>
    </row>
    <row r="15" spans="1:20" ht="15.75" thickBot="1" x14ac:dyDescent="0.3">
      <c r="B15" s="189" t="s">
        <v>414</v>
      </c>
      <c r="C15" s="223">
        <v>51978.85</v>
      </c>
      <c r="D15" s="223">
        <v>51905.2</v>
      </c>
      <c r="E15" s="223">
        <v>52384.4</v>
      </c>
      <c r="F15" s="223">
        <v>51269.366666666603</v>
      </c>
      <c r="G15" s="223">
        <v>46412.516666666597</v>
      </c>
      <c r="H15" s="223"/>
      <c r="I15" s="223"/>
      <c r="J15" s="403">
        <v>50794.400000000001</v>
      </c>
      <c r="K15" s="404">
        <v>49558.183333333298</v>
      </c>
      <c r="L15" s="404">
        <v>50643</v>
      </c>
      <c r="M15" s="225">
        <v>49646.1</v>
      </c>
      <c r="N15" s="404">
        <v>49282.716666666602</v>
      </c>
      <c r="O15" s="404"/>
      <c r="P15" s="405"/>
    </row>
    <row r="16" spans="1:20" ht="15.75" thickBot="1" x14ac:dyDescent="0.3">
      <c r="B16" s="197" t="s">
        <v>16</v>
      </c>
      <c r="C16" s="227">
        <v>332500.49999999977</v>
      </c>
      <c r="D16" s="227">
        <v>325518.76666666626</v>
      </c>
      <c r="E16" s="227">
        <v>317478.31666666636</v>
      </c>
      <c r="F16" s="227">
        <v>321418.16666666634</v>
      </c>
      <c r="G16" s="227">
        <v>301938.91666666645</v>
      </c>
      <c r="H16" s="227">
        <v>0</v>
      </c>
      <c r="I16" s="228">
        <v>0</v>
      </c>
      <c r="J16" s="229">
        <f>SUM(J7:J15)</f>
        <v>322071.8466666665</v>
      </c>
      <c r="K16" s="229">
        <f t="shared" ref="K16:P16" si="0">SUM(K7:K15)</f>
        <v>317225.29999999964</v>
      </c>
      <c r="L16" s="229">
        <f t="shared" si="0"/>
        <v>318462.933333333</v>
      </c>
      <c r="M16" s="229">
        <f t="shared" si="0"/>
        <v>310338.49999999983</v>
      </c>
      <c r="N16" s="229">
        <f t="shared" si="0"/>
        <v>295684.71666666638</v>
      </c>
      <c r="O16" s="229">
        <f t="shared" si="0"/>
        <v>0</v>
      </c>
      <c r="P16" s="229">
        <f t="shared" si="0"/>
        <v>0</v>
      </c>
      <c r="Q16" s="294"/>
      <c r="S16" s="294"/>
      <c r="T16" s="295"/>
    </row>
    <row r="17" spans="2:18" ht="15.75" thickBot="1" x14ac:dyDescent="0.3">
      <c r="B17" s="198" t="s">
        <v>459</v>
      </c>
      <c r="C17" s="201"/>
      <c r="D17" s="202"/>
      <c r="R17" s="295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34">
        <v>12446.1333333333</v>
      </c>
      <c r="I18" s="435"/>
      <c r="J18" s="232"/>
      <c r="K18" s="233"/>
      <c r="L18" s="233"/>
      <c r="M18" s="233"/>
      <c r="N18" s="233"/>
      <c r="O18" s="233">
        <v>14072.7</v>
      </c>
      <c r="P18" s="234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36">
        <v>2992.9166666666601</v>
      </c>
      <c r="I19" s="437"/>
      <c r="J19" s="193"/>
      <c r="K19" s="225"/>
      <c r="L19" s="225"/>
      <c r="M19" s="194"/>
      <c r="N19" s="194"/>
      <c r="O19" s="225">
        <v>3140.05</v>
      </c>
      <c r="P19" s="195"/>
    </row>
    <row r="20" spans="2:18" x14ac:dyDescent="0.25">
      <c r="B20" s="189" t="s">
        <v>468</v>
      </c>
      <c r="C20" s="222"/>
      <c r="D20" s="223"/>
      <c r="E20" s="223"/>
      <c r="F20" s="223"/>
      <c r="G20" s="223"/>
      <c r="H20" s="436">
        <v>31214.916666666599</v>
      </c>
      <c r="I20" s="437"/>
      <c r="J20" s="193"/>
      <c r="K20" s="225"/>
      <c r="L20" s="225"/>
      <c r="M20" s="194"/>
      <c r="N20" s="194"/>
      <c r="O20" s="225">
        <v>30229.8166666666</v>
      </c>
      <c r="P20" s="195"/>
    </row>
    <row r="21" spans="2:18" x14ac:dyDescent="0.25">
      <c r="B21" s="189" t="s">
        <v>360</v>
      </c>
      <c r="C21" s="222"/>
      <c r="D21" s="223"/>
      <c r="E21" s="223"/>
      <c r="F21" s="223"/>
      <c r="G21" s="223"/>
      <c r="H21" s="436">
        <v>32321.333333333299</v>
      </c>
      <c r="I21" s="437"/>
      <c r="J21" s="193"/>
      <c r="K21" s="225"/>
      <c r="L21" s="225"/>
      <c r="M21" s="194"/>
      <c r="N21" s="194"/>
      <c r="O21" s="225">
        <v>34501.033333333296</v>
      </c>
      <c r="P21" s="195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36">
        <v>19458.333333333299</v>
      </c>
      <c r="I22" s="437"/>
      <c r="J22" s="193"/>
      <c r="K22" s="225"/>
      <c r="L22" s="225"/>
      <c r="M22" s="194"/>
      <c r="N22" s="194"/>
      <c r="O22" s="225">
        <v>14576.5333333333</v>
      </c>
      <c r="P22" s="195"/>
    </row>
    <row r="23" spans="2:18" x14ac:dyDescent="0.25">
      <c r="B23" s="189" t="s">
        <v>469</v>
      </c>
      <c r="C23" s="222"/>
      <c r="D23" s="223"/>
      <c r="E23" s="223"/>
      <c r="F23" s="223"/>
      <c r="G23" s="223"/>
      <c r="H23" s="436">
        <v>38705.883333333302</v>
      </c>
      <c r="I23" s="437"/>
      <c r="J23" s="193"/>
      <c r="K23" s="225"/>
      <c r="L23" s="225"/>
      <c r="M23" s="194"/>
      <c r="N23" s="194"/>
      <c r="O23" s="225">
        <v>44765.43</v>
      </c>
      <c r="P23" s="195"/>
    </row>
    <row r="24" spans="2:18" x14ac:dyDescent="0.25">
      <c r="B24" s="261" t="s">
        <v>460</v>
      </c>
      <c r="C24" s="222"/>
      <c r="D24" s="223"/>
      <c r="E24" s="223"/>
      <c r="F24" s="223"/>
      <c r="G24" s="223"/>
      <c r="H24" s="436"/>
      <c r="I24" s="437"/>
      <c r="J24" s="406"/>
      <c r="K24" s="225"/>
      <c r="L24" s="225"/>
      <c r="M24" s="194"/>
      <c r="N24" s="194"/>
      <c r="O24" s="439"/>
      <c r="P24" s="195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36"/>
      <c r="I25" s="437">
        <v>21527</v>
      </c>
      <c r="J25" s="193"/>
      <c r="K25" s="225"/>
      <c r="L25" s="225"/>
      <c r="M25" s="194"/>
      <c r="N25" s="194"/>
      <c r="O25" s="439"/>
      <c r="P25" s="226">
        <v>26689.583333333299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36"/>
      <c r="I26" s="437">
        <v>31442.683333333302</v>
      </c>
      <c r="J26" s="193"/>
      <c r="K26" s="225"/>
      <c r="L26" s="225"/>
      <c r="M26" s="194"/>
      <c r="N26" s="194"/>
      <c r="O26" s="439"/>
      <c r="P26" s="226">
        <v>29530.1</v>
      </c>
    </row>
    <row r="27" spans="2:18" x14ac:dyDescent="0.25">
      <c r="B27" s="189" t="s">
        <v>467</v>
      </c>
      <c r="C27" s="223"/>
      <c r="D27" s="223"/>
      <c r="E27" s="223"/>
      <c r="F27" s="223"/>
      <c r="G27" s="223"/>
      <c r="H27" s="436"/>
      <c r="I27" s="436">
        <v>21921.416666666599</v>
      </c>
      <c r="J27" s="193"/>
      <c r="K27" s="225"/>
      <c r="L27" s="225"/>
      <c r="M27" s="194"/>
      <c r="N27" s="194"/>
      <c r="O27" s="439"/>
      <c r="P27" s="226">
        <v>19239.8</v>
      </c>
    </row>
    <row r="28" spans="2:18" ht="15.75" thickBot="1" x14ac:dyDescent="0.3">
      <c r="B28" s="189" t="s">
        <v>357</v>
      </c>
      <c r="E28" s="223"/>
      <c r="H28" s="438"/>
      <c r="I28" s="437">
        <v>1416.4</v>
      </c>
      <c r="J28" s="193"/>
      <c r="K28" s="225"/>
      <c r="L28" s="225"/>
      <c r="M28" s="194"/>
      <c r="N28" s="194"/>
      <c r="O28" s="194"/>
      <c r="P28" s="226">
        <v>1266.9166666666599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138668.81666666656</v>
      </c>
      <c r="I29" s="228">
        <v>74086.749999999898</v>
      </c>
      <c r="J29" s="196"/>
      <c r="K29" s="196"/>
      <c r="L29" s="196"/>
      <c r="M29" s="196"/>
      <c r="N29" s="196"/>
      <c r="O29" s="196">
        <f>SUM(O18:O28)</f>
        <v>141285.56333333318</v>
      </c>
      <c r="P29" s="196">
        <f>SUM(P18:P28)</f>
        <v>76726.399999999951</v>
      </c>
    </row>
    <row r="30" spans="2:18" ht="15.75" thickBot="1" x14ac:dyDescent="0.3">
      <c r="C30" s="286"/>
      <c r="D30" s="286"/>
      <c r="E30" s="286"/>
      <c r="F30" s="287"/>
      <c r="G30" s="287"/>
      <c r="H30" s="287"/>
      <c r="I30" s="287"/>
      <c r="J30" s="289"/>
      <c r="K30" s="289"/>
      <c r="L30" s="289"/>
      <c r="M30" s="289"/>
      <c r="N30" s="289"/>
      <c r="O30" s="289"/>
      <c r="P30" s="289"/>
    </row>
    <row r="31" spans="2:18" ht="15.75" thickBot="1" x14ac:dyDescent="0.3">
      <c r="B31" s="131" t="s">
        <v>458</v>
      </c>
      <c r="C31" s="201" t="s">
        <v>472</v>
      </c>
      <c r="D31" s="202" t="s">
        <v>506</v>
      </c>
      <c r="E31" s="203" t="s">
        <v>223</v>
      </c>
    </row>
    <row r="32" spans="2:18" x14ac:dyDescent="0.25">
      <c r="B32" s="204" t="s">
        <v>346</v>
      </c>
      <c r="C32" s="205">
        <f t="shared" ref="C32:C41" si="1">SUM(C7:I7)</f>
        <v>114584.13333333319</v>
      </c>
      <c r="D32" s="400">
        <f t="shared" ref="D32:D41" si="2">SUM(J7:P7)</f>
        <v>114708.97999999989</v>
      </c>
      <c r="E32" s="207">
        <f t="shared" ref="E32:E41" si="3">+IFERROR((D32-C32)/C32,"-")</f>
        <v>1.089563301958401E-3</v>
      </c>
    </row>
    <row r="33" spans="2:5" x14ac:dyDescent="0.25">
      <c r="B33" s="208" t="s">
        <v>347</v>
      </c>
      <c r="C33" s="205">
        <f t="shared" si="1"/>
        <v>321030.99999999977</v>
      </c>
      <c r="D33" s="400">
        <f t="shared" si="2"/>
        <v>320518.33333333314</v>
      </c>
      <c r="E33" s="211">
        <f t="shared" si="3"/>
        <v>-1.5969381980762863E-3</v>
      </c>
    </row>
    <row r="34" spans="2:5" x14ac:dyDescent="0.25">
      <c r="B34" s="208" t="s">
        <v>348</v>
      </c>
      <c r="C34" s="205">
        <f t="shared" si="1"/>
        <v>115383.9666666666</v>
      </c>
      <c r="D34" s="206">
        <f t="shared" si="2"/>
        <v>108118.9999999998</v>
      </c>
      <c r="E34" s="211">
        <f t="shared" si="3"/>
        <v>-6.2963398438663568E-2</v>
      </c>
    </row>
    <row r="35" spans="2:5" x14ac:dyDescent="0.25">
      <c r="B35" s="208" t="s">
        <v>349</v>
      </c>
      <c r="C35" s="205">
        <f t="shared" si="1"/>
        <v>373017.59999999986</v>
      </c>
      <c r="D35" s="400">
        <f t="shared" si="2"/>
        <v>373957.99999999977</v>
      </c>
      <c r="E35" s="211">
        <f t="shared" si="3"/>
        <v>2.5210606684507842E-3</v>
      </c>
    </row>
    <row r="36" spans="2:5" x14ac:dyDescent="0.25">
      <c r="B36" s="208" t="s">
        <v>350</v>
      </c>
      <c r="C36" s="205">
        <f t="shared" si="1"/>
        <v>127749.06666666651</v>
      </c>
      <c r="D36" s="206">
        <f t="shared" si="2"/>
        <v>122312.86666666641</v>
      </c>
      <c r="E36" s="211">
        <f t="shared" si="3"/>
        <v>-4.2553735552406692E-2</v>
      </c>
    </row>
    <row r="37" spans="2:5" x14ac:dyDescent="0.25">
      <c r="B37" s="208" t="s">
        <v>351</v>
      </c>
      <c r="C37" s="205">
        <f t="shared" si="1"/>
        <v>115365.53333333309</v>
      </c>
      <c r="D37" s="206">
        <f t="shared" si="2"/>
        <v>110944.41666666651</v>
      </c>
      <c r="E37" s="211">
        <f t="shared" si="3"/>
        <v>-3.8322682164458624E-2</v>
      </c>
    </row>
    <row r="38" spans="2:5" x14ac:dyDescent="0.25">
      <c r="B38" s="208" t="s">
        <v>352</v>
      </c>
      <c r="C38" s="205">
        <f t="shared" si="1"/>
        <v>148212.13333333321</v>
      </c>
      <c r="D38" s="206">
        <f t="shared" si="2"/>
        <v>148724.21666666659</v>
      </c>
      <c r="E38" s="211">
        <f t="shared" si="3"/>
        <v>3.4550702551570623E-3</v>
      </c>
    </row>
    <row r="39" spans="2:5" x14ac:dyDescent="0.25">
      <c r="B39" s="204" t="s">
        <v>353</v>
      </c>
      <c r="C39" s="205">
        <f t="shared" si="1"/>
        <v>18572.116666666661</v>
      </c>
      <c r="D39" s="206">
        <f t="shared" si="2"/>
        <v>14573.083333333321</v>
      </c>
      <c r="E39" s="212">
        <f t="shared" si="3"/>
        <v>-0.21532458605059421</v>
      </c>
    </row>
    <row r="40" spans="2:5" ht="15.75" thickBot="1" x14ac:dyDescent="0.3">
      <c r="B40" s="204" t="s">
        <v>414</v>
      </c>
      <c r="C40" s="205">
        <f t="shared" si="1"/>
        <v>253950.3333333332</v>
      </c>
      <c r="D40" s="206">
        <f t="shared" si="2"/>
        <v>249924.39999999991</v>
      </c>
      <c r="E40" s="212">
        <f t="shared" ref="E40" si="4">+IFERROR((D40-C40)/C40,"-")</f>
        <v>-1.5853231143622411E-2</v>
      </c>
    </row>
    <row r="41" spans="2:5" ht="15.75" thickBot="1" x14ac:dyDescent="0.3">
      <c r="B41" s="213" t="s">
        <v>16</v>
      </c>
      <c r="C41" s="214">
        <f t="shared" si="1"/>
        <v>1598854.6666666651</v>
      </c>
      <c r="D41" s="215">
        <f t="shared" si="2"/>
        <v>1563783.2966666652</v>
      </c>
      <c r="E41" s="216">
        <f t="shared" si="3"/>
        <v>-2.1935308274840019E-2</v>
      </c>
    </row>
    <row r="42" spans="2:5" ht="15.75" thickBot="1" x14ac:dyDescent="0.3">
      <c r="B42" s="131" t="s">
        <v>459</v>
      </c>
      <c r="E42" s="290" t="str">
        <f t="shared" ref="E42:E54" si="5">+IFERROR((D42-C42)/C42,"-")</f>
        <v>-</v>
      </c>
    </row>
    <row r="43" spans="2:5" ht="15.75" thickBot="1" x14ac:dyDescent="0.3">
      <c r="B43" s="208" t="s">
        <v>358</v>
      </c>
      <c r="C43" s="291">
        <f t="shared" ref="C43:C49" si="6">H18</f>
        <v>12446.1333333333</v>
      </c>
      <c r="D43" s="292">
        <f t="shared" ref="D43:D48" si="7">O18</f>
        <v>14072.7</v>
      </c>
      <c r="E43" s="293">
        <f t="shared" si="5"/>
        <v>0.13068851370171494</v>
      </c>
    </row>
    <row r="44" spans="2:5" ht="15.75" thickBot="1" x14ac:dyDescent="0.3">
      <c r="B44" s="208" t="s">
        <v>359</v>
      </c>
      <c r="C44" s="291">
        <f t="shared" si="6"/>
        <v>2992.9166666666601</v>
      </c>
      <c r="D44" s="292">
        <f t="shared" si="7"/>
        <v>3140.05</v>
      </c>
      <c r="E44" s="211">
        <f t="shared" si="5"/>
        <v>4.9160517889463573E-2</v>
      </c>
    </row>
    <row r="45" spans="2:5" ht="15.75" thickBot="1" x14ac:dyDescent="0.3">
      <c r="B45" s="307" t="s">
        <v>468</v>
      </c>
      <c r="C45" s="291">
        <f t="shared" si="6"/>
        <v>31214.916666666599</v>
      </c>
      <c r="D45" s="292">
        <f t="shared" si="7"/>
        <v>30229.8166666666</v>
      </c>
      <c r="E45" s="211">
        <f t="shared" si="5"/>
        <v>-3.1558629821746571E-2</v>
      </c>
    </row>
    <row r="46" spans="2:5" ht="15.75" thickBot="1" x14ac:dyDescent="0.3">
      <c r="B46" s="208" t="s">
        <v>360</v>
      </c>
      <c r="C46" s="291">
        <f t="shared" si="6"/>
        <v>32321.333333333299</v>
      </c>
      <c r="D46" s="292">
        <f t="shared" si="7"/>
        <v>34501.033333333296</v>
      </c>
      <c r="E46" s="211">
        <f t="shared" si="5"/>
        <v>6.7438430757807005E-2</v>
      </c>
    </row>
    <row r="47" spans="2:5" ht="15.75" thickBot="1" x14ac:dyDescent="0.3">
      <c r="B47" s="208" t="s">
        <v>503</v>
      </c>
      <c r="C47" s="291">
        <f t="shared" si="6"/>
        <v>19458.333333333299</v>
      </c>
      <c r="D47" s="401">
        <f t="shared" si="7"/>
        <v>14576.5333333333</v>
      </c>
      <c r="E47" s="211">
        <f t="shared" si="5"/>
        <v>-0.25088479657387619</v>
      </c>
    </row>
    <row r="48" spans="2:5" ht="15.75" thickBot="1" x14ac:dyDescent="0.3">
      <c r="B48" s="307" t="s">
        <v>469</v>
      </c>
      <c r="C48" s="291">
        <f t="shared" si="6"/>
        <v>38705.883333333302</v>
      </c>
      <c r="D48" s="292">
        <f t="shared" si="7"/>
        <v>44765.43</v>
      </c>
      <c r="E48" s="211">
        <f t="shared" ref="E48" si="8">+IFERROR((D48-C48)/C48,"-")</f>
        <v>0.15655363331931113</v>
      </c>
    </row>
    <row r="49" spans="2:5" ht="15.75" thickBot="1" x14ac:dyDescent="0.3">
      <c r="B49" s="131" t="s">
        <v>460</v>
      </c>
      <c r="C49" s="291">
        <f t="shared" si="6"/>
        <v>0</v>
      </c>
      <c r="D49" s="210"/>
      <c r="E49" s="211" t="str">
        <f t="shared" si="5"/>
        <v>-</v>
      </c>
    </row>
    <row r="50" spans="2:5" ht="15.75" thickBot="1" x14ac:dyDescent="0.3">
      <c r="B50" s="208" t="s">
        <v>355</v>
      </c>
      <c r="C50" s="291">
        <f>I25</f>
        <v>21527</v>
      </c>
      <c r="D50" s="235">
        <f>P25</f>
        <v>26689.583333333299</v>
      </c>
      <c r="E50" s="211">
        <f t="shared" si="5"/>
        <v>0.2398189870085613</v>
      </c>
    </row>
    <row r="51" spans="2:5" ht="15.75" thickBot="1" x14ac:dyDescent="0.3">
      <c r="B51" s="208" t="s">
        <v>356</v>
      </c>
      <c r="C51" s="291">
        <f>I26</f>
        <v>31442.683333333302</v>
      </c>
      <c r="D51" s="235">
        <f>P26</f>
        <v>29530.1</v>
      </c>
      <c r="E51" s="211">
        <f t="shared" si="5"/>
        <v>-6.0827611723129171E-2</v>
      </c>
    </row>
    <row r="52" spans="2:5" ht="15.75" thickBot="1" x14ac:dyDescent="0.3">
      <c r="B52" s="307" t="s">
        <v>467</v>
      </c>
      <c r="C52" s="291">
        <f>I27</f>
        <v>21921.416666666599</v>
      </c>
      <c r="D52" s="402">
        <f>P27</f>
        <v>19239.8</v>
      </c>
      <c r="E52" s="211">
        <f t="shared" ref="E52" si="9">+IFERROR((D52-C52)/C52,"-")</f>
        <v>-0.12232862079320943</v>
      </c>
    </row>
    <row r="53" spans="2:5" ht="15.75" thickBot="1" x14ac:dyDescent="0.3">
      <c r="B53" s="208" t="s">
        <v>357</v>
      </c>
      <c r="C53" s="291">
        <f t="shared" ref="C53" si="10">I28</f>
        <v>1416.4</v>
      </c>
      <c r="D53" s="402">
        <f t="shared" ref="D53" si="11">P28</f>
        <v>1266.9166666666599</v>
      </c>
      <c r="E53" s="211">
        <f t="shared" si="5"/>
        <v>-0.10553751294361774</v>
      </c>
    </row>
    <row r="54" spans="2:5" ht="15.75" thickBot="1" x14ac:dyDescent="0.3">
      <c r="B54" s="197" t="s">
        <v>222</v>
      </c>
      <c r="C54" s="214">
        <f>SUM(C43:C53)</f>
        <v>213447.01666666634</v>
      </c>
      <c r="D54" s="215">
        <f>SUM(D43:D53)</f>
        <v>218011.96333333314</v>
      </c>
      <c r="E54" s="216">
        <f t="shared" si="5"/>
        <v>2.1386790679748587E-2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topLeftCell="C1" zoomScale="70" zoomScaleNormal="70" workbookViewId="0">
      <selection activeCell="T8" sqref="T8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4"/>
      <c r="B2" s="304"/>
      <c r="C2" s="477" t="s">
        <v>506</v>
      </c>
      <c r="D2" s="478"/>
      <c r="E2" s="478"/>
      <c r="F2" s="478"/>
      <c r="G2" s="478"/>
      <c r="H2" s="478"/>
      <c r="I2" s="479"/>
      <c r="J2" s="477" t="s">
        <v>562</v>
      </c>
      <c r="K2" s="478"/>
      <c r="L2" s="478"/>
      <c r="M2" s="478"/>
      <c r="N2" s="478"/>
      <c r="O2" s="478"/>
      <c r="P2" s="479"/>
      <c r="Q2" s="483" t="s">
        <v>562</v>
      </c>
      <c r="R2" s="483"/>
      <c r="S2" s="483"/>
      <c r="T2" s="483"/>
      <c r="U2" s="483"/>
      <c r="V2" s="483"/>
      <c r="W2" s="483"/>
    </row>
    <row r="3" spans="1:23" ht="15.75" thickBot="1" x14ac:dyDescent="0.3">
      <c r="A3" s="304"/>
      <c r="B3" s="304"/>
      <c r="C3" s="480" t="s">
        <v>2</v>
      </c>
      <c r="D3" s="481"/>
      <c r="E3" s="481"/>
      <c r="F3" s="481"/>
      <c r="G3" s="481"/>
      <c r="H3" s="481"/>
      <c r="I3" s="482"/>
      <c r="J3" s="480" t="s">
        <v>2</v>
      </c>
      <c r="K3" s="481"/>
      <c r="L3" s="481"/>
      <c r="M3" s="481"/>
      <c r="N3" s="481"/>
      <c r="O3" s="481"/>
      <c r="P3" s="482"/>
      <c r="Q3" s="484" t="s">
        <v>224</v>
      </c>
      <c r="R3" s="485"/>
      <c r="S3" s="485"/>
      <c r="T3" s="485"/>
      <c r="U3" s="485"/>
      <c r="V3" s="485"/>
      <c r="W3" s="486"/>
    </row>
    <row r="4" spans="1:23" ht="15.75" thickBot="1" x14ac:dyDescent="0.3">
      <c r="A4" s="304"/>
      <c r="B4" s="304"/>
      <c r="C4" s="128">
        <v>44788</v>
      </c>
      <c r="D4" s="128">
        <v>44789</v>
      </c>
      <c r="E4" s="128">
        <v>44790</v>
      </c>
      <c r="F4" s="128">
        <v>44791</v>
      </c>
      <c r="G4" s="128">
        <v>44792</v>
      </c>
      <c r="H4" s="128">
        <v>44793</v>
      </c>
      <c r="I4" s="128">
        <v>44794</v>
      </c>
      <c r="J4" s="128">
        <v>44795</v>
      </c>
      <c r="K4" s="128">
        <v>44796</v>
      </c>
      <c r="L4" s="128">
        <v>44797</v>
      </c>
      <c r="M4" s="128">
        <v>44798</v>
      </c>
      <c r="N4" s="128">
        <v>44799</v>
      </c>
      <c r="O4" s="128">
        <v>44800</v>
      </c>
      <c r="P4" s="128">
        <v>44801</v>
      </c>
      <c r="Q4" s="128">
        <v>44795</v>
      </c>
      <c r="R4" s="128">
        <v>44796</v>
      </c>
      <c r="S4" s="128">
        <v>44797</v>
      </c>
      <c r="T4" s="128">
        <v>44798</v>
      </c>
      <c r="U4" s="128">
        <v>44799</v>
      </c>
      <c r="V4" s="128">
        <v>44800</v>
      </c>
      <c r="W4" s="128">
        <v>44801</v>
      </c>
    </row>
    <row r="5" spans="1:23" ht="15.75" thickBot="1" x14ac:dyDescent="0.3">
      <c r="A5" s="304"/>
      <c r="B5" s="304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44760</v>
      </c>
      <c r="K5" s="130">
        <v>44761</v>
      </c>
      <c r="L5" s="130">
        <v>44762</v>
      </c>
      <c r="M5" s="130">
        <v>44763</v>
      </c>
      <c r="N5" s="130">
        <v>44764</v>
      </c>
      <c r="O5" s="130">
        <v>44765</v>
      </c>
      <c r="P5" s="130">
        <v>44766</v>
      </c>
      <c r="Q5" s="130">
        <v>44760</v>
      </c>
      <c r="R5" s="130">
        <v>44761</v>
      </c>
      <c r="S5" s="130">
        <v>44762</v>
      </c>
      <c r="T5" s="130">
        <v>44763</v>
      </c>
      <c r="U5" s="130">
        <v>44764</v>
      </c>
      <c r="V5" s="130">
        <v>44765</v>
      </c>
      <c r="W5" s="130">
        <v>44766</v>
      </c>
    </row>
    <row r="6" spans="1:23" x14ac:dyDescent="0.25">
      <c r="B6" s="15" t="s">
        <v>458</v>
      </c>
      <c r="C6" s="236"/>
      <c r="D6" s="237"/>
      <c r="E6" s="237"/>
      <c r="F6" s="237"/>
      <c r="G6" s="237"/>
      <c r="H6" s="237"/>
      <c r="I6" s="238"/>
      <c r="J6" s="239"/>
      <c r="K6" s="240"/>
      <c r="L6" s="240"/>
      <c r="M6" s="240"/>
      <c r="N6" s="240"/>
      <c r="O6" s="240"/>
      <c r="P6" s="241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2">
        <f>IFERROR('Más Vistos-H'!C7/'Más Vistos-U'!C6,0)</f>
        <v>0.71544083255378854</v>
      </c>
      <c r="D7" s="243">
        <f>IFERROR('Más Vistos-H'!D7/'Más Vistos-U'!D6,0)</f>
        <v>0.76820418607702912</v>
      </c>
      <c r="E7" s="243">
        <f>IFERROR('Más Vistos-H'!E7/'Más Vistos-U'!E6,0)</f>
        <v>0.75056594028505585</v>
      </c>
      <c r="F7" s="243">
        <f>IFERROR('Más Vistos-H'!F7/'Más Vistos-U'!F6,0)</f>
        <v>0.76561418536919656</v>
      </c>
      <c r="G7" s="243">
        <f>IFERROR('Más Vistos-H'!G7/'Más Vistos-U'!G6,0)</f>
        <v>0.76471553933552772</v>
      </c>
      <c r="H7" s="243">
        <f>IFERROR('Más Vistos-H'!H7/'Más Vistos-U'!H6,0)</f>
        <v>0</v>
      </c>
      <c r="I7" s="243">
        <f>IFERROR('Más Vistos-H'!I7/'Más Vistos-U'!I6,0)</f>
        <v>0</v>
      </c>
      <c r="J7" s="244">
        <f>IFERROR('Más Vistos-H'!J7/'Más Vistos-U'!J6,0)</f>
        <v>0.72814418826902405</v>
      </c>
      <c r="K7" s="245">
        <f>IFERROR('Más Vistos-H'!K7/'Más Vistos-U'!K6,0)</f>
        <v>0.78696140585029362</v>
      </c>
      <c r="L7" s="245">
        <f>IFERROR('Más Vistos-H'!L7/'Más Vistos-U'!L6,0)</f>
        <v>0.74672110288666649</v>
      </c>
      <c r="M7" s="245">
        <f>IFERROR('Más Vistos-H'!M7/'Más Vistos-U'!M6,0)</f>
        <v>0.76898583704106238</v>
      </c>
      <c r="N7" s="245">
        <f>IFERROR('Más Vistos-H'!N7/'Más Vistos-U'!N6,0)</f>
        <v>0.73174767146486019</v>
      </c>
      <c r="O7" s="245">
        <f>IFERROR('Más Vistos-H'!O7/'Más Vistos-U'!O6,0)</f>
        <v>0</v>
      </c>
      <c r="P7" s="245">
        <f>IFERROR('Más Vistos-H'!P7/'Más Vistos-U'!P6,0)</f>
        <v>0</v>
      </c>
      <c r="Q7" s="27">
        <f t="shared" ref="Q7:Q16" si="0">IFERROR((J7-C7)/C7,"-")</f>
        <v>1.7755983635838173E-2</v>
      </c>
      <c r="R7" s="28">
        <f t="shared" ref="R7:R16" si="1">IFERROR((K7-D7)/D7,"-")</f>
        <v>2.4416971572429939E-2</v>
      </c>
      <c r="S7" s="28">
        <f t="shared" ref="S7:S16" si="2">IFERROR((L7-E7)/E7,"-")</f>
        <v>-5.1225844286634488E-3</v>
      </c>
      <c r="T7" s="28">
        <f t="shared" ref="T7:T16" si="3">IFERROR((M7-F7)/F7,"-")</f>
        <v>4.4038521441970534E-3</v>
      </c>
      <c r="U7" s="28">
        <f t="shared" ref="U7:U16" si="4">IFERROR((N7-G7)/G7,"-")</f>
        <v>-4.3111282790609662E-2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2">
        <f>IFERROR('Más Vistos-H'!C8/'Más Vistos-U'!C7,0)</f>
        <v>0.99065962275000152</v>
      </c>
      <c r="D8" s="243">
        <f>IFERROR('Más Vistos-H'!D8/'Más Vistos-U'!D7,0)</f>
        <v>0.99511736289598363</v>
      </c>
      <c r="E8" s="243">
        <f>IFERROR('Más Vistos-H'!E8/'Más Vistos-U'!E7,0)</f>
        <v>1.0101059664739993</v>
      </c>
      <c r="F8" s="243">
        <f>IFERROR('Más Vistos-H'!F8/'Más Vistos-U'!F7,0)</f>
        <v>1.0137663901039307</v>
      </c>
      <c r="G8" s="243">
        <f>IFERROR('Más Vistos-H'!G8/'Más Vistos-U'!G7,0)</f>
        <v>1.0037830919283237</v>
      </c>
      <c r="H8" s="243">
        <f>IFERROR('Más Vistos-H'!H8/'Más Vistos-U'!H7,0)</f>
        <v>0</v>
      </c>
      <c r="I8" s="243">
        <f>IFERROR('Más Vistos-H'!I8/'Más Vistos-U'!I7,0)</f>
        <v>0</v>
      </c>
      <c r="J8" s="244">
        <f>IFERROR('Más Vistos-H'!J8/'Más Vistos-U'!J7,0)</f>
        <v>1.0185267347489462</v>
      </c>
      <c r="K8" s="245">
        <f>IFERROR('Más Vistos-H'!K8/'Más Vistos-U'!K7,0)</f>
        <v>1.0022927440101004</v>
      </c>
      <c r="L8" s="245">
        <f>IFERROR('Más Vistos-H'!L8/'Más Vistos-U'!L7,0)</f>
        <v>1.0026725376400958</v>
      </c>
      <c r="M8" s="245">
        <f>IFERROR('Más Vistos-H'!M8/'Más Vistos-U'!M7,0)</f>
        <v>1.0102391688006991</v>
      </c>
      <c r="N8" s="245">
        <f>IFERROR('Más Vistos-H'!N8/'Más Vistos-U'!N7,0)</f>
        <v>0.99883299017338834</v>
      </c>
      <c r="O8" s="245">
        <f>IFERROR('Más Vistos-H'!O8/'Más Vistos-U'!O7,0)</f>
        <v>0</v>
      </c>
      <c r="P8" s="245">
        <f>IFERROR('Más Vistos-H'!P8/'Más Vistos-U'!P7,0)</f>
        <v>0</v>
      </c>
      <c r="Q8" s="27">
        <f t="shared" si="0"/>
        <v>2.8129855460937738E-2</v>
      </c>
      <c r="R8" s="28">
        <f t="shared" si="1"/>
        <v>7.2105877976392733E-3</v>
      </c>
      <c r="S8" s="28">
        <f t="shared" si="2"/>
        <v>-7.3590584360684122E-3</v>
      </c>
      <c r="T8" s="28">
        <f t="shared" si="3"/>
        <v>-3.4793235775650122E-3</v>
      </c>
      <c r="U8" s="28">
        <f t="shared" si="4"/>
        <v>-4.9314456427293997E-3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2">
        <f>IFERROR('Más Vistos-H'!C9/'Más Vistos-U'!C8,0)</f>
        <v>0.99724402907580478</v>
      </c>
      <c r="D9" s="243">
        <f>IFERROR('Más Vistos-H'!D9/'Más Vistos-U'!D8,0)</f>
        <v>0.96521270646643886</v>
      </c>
      <c r="E9" s="243">
        <f>IFERROR('Más Vistos-H'!E9/'Más Vistos-U'!E8,0)</f>
        <v>0.96429879165140975</v>
      </c>
      <c r="F9" s="243">
        <f>IFERROR('Más Vistos-H'!F9/'Más Vistos-U'!F8,0)</f>
        <v>0.94284086112283672</v>
      </c>
      <c r="G9" s="243">
        <f>IFERROR('Más Vistos-H'!G9/'Más Vistos-U'!G8,0)</f>
        <v>0.96439709707934107</v>
      </c>
      <c r="H9" s="243">
        <f>IFERROR('Más Vistos-H'!H9/'Más Vistos-U'!H8,0)</f>
        <v>0</v>
      </c>
      <c r="I9" s="243">
        <f>IFERROR('Más Vistos-H'!I9/'Más Vistos-U'!I8,0)</f>
        <v>0</v>
      </c>
      <c r="J9" s="244">
        <f>IFERROR('Más Vistos-H'!J9/'Más Vistos-U'!J8,0)</f>
        <v>0.93690880799312071</v>
      </c>
      <c r="K9" s="245">
        <f>IFERROR('Más Vistos-H'!K9/'Más Vistos-U'!K8,0)</f>
        <v>0.93052822007292302</v>
      </c>
      <c r="L9" s="245">
        <f>IFERROR('Más Vistos-H'!L9/'Más Vistos-U'!L8,0)</f>
        <v>0.90577741629388375</v>
      </c>
      <c r="M9" s="245">
        <f>IFERROR('Más Vistos-H'!M9/'Más Vistos-U'!M8,0)</f>
        <v>0.93008070538227205</v>
      </c>
      <c r="N9" s="245">
        <f>IFERROR('Más Vistos-H'!N9/'Más Vistos-U'!N8,0)</f>
        <v>0.88691638775541237</v>
      </c>
      <c r="O9" s="245">
        <f>IFERROR('Más Vistos-H'!O9/'Más Vistos-U'!O8,0)</f>
        <v>0</v>
      </c>
      <c r="P9" s="245">
        <f>IFERROR('Más Vistos-H'!P9/'Más Vistos-U'!P8,0)</f>
        <v>0</v>
      </c>
      <c r="Q9" s="27">
        <f t="shared" si="0"/>
        <v>-6.0501962732832502E-2</v>
      </c>
      <c r="R9" s="28">
        <f t="shared" si="1"/>
        <v>-3.5934552209214883E-2</v>
      </c>
      <c r="S9" s="28">
        <f t="shared" si="2"/>
        <v>-6.0688010670743683E-2</v>
      </c>
      <c r="T9" s="28">
        <f t="shared" si="3"/>
        <v>-1.3533732220057252E-2</v>
      </c>
      <c r="U9" s="28">
        <f t="shared" si="4"/>
        <v>-8.0341085180137523E-2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2">
        <f>IFERROR('Más Vistos-H'!C10/'Más Vistos-U'!C9,0)</f>
        <v>1.0463725475627932</v>
      </c>
      <c r="D10" s="243">
        <f>IFERROR('Más Vistos-H'!D10/'Más Vistos-U'!D9,0)</f>
        <v>1.1396761606921042</v>
      </c>
      <c r="E10" s="243">
        <f>IFERROR('Más Vistos-H'!E10/'Más Vistos-U'!E9,0)</f>
        <v>1.1320154699357852</v>
      </c>
      <c r="F10" s="243">
        <f>IFERROR('Más Vistos-H'!F10/'Más Vistos-U'!F9,0)</f>
        <v>1.1152217697797626</v>
      </c>
      <c r="G10" s="243">
        <f>IFERROR('Más Vistos-H'!G10/'Más Vistos-U'!G9,0)</f>
        <v>1.0921794951088011</v>
      </c>
      <c r="H10" s="243">
        <f>IFERROR('Más Vistos-H'!H10/'Más Vistos-U'!H9,0)</f>
        <v>0</v>
      </c>
      <c r="I10" s="243">
        <f>IFERROR('Más Vistos-H'!I10/'Más Vistos-U'!I9,0)</f>
        <v>0</v>
      </c>
      <c r="J10" s="244">
        <f>IFERROR('Más Vistos-H'!J10/'Más Vistos-U'!J9,0)</f>
        <v>1.1204150851581505</v>
      </c>
      <c r="K10" s="245">
        <f>IFERROR('Más Vistos-H'!K10/'Más Vistos-U'!K9,0)</f>
        <v>1.1248974194860797</v>
      </c>
      <c r="L10" s="245">
        <f>IFERROR('Más Vistos-H'!L10/'Más Vistos-U'!L9,0)</f>
        <v>1.1302020672813158</v>
      </c>
      <c r="M10" s="245">
        <f>IFERROR('Más Vistos-H'!M10/'Más Vistos-U'!M9,0)</f>
        <v>1.1235350710148373</v>
      </c>
      <c r="N10" s="245">
        <f>IFERROR('Más Vistos-H'!N10/'Más Vistos-U'!N9,0)</f>
        <v>1.0764915974087854</v>
      </c>
      <c r="O10" s="245">
        <f>IFERROR('Más Vistos-H'!O10/'Más Vistos-U'!O9,0)</f>
        <v>0</v>
      </c>
      <c r="P10" s="245">
        <f>IFERROR('Más Vistos-H'!P10/'Más Vistos-U'!P9,0)</f>
        <v>0</v>
      </c>
      <c r="Q10" s="27">
        <f t="shared" si="0"/>
        <v>7.0761162234059816E-2</v>
      </c>
      <c r="R10" s="28">
        <f t="shared" si="1"/>
        <v>-1.296749174524249E-2</v>
      </c>
      <c r="S10" s="28">
        <f t="shared" si="2"/>
        <v>-1.6019239159092537E-3</v>
      </c>
      <c r="T10" s="28">
        <f t="shared" si="3"/>
        <v>7.4543928932775524E-3</v>
      </c>
      <c r="U10" s="28">
        <f t="shared" si="4"/>
        <v>-1.4363845659318902E-2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2">
        <f>IFERROR('Más Vistos-H'!C11/'Más Vistos-U'!C10,0)</f>
        <v>0.65584112761665225</v>
      </c>
      <c r="D11" s="243">
        <f>IFERROR('Más Vistos-H'!D11/'Más Vistos-U'!D10,0)</f>
        <v>0.72185863753046509</v>
      </c>
      <c r="E11" s="243">
        <f>IFERROR('Más Vistos-H'!E11/'Más Vistos-U'!E10,0)</f>
        <v>0.70779461186202641</v>
      </c>
      <c r="F11" s="243">
        <f>IFERROR('Más Vistos-H'!F11/'Más Vistos-U'!F10,0)</f>
        <v>0.71614707789200605</v>
      </c>
      <c r="G11" s="243">
        <f>IFERROR('Más Vistos-H'!G11/'Más Vistos-U'!G10,0)</f>
        <v>0.72225520833333234</v>
      </c>
      <c r="H11" s="243">
        <f>IFERROR('Más Vistos-H'!H11/'Más Vistos-U'!H10,0)</f>
        <v>0</v>
      </c>
      <c r="I11" s="243">
        <f>IFERROR('Más Vistos-H'!I11/'Más Vistos-U'!I10,0)</f>
        <v>0</v>
      </c>
      <c r="J11" s="244">
        <f>IFERROR('Más Vistos-H'!J11/'Más Vistos-U'!J10,0)</f>
        <v>0.66564800481595976</v>
      </c>
      <c r="K11" s="245">
        <f>IFERROR('Más Vistos-H'!K11/'Más Vistos-U'!K10,0)</f>
        <v>0.69841551556509274</v>
      </c>
      <c r="L11" s="245">
        <f>IFERROR('Más Vistos-H'!L11/'Más Vistos-U'!L10,0)</f>
        <v>0.70771181270494743</v>
      </c>
      <c r="M11" s="245">
        <f>IFERROR('Más Vistos-H'!M11/'Más Vistos-U'!M10,0)</f>
        <v>0.70417920476788687</v>
      </c>
      <c r="N11" s="245">
        <f>IFERROR('Más Vistos-H'!N11/'Más Vistos-U'!N10,0)</f>
        <v>0.6701129892524843</v>
      </c>
      <c r="O11" s="245">
        <f>IFERROR('Más Vistos-H'!O11/'Más Vistos-U'!O10,0)</f>
        <v>0</v>
      </c>
      <c r="P11" s="245">
        <f>IFERROR('Más Vistos-H'!P11/'Más Vistos-U'!P10,0)</f>
        <v>0</v>
      </c>
      <c r="Q11" s="27">
        <f t="shared" si="0"/>
        <v>1.4953129327137524E-2</v>
      </c>
      <c r="R11" s="28">
        <f t="shared" si="1"/>
        <v>-3.247605659409037E-2</v>
      </c>
      <c r="S11" s="28">
        <f t="shared" si="2"/>
        <v>-1.1698189798472729E-4</v>
      </c>
      <c r="T11" s="28">
        <f t="shared" si="3"/>
        <v>-1.6711473792990768E-2</v>
      </c>
      <c r="U11" s="28">
        <f t="shared" si="4"/>
        <v>-7.2193621422503573E-2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2">
        <f>IFERROR('Más Vistos-H'!C12/'Más Vistos-U'!C11,0)</f>
        <v>0.54182245451966937</v>
      </c>
      <c r="D12" s="243">
        <f>IFERROR('Más Vistos-H'!D12/'Más Vistos-U'!D11,0)</f>
        <v>0.5507050395776214</v>
      </c>
      <c r="E12" s="243">
        <f>IFERROR('Más Vistos-H'!E12/'Más Vistos-U'!E11,0)</f>
        <v>0.57648569161103591</v>
      </c>
      <c r="F12" s="243">
        <f>IFERROR('Más Vistos-H'!F12/'Más Vistos-U'!F11,0)</f>
        <v>0.57316032604283207</v>
      </c>
      <c r="G12" s="243">
        <f>IFERROR('Más Vistos-H'!G12/'Más Vistos-U'!G11,0)</f>
        <v>0.5634958604777407</v>
      </c>
      <c r="H12" s="243">
        <f>IFERROR('Más Vistos-H'!H12/'Más Vistos-U'!H11,0)</f>
        <v>0</v>
      </c>
      <c r="I12" s="243">
        <f>IFERROR('Más Vistos-H'!I12/'Más Vistos-U'!I11,0)</f>
        <v>0</v>
      </c>
      <c r="J12" s="244">
        <f>IFERROR('Más Vistos-H'!J12/'Más Vistos-U'!J11,0)</f>
        <v>0.54822940125805708</v>
      </c>
      <c r="K12" s="245">
        <f>IFERROR('Más Vistos-H'!K12/'Más Vistos-U'!K11,0)</f>
        <v>0.53527280628975471</v>
      </c>
      <c r="L12" s="245">
        <f>IFERROR('Más Vistos-H'!L12/'Más Vistos-U'!L11,0)</f>
        <v>0.53526267730915078</v>
      </c>
      <c r="M12" s="245">
        <f>IFERROR('Más Vistos-H'!M12/'Más Vistos-U'!M11,0)</f>
        <v>0.5389073355954096</v>
      </c>
      <c r="N12" s="245">
        <f>IFERROR('Más Vistos-H'!N12/'Más Vistos-U'!N11,0)</f>
        <v>0.54166930001539415</v>
      </c>
      <c r="O12" s="245">
        <f>IFERROR('Más Vistos-H'!O12/'Más Vistos-U'!O11,0)</f>
        <v>0</v>
      </c>
      <c r="P12" s="245">
        <f>IFERROR('Más Vistos-H'!P12/'Más Vistos-U'!P11,0)</f>
        <v>0</v>
      </c>
      <c r="Q12" s="27">
        <f t="shared" si="0"/>
        <v>1.1824808449600942E-2</v>
      </c>
      <c r="R12" s="28">
        <f t="shared" si="1"/>
        <v>-2.8022683975623092E-2</v>
      </c>
      <c r="S12" s="28">
        <f t="shared" si="2"/>
        <v>-7.1507437047889394E-2</v>
      </c>
      <c r="T12" s="28">
        <f t="shared" si="3"/>
        <v>-5.9761621471446293E-2</v>
      </c>
      <c r="U12" s="28">
        <f t="shared" si="4"/>
        <v>-3.8734198408914025E-2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2">
        <f>IFERROR('Más Vistos-H'!C13/'Más Vistos-U'!C12,0)</f>
        <v>0.80759687345505293</v>
      </c>
      <c r="D13" s="243">
        <f>IFERROR('Más Vistos-H'!D13/'Más Vistos-U'!D12,0)</f>
        <v>0.77570198802311729</v>
      </c>
      <c r="E13" s="243">
        <f>IFERROR('Más Vistos-H'!E13/'Más Vistos-U'!E12,0)</f>
        <v>0.82100523385496083</v>
      </c>
      <c r="F13" s="243">
        <f>IFERROR('Más Vistos-H'!F13/'Más Vistos-U'!F12,0)</f>
        <v>0.80755195811294544</v>
      </c>
      <c r="G13" s="243">
        <f>IFERROR('Más Vistos-H'!G13/'Más Vistos-U'!G12,0)</f>
        <v>0.74792295298081146</v>
      </c>
      <c r="H13" s="243">
        <f>IFERROR('Más Vistos-H'!H13/'Más Vistos-U'!H12,0)</f>
        <v>0</v>
      </c>
      <c r="I13" s="243">
        <f>IFERROR('Más Vistos-H'!I13/'Más Vistos-U'!I12,0)</f>
        <v>0</v>
      </c>
      <c r="J13" s="244">
        <f>IFERROR('Más Vistos-H'!J13/'Más Vistos-U'!J12,0)</f>
        <v>0.82307850121348547</v>
      </c>
      <c r="K13" s="245">
        <f>IFERROR('Más Vistos-H'!K13/'Más Vistos-U'!K12,0)</f>
        <v>0.81647122520666615</v>
      </c>
      <c r="L13" s="245">
        <f>IFERROR('Más Vistos-H'!L13/'Más Vistos-U'!L12,0)</f>
        <v>0.8281660643889619</v>
      </c>
      <c r="M13" s="245">
        <f>IFERROR('Más Vistos-H'!M13/'Más Vistos-U'!M12,0)</f>
        <v>0.80368670431259004</v>
      </c>
      <c r="N13" s="245">
        <f>IFERROR('Más Vistos-H'!N13/'Más Vistos-U'!N12,0)</f>
        <v>0.7865219148813305</v>
      </c>
      <c r="O13" s="245">
        <f>IFERROR('Más Vistos-H'!O13/'Más Vistos-U'!O12,0)</f>
        <v>0</v>
      </c>
      <c r="P13" s="245">
        <f>IFERROR('Más Vistos-H'!P13/'Más Vistos-U'!P12,0)</f>
        <v>0</v>
      </c>
      <c r="Q13" s="27">
        <f t="shared" si="0"/>
        <v>1.9169994668502357E-2</v>
      </c>
      <c r="R13" s="28">
        <f t="shared" si="1"/>
        <v>5.2557860896359929E-2</v>
      </c>
      <c r="S13" s="28">
        <f t="shared" si="2"/>
        <v>8.722027873534979E-3</v>
      </c>
      <c r="T13" s="28">
        <f t="shared" si="3"/>
        <v>-4.786384035756131E-3</v>
      </c>
      <c r="U13" s="28">
        <f t="shared" si="4"/>
        <v>5.1608206094872079E-2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2">
        <f>IFERROR('Más Vistos-H'!C14/'Más Vistos-U'!C13,0)</f>
        <v>0.44793143473033947</v>
      </c>
      <c r="D14" s="243">
        <f>IFERROR('Más Vistos-H'!D14/'Más Vistos-U'!D13,0)</f>
        <v>0.42787044220325837</v>
      </c>
      <c r="E14" s="243">
        <f>IFERROR('Más Vistos-H'!E14/'Más Vistos-U'!E13,0)</f>
        <v>0.51260459790363788</v>
      </c>
      <c r="F14" s="243">
        <f>IFERROR('Más Vistos-H'!F14/'Más Vistos-U'!F13,0)</f>
        <v>0.44324710776030157</v>
      </c>
      <c r="G14" s="243">
        <f>IFERROR('Más Vistos-H'!G14/'Más Vistos-U'!G13,0)</f>
        <v>0.37226729944886711</v>
      </c>
      <c r="H14" s="243">
        <f>IFERROR('Más Vistos-H'!H14/'Más Vistos-U'!H13,0)</f>
        <v>0</v>
      </c>
      <c r="I14" s="243">
        <f>IFERROR('Más Vistos-H'!I14/'Más Vistos-U'!I13,0)</f>
        <v>0</v>
      </c>
      <c r="J14" s="244">
        <f>IFERROR('Más Vistos-H'!J14/'Más Vistos-U'!J13,0)</f>
        <v>0.43443980778958019</v>
      </c>
      <c r="K14" s="245">
        <f>IFERROR('Más Vistos-H'!K14/'Más Vistos-U'!K13,0)</f>
        <v>0.47662811424781243</v>
      </c>
      <c r="L14" s="245">
        <f>IFERROR('Más Vistos-H'!L14/'Más Vistos-U'!L13,0)</f>
        <v>0.45108505189378623</v>
      </c>
      <c r="M14" s="245">
        <f>IFERROR('Más Vistos-H'!M14/'Más Vistos-U'!M13,0)</f>
        <v>0.21191550142835663</v>
      </c>
      <c r="N14" s="245">
        <f>IFERROR('Más Vistos-H'!N14/'Más Vistos-U'!N13,0)</f>
        <v>0.37248526474742949</v>
      </c>
      <c r="O14" s="245">
        <f>IFERROR('Más Vistos-H'!O14/'Más Vistos-U'!O13,0)</f>
        <v>0</v>
      </c>
      <c r="P14" s="245">
        <f>IFERROR('Más Vistos-H'!P14/'Más Vistos-U'!P13,0)</f>
        <v>0</v>
      </c>
      <c r="Q14" s="27">
        <f t="shared" si="0"/>
        <v>-3.0119848473866132E-2</v>
      </c>
      <c r="R14" s="28">
        <f t="shared" si="1"/>
        <v>0.11395428904479429</v>
      </c>
      <c r="S14" s="28">
        <f t="shared" si="2"/>
        <v>-0.12001364455458206</v>
      </c>
      <c r="T14" s="28">
        <f t="shared" si="3"/>
        <v>-0.52190212249967816</v>
      </c>
      <c r="U14" s="28">
        <f t="shared" si="4"/>
        <v>5.8550750733431624E-4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414</v>
      </c>
      <c r="C15" s="242">
        <f>IFERROR('Más Vistos-H'!C15/'Más Vistos-U'!C14,0)</f>
        <v>0.84534949908925316</v>
      </c>
      <c r="D15" s="243">
        <f>IFERROR('Más Vistos-H'!D15/'Más Vistos-U'!D14,0)</f>
        <v>0.85185452635725067</v>
      </c>
      <c r="E15" s="243">
        <f>IFERROR('Más Vistos-H'!E15/'Más Vistos-U'!E14,0)</f>
        <v>0.85741128715464188</v>
      </c>
      <c r="F15" s="243">
        <f>IFERROR('Más Vistos-H'!F15/'Más Vistos-U'!F14,0)</f>
        <v>0.85717526025992452</v>
      </c>
      <c r="G15" s="243">
        <f>IFERROR('Más Vistos-H'!G15/'Más Vistos-U'!G14,0)</f>
        <v>0.82739133018391298</v>
      </c>
      <c r="H15" s="243">
        <f>IFERROR('Más Vistos-H'!H15/'Más Vistos-U'!H14,0)</f>
        <v>0</v>
      </c>
      <c r="I15" s="243">
        <f>IFERROR('Más Vistos-H'!I15/'Más Vistos-U'!I14,0)</f>
        <v>0</v>
      </c>
      <c r="J15" s="244">
        <f>IFERROR('Más Vistos-H'!J15/'Más Vistos-U'!J14,0)</f>
        <v>0.86236905994804847</v>
      </c>
      <c r="K15" s="245">
        <f>IFERROR('Más Vistos-H'!K15/'Más Vistos-U'!K14,0)</f>
        <v>0.84560177680709292</v>
      </c>
      <c r="L15" s="245">
        <f>IFERROR('Más Vistos-H'!L15/'Más Vistos-U'!L14,0)</f>
        <v>0.84360007995735609</v>
      </c>
      <c r="M15" s="245">
        <f>IFERROR('Más Vistos-H'!M15/'Más Vistos-U'!M14,0)</f>
        <v>0.83773919206236713</v>
      </c>
      <c r="N15" s="245">
        <f>IFERROR('Más Vistos-H'!N15/'Más Vistos-U'!N14,0)</f>
        <v>0.85214089751126676</v>
      </c>
      <c r="O15" s="245">
        <f>IFERROR('Más Vistos-H'!O15/'Más Vistos-U'!O14,0)</f>
        <v>0</v>
      </c>
      <c r="P15" s="245">
        <f>IFERROR('Más Vistos-H'!P15/'Más Vistos-U'!P14,0)</f>
        <v>0</v>
      </c>
      <c r="Q15" s="27">
        <f t="shared" ref="Q15" si="7">IFERROR((J15-C15)/C15,"-")</f>
        <v>2.0133164894675537E-2</v>
      </c>
      <c r="R15" s="28">
        <f t="shared" ref="R15" si="8">IFERROR((K15-D15)/D15,"-")</f>
        <v>-7.3401612090929682E-3</v>
      </c>
      <c r="S15" s="28">
        <f t="shared" ref="S15" si="9">IFERROR((L15-E15)/E15,"-")</f>
        <v>-1.610803053820169E-2</v>
      </c>
      <c r="T15" s="28">
        <f t="shared" ref="T15" si="10">IFERROR((M15-F15)/F15,"-")</f>
        <v>-2.2674555716486397E-2</v>
      </c>
      <c r="U15" s="28">
        <f t="shared" ref="U15" si="11">IFERROR((N15-G15)/G15,"-")</f>
        <v>2.9912770927696859E-2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7">
        <f>IFERROR('Más Vistos-H'!C16/'Más Vistos-U'!C15,0)</f>
        <v>0.87859662566555186</v>
      </c>
      <c r="D16" s="246">
        <f>IFERROR('Más Vistos-H'!D16/'Más Vistos-U'!D15,0)</f>
        <v>0.87482938898951945</v>
      </c>
      <c r="E16" s="246">
        <f>IFERROR('Más Vistos-H'!E16/'Más Vistos-U'!E15,0)</f>
        <v>0.84102221421614387</v>
      </c>
      <c r="F16" s="246">
        <f>IFERROR('Más Vistos-H'!F16/'Más Vistos-U'!F15,0)</f>
        <v>0.8743217634151198</v>
      </c>
      <c r="G16" s="246">
        <f>IFERROR('Más Vistos-H'!G16/'Más Vistos-U'!G15,0)</f>
        <v>0.86657229067232189</v>
      </c>
      <c r="H16" s="246">
        <f>IFERROR('Más Vistos-H'!H16/'Más Vistos-U'!H15,0)</f>
        <v>0</v>
      </c>
      <c r="I16" s="246">
        <f>IFERROR('Más Vistos-H'!I16/'Más Vistos-U'!I15,0)</f>
        <v>0</v>
      </c>
      <c r="J16" s="248">
        <f>IFERROR('Más Vistos-H'!J16/'Más Vistos-U'!J15,0)</f>
        <v>0.86341015612084648</v>
      </c>
      <c r="K16" s="248">
        <f>IFERROR('Más Vistos-H'!K16/'Más Vistos-U'!K15,0)</f>
        <v>0.86322393323337476</v>
      </c>
      <c r="L16" s="248">
        <f>IFERROR('Más Vistos-H'!L16/'Más Vistos-U'!L15,0)</f>
        <v>0.86318821409920632</v>
      </c>
      <c r="M16" s="248">
        <f>IFERROR('Más Vistos-H'!M16/'Más Vistos-U'!M15,0)</f>
        <v>0.85996597140822351</v>
      </c>
      <c r="N16" s="248">
        <f>IFERROR('Más Vistos-H'!N16/'Más Vistos-U'!N15,0)</f>
        <v>0.84159617424436406</v>
      </c>
      <c r="O16" s="248">
        <f>IFERROR('Más Vistos-H'!O16/'Más Vistos-U'!O15,0)</f>
        <v>0</v>
      </c>
      <c r="P16" s="249">
        <f>IFERROR('Más Vistos-H'!P16/'Más Vistos-U'!P15,0)</f>
        <v>0</v>
      </c>
      <c r="Q16" s="120">
        <f t="shared" si="0"/>
        <v>-1.7284916765075625E-2</v>
      </c>
      <c r="R16" s="121">
        <f t="shared" si="1"/>
        <v>-1.3265964658034281E-2</v>
      </c>
      <c r="S16" s="121">
        <f t="shared" si="2"/>
        <v>2.635602188429919E-2</v>
      </c>
      <c r="T16" s="121">
        <f t="shared" si="3"/>
        <v>-1.6419346523895574E-2</v>
      </c>
      <c r="U16" s="121">
        <f t="shared" si="4"/>
        <v>-2.8821734432081074E-2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7" t="s">
        <v>203</v>
      </c>
      <c r="K2" s="487"/>
      <c r="L2" s="487"/>
      <c r="M2" s="487"/>
      <c r="N2" s="487"/>
      <c r="O2" s="487"/>
      <c r="P2" s="487"/>
    </row>
    <row r="3" spans="1:23" x14ac:dyDescent="0.25">
      <c r="C3" s="250">
        <v>43138</v>
      </c>
      <c r="D3" s="250">
        <v>43139</v>
      </c>
      <c r="E3" s="250">
        <v>43140</v>
      </c>
      <c r="F3" s="250">
        <v>43141</v>
      </c>
      <c r="G3" s="250">
        <v>43142</v>
      </c>
      <c r="H3" s="250">
        <v>43143</v>
      </c>
      <c r="I3" s="250">
        <v>43144</v>
      </c>
      <c r="J3" s="251">
        <v>43145</v>
      </c>
      <c r="K3" s="251">
        <v>43146</v>
      </c>
      <c r="L3" s="251">
        <v>43147</v>
      </c>
      <c r="M3" s="251">
        <v>43148</v>
      </c>
      <c r="N3" s="251">
        <v>43149</v>
      </c>
      <c r="O3" s="251">
        <v>43150</v>
      </c>
      <c r="P3" s="251">
        <v>43151</v>
      </c>
      <c r="Q3" s="250">
        <v>43152</v>
      </c>
      <c r="R3" s="250">
        <v>43153</v>
      </c>
      <c r="S3" s="250">
        <v>43154</v>
      </c>
      <c r="T3" s="250">
        <v>43155</v>
      </c>
      <c r="U3" s="250">
        <v>43156</v>
      </c>
      <c r="V3" s="250">
        <v>43157</v>
      </c>
      <c r="W3" s="250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2" t="s">
        <v>225</v>
      </c>
      <c r="K4" s="252" t="s">
        <v>226</v>
      </c>
      <c r="L4" s="252" t="s">
        <v>227</v>
      </c>
      <c r="M4" s="252" t="s">
        <v>228</v>
      </c>
      <c r="N4" s="252" t="s">
        <v>229</v>
      </c>
      <c r="O4" s="252" t="s">
        <v>230</v>
      </c>
      <c r="P4" s="252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4" customFormat="1" x14ac:dyDescent="0.25">
      <c r="A5" s="1"/>
      <c r="B5" s="253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4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4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4" customFormat="1" x14ac:dyDescent="0.25">
      <c r="A8" s="1"/>
      <c r="B8" s="255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4" customFormat="1" x14ac:dyDescent="0.25">
      <c r="A9" s="1"/>
      <c r="B9" s="255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4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4" customFormat="1" x14ac:dyDescent="0.25">
      <c r="A11" s="1"/>
      <c r="B11" s="255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4" customFormat="1" x14ac:dyDescent="0.25">
      <c r="A12" s="1"/>
      <c r="B12" s="253" t="s">
        <v>238</v>
      </c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</row>
    <row r="13" spans="1:23" s="254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4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4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4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4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4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3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5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5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5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5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5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5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5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3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5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7" t="s">
        <v>262</v>
      </c>
      <c r="C36" s="258"/>
      <c r="D36" s="258"/>
      <c r="E36" s="258"/>
      <c r="F36" s="258"/>
      <c r="G36" s="258"/>
      <c r="H36" s="258"/>
      <c r="I36" s="258"/>
      <c r="J36" s="258"/>
      <c r="K36" s="258"/>
      <c r="L36" s="258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9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7" t="s">
        <v>270</v>
      </c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258"/>
      <c r="V44" s="258"/>
      <c r="W44" s="258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7" t="s">
        <v>278</v>
      </c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60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6" t="s">
        <v>203</v>
      </c>
      <c r="K2" s="466"/>
      <c r="L2" s="466"/>
      <c r="M2" s="466"/>
      <c r="N2" s="466"/>
      <c r="O2" s="466"/>
      <c r="P2" s="466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5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80" t="s">
        <v>197</v>
      </c>
      <c r="C233" s="281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9">
        <v>14886.147999999999</v>
      </c>
      <c r="L233" s="279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3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2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7" t="s">
        <v>448</v>
      </c>
      <c r="C2" s="468"/>
      <c r="D2" s="469"/>
      <c r="G2" s="467" t="s">
        <v>449</v>
      </c>
      <c r="H2" s="468"/>
      <c r="I2" s="469"/>
    </row>
    <row r="3" spans="2:10" ht="15.75" thickBot="1" x14ac:dyDescent="0.3">
      <c r="B3" s="467" t="str">
        <f>Replay!A1</f>
        <v>22/08 –28/08</v>
      </c>
      <c r="C3" s="468"/>
      <c r="D3" s="469"/>
      <c r="G3" s="467" t="str">
        <f>Replay!A1</f>
        <v>22/08 –28/08</v>
      </c>
      <c r="H3" s="468"/>
      <c r="I3" s="469"/>
    </row>
    <row r="4" spans="2:10" ht="15.75" thickBot="1" x14ac:dyDescent="0.3">
      <c r="B4" s="326" t="s">
        <v>386</v>
      </c>
      <c r="C4" s="326" t="s">
        <v>385</v>
      </c>
      <c r="D4" s="326" t="s">
        <v>387</v>
      </c>
      <c r="G4" s="326" t="s">
        <v>386</v>
      </c>
      <c r="H4" s="326" t="s">
        <v>385</v>
      </c>
      <c r="I4" s="326" t="s">
        <v>387</v>
      </c>
    </row>
    <row r="5" spans="2:10" x14ac:dyDescent="0.25">
      <c r="B5" s="325" t="s">
        <v>395</v>
      </c>
      <c r="C5" s="329">
        <v>118928.22</v>
      </c>
      <c r="D5" s="328">
        <f>C5/C8</f>
        <v>1.9262659982385279E-2</v>
      </c>
      <c r="G5" s="325" t="s">
        <v>453</v>
      </c>
      <c r="H5" s="327">
        <f>SUM(Destacados!H4:H54)</f>
        <v>1223152.2133333324</v>
      </c>
      <c r="I5" s="328">
        <f>H5/C8</f>
        <v>0.19811248492697497</v>
      </c>
    </row>
    <row r="6" spans="2:10" x14ac:dyDescent="0.25">
      <c r="B6" s="316" t="s">
        <v>196</v>
      </c>
      <c r="C6" s="317">
        <v>5816188.1500000004</v>
      </c>
      <c r="D6" s="318">
        <f>C6/C8</f>
        <v>0.94204096157353134</v>
      </c>
      <c r="G6" s="313" t="s">
        <v>452</v>
      </c>
      <c r="H6" s="314">
        <f>SUM('Más Vistos-H'!J16:P16)+SUM('Más Vistos-H'!J29:P29)</f>
        <v>1781795.2599999984</v>
      </c>
      <c r="I6" s="315">
        <f>H6/C8</f>
        <v>0.28859522367025875</v>
      </c>
      <c r="J6" s="318">
        <f>H6/C6</f>
        <v>0.30635103508472267</v>
      </c>
    </row>
    <row r="7" spans="2:10" x14ac:dyDescent="0.25">
      <c r="B7" s="319" t="s">
        <v>388</v>
      </c>
      <c r="C7" s="320">
        <v>238912.56</v>
      </c>
      <c r="D7" s="321">
        <f>C7/C8</f>
        <v>3.8696378444083517E-2</v>
      </c>
      <c r="G7" s="313" t="s">
        <v>454</v>
      </c>
      <c r="H7" s="314">
        <f>SUM(Partidos!G2:G32)</f>
        <v>521529.59000000014</v>
      </c>
      <c r="I7" s="315">
        <f>H7/C8</f>
        <v>8.4471517045515393E-2</v>
      </c>
      <c r="J7" s="318">
        <f>H7/C6</f>
        <v>8.9668624286165871E-2</v>
      </c>
    </row>
    <row r="8" spans="2:10" x14ac:dyDescent="0.25">
      <c r="B8" s="322" t="s">
        <v>16</v>
      </c>
      <c r="C8" s="323">
        <f>SUM(C5:C7)</f>
        <v>6174028.9299999997</v>
      </c>
      <c r="D8" s="324">
        <f>SUM(D5:D7)</f>
        <v>1.0000000000000002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26"/>
  <sheetViews>
    <sheetView showGridLines="0" zoomScale="90" zoomScaleNormal="90" workbookViewId="0">
      <pane xSplit="1" ySplit="2" topLeftCell="D12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baseColWidth="10" defaultRowHeight="15" x14ac:dyDescent="0.25"/>
  <cols>
    <col min="1" max="1" width="0.85546875" style="308" customWidth="1"/>
    <col min="2" max="5" width="17.7109375" style="308" customWidth="1"/>
    <col min="6" max="6" width="23" style="312" customWidth="1"/>
    <col min="7" max="7" width="18.85546875" style="79" customWidth="1"/>
    <col min="8" max="16384" width="11.42578125" style="308"/>
  </cols>
  <sheetData>
    <row r="1" spans="2:7" ht="4.5" customHeight="1" thickBot="1" x14ac:dyDescent="0.3"/>
    <row r="2" spans="2:7" ht="21" customHeight="1" thickBot="1" x14ac:dyDescent="0.3">
      <c r="B2" s="326" t="s">
        <v>455</v>
      </c>
      <c r="C2" s="326" t="s">
        <v>395</v>
      </c>
      <c r="D2" s="326" t="s">
        <v>196</v>
      </c>
      <c r="E2" s="326" t="s">
        <v>388</v>
      </c>
      <c r="F2" s="326" t="s">
        <v>483</v>
      </c>
      <c r="G2" s="326" t="s">
        <v>504</v>
      </c>
    </row>
    <row r="3" spans="2:7" ht="24.95" customHeight="1" x14ac:dyDescent="0.25">
      <c r="B3" s="334" t="s">
        <v>409</v>
      </c>
      <c r="C3" s="335">
        <v>87399</v>
      </c>
      <c r="D3" s="335">
        <v>5645444</v>
      </c>
      <c r="E3" s="336">
        <v>423507</v>
      </c>
      <c r="F3" s="330"/>
      <c r="G3" s="330"/>
    </row>
    <row r="4" spans="2:7" ht="24.95" customHeight="1" x14ac:dyDescent="0.25">
      <c r="B4" s="337" t="s">
        <v>408</v>
      </c>
      <c r="C4" s="335">
        <v>83835</v>
      </c>
      <c r="D4" s="335">
        <v>4956020</v>
      </c>
      <c r="E4" s="336">
        <v>429559</v>
      </c>
      <c r="F4" s="330"/>
      <c r="G4" s="330"/>
    </row>
    <row r="5" spans="2:7" ht="24.95" customHeight="1" x14ac:dyDescent="0.25">
      <c r="B5" s="337" t="s">
        <v>407</v>
      </c>
      <c r="C5" s="335">
        <v>93126</v>
      </c>
      <c r="D5" s="335">
        <v>5511645</v>
      </c>
      <c r="E5" s="336">
        <v>450146</v>
      </c>
      <c r="F5" s="330"/>
      <c r="G5" s="330"/>
    </row>
    <row r="6" spans="2:7" ht="24.95" customHeight="1" x14ac:dyDescent="0.25">
      <c r="B6" s="337" t="s">
        <v>406</v>
      </c>
      <c r="C6" s="335">
        <v>108586</v>
      </c>
      <c r="D6" s="335">
        <v>5678819</v>
      </c>
      <c r="E6" s="336">
        <v>422155</v>
      </c>
      <c r="F6" s="330"/>
      <c r="G6" s="330"/>
    </row>
    <row r="7" spans="2:7" ht="24.95" customHeight="1" x14ac:dyDescent="0.25">
      <c r="B7" s="337" t="s">
        <v>405</v>
      </c>
      <c r="C7" s="335">
        <v>113859</v>
      </c>
      <c r="D7" s="335">
        <v>5963927</v>
      </c>
      <c r="E7" s="336">
        <v>395604</v>
      </c>
      <c r="F7" s="331" t="s">
        <v>486</v>
      </c>
      <c r="G7" s="331" t="s">
        <v>485</v>
      </c>
    </row>
    <row r="8" spans="2:7" ht="24.95" customHeight="1" x14ac:dyDescent="0.25">
      <c r="B8" s="337" t="s">
        <v>404</v>
      </c>
      <c r="C8" s="335">
        <v>112412</v>
      </c>
      <c r="D8" s="338">
        <v>6225747</v>
      </c>
      <c r="E8" s="336">
        <v>376269</v>
      </c>
      <c r="F8" s="331" t="s">
        <v>487</v>
      </c>
      <c r="G8" s="330"/>
    </row>
    <row r="9" spans="2:7" ht="24.95" customHeight="1" x14ac:dyDescent="0.25">
      <c r="B9" s="337" t="s">
        <v>413</v>
      </c>
      <c r="C9" s="314">
        <v>99203.687000000005</v>
      </c>
      <c r="D9" s="314">
        <v>5511680.5379999997</v>
      </c>
      <c r="E9" s="339">
        <v>364261.46899999998</v>
      </c>
      <c r="F9" s="331" t="s">
        <v>471</v>
      </c>
      <c r="G9" s="330"/>
    </row>
    <row r="10" spans="2:7" ht="24.95" customHeight="1" x14ac:dyDescent="0.25">
      <c r="B10" s="337" t="s">
        <v>400</v>
      </c>
      <c r="C10" s="314">
        <v>95987.509000000005</v>
      </c>
      <c r="D10" s="314">
        <v>5232186.608</v>
      </c>
      <c r="E10" s="339">
        <v>323560.11200000002</v>
      </c>
      <c r="F10" s="330"/>
      <c r="G10" s="330"/>
    </row>
    <row r="11" spans="2:7" ht="24.95" customHeight="1" x14ac:dyDescent="0.25">
      <c r="B11" s="337" t="s">
        <v>410</v>
      </c>
      <c r="C11" s="314">
        <v>101763.1</v>
      </c>
      <c r="D11" s="314">
        <v>5729848.5</v>
      </c>
      <c r="E11" s="339">
        <v>319277</v>
      </c>
      <c r="F11" s="330"/>
      <c r="G11" s="330"/>
    </row>
    <row r="12" spans="2:7" ht="24.95" customHeight="1" x14ac:dyDescent="0.25">
      <c r="B12" s="337" t="s">
        <v>415</v>
      </c>
      <c r="C12" s="314">
        <v>105886.77099999999</v>
      </c>
      <c r="D12" s="314">
        <v>5994518.1670000004</v>
      </c>
      <c r="E12" s="339">
        <v>285187.42099999997</v>
      </c>
      <c r="F12" s="330"/>
      <c r="G12" s="330"/>
    </row>
    <row r="13" spans="2:7" ht="24.95" customHeight="1" x14ac:dyDescent="0.25">
      <c r="B13" s="337" t="s">
        <v>651</v>
      </c>
      <c r="C13" s="314">
        <v>114105.53</v>
      </c>
      <c r="D13" s="314">
        <v>5584158.2400000002</v>
      </c>
      <c r="E13" s="339">
        <v>279806.15999999997</v>
      </c>
      <c r="F13" s="330"/>
      <c r="G13" s="330"/>
    </row>
    <row r="14" spans="2:7" ht="24.95" customHeight="1" x14ac:dyDescent="0.25">
      <c r="B14" s="337" t="s">
        <v>652</v>
      </c>
      <c r="C14" s="314">
        <v>115989.13</v>
      </c>
      <c r="D14" s="314">
        <v>5722573.3799999999</v>
      </c>
      <c r="E14" s="339">
        <v>276331.37</v>
      </c>
      <c r="F14" s="330"/>
      <c r="G14" s="330"/>
    </row>
    <row r="15" spans="2:7" ht="24.95" customHeight="1" x14ac:dyDescent="0.25">
      <c r="B15" s="337" t="s">
        <v>443</v>
      </c>
      <c r="C15" s="314">
        <v>114272.19</v>
      </c>
      <c r="D15" s="314">
        <v>5606485.2999999998</v>
      </c>
      <c r="E15" s="339">
        <v>264332.23</v>
      </c>
      <c r="F15" s="332" t="s">
        <v>489</v>
      </c>
      <c r="G15" s="333" t="s">
        <v>488</v>
      </c>
    </row>
    <row r="16" spans="2:7" ht="24.95" customHeight="1" x14ac:dyDescent="0.25">
      <c r="B16" s="337" t="s">
        <v>444</v>
      </c>
      <c r="C16" s="320">
        <v>125845.21</v>
      </c>
      <c r="D16" s="317">
        <v>6044714.2199999997</v>
      </c>
      <c r="E16" s="339">
        <v>283597.23</v>
      </c>
      <c r="F16" s="330"/>
      <c r="G16" s="330"/>
    </row>
    <row r="17" spans="2:7" ht="24.95" customHeight="1" x14ac:dyDescent="0.25">
      <c r="B17" s="340" t="s">
        <v>470</v>
      </c>
      <c r="C17" s="341">
        <v>126278.9</v>
      </c>
      <c r="D17" s="342">
        <v>5912788.4100000001</v>
      </c>
      <c r="E17" s="343">
        <v>267736.38</v>
      </c>
      <c r="F17" s="344" t="s">
        <v>490</v>
      </c>
      <c r="G17" s="345" t="s">
        <v>491</v>
      </c>
    </row>
    <row r="18" spans="2:7" ht="24.95" customHeight="1" x14ac:dyDescent="0.25">
      <c r="B18" s="340" t="s">
        <v>522</v>
      </c>
      <c r="C18" s="341">
        <v>125308.59</v>
      </c>
      <c r="D18" s="342">
        <v>5916998.4100000001</v>
      </c>
      <c r="E18" s="343">
        <v>252904.34</v>
      </c>
      <c r="F18" s="344" t="s">
        <v>490</v>
      </c>
      <c r="G18" s="345" t="s">
        <v>492</v>
      </c>
    </row>
    <row r="19" spans="2:7" ht="24.95" customHeight="1" thickBot="1" x14ac:dyDescent="0.3">
      <c r="B19" s="340" t="s">
        <v>521</v>
      </c>
      <c r="C19" s="341">
        <v>117247.22</v>
      </c>
      <c r="D19" s="342">
        <v>5740230.1799999997</v>
      </c>
      <c r="E19" s="343">
        <v>239734.7</v>
      </c>
      <c r="F19" s="344"/>
      <c r="G19" s="345"/>
    </row>
    <row r="20" spans="2:7" ht="15.75" thickBot="1" x14ac:dyDescent="0.3">
      <c r="B20" s="429" t="s">
        <v>653</v>
      </c>
      <c r="C20" s="430">
        <v>118928.22</v>
      </c>
      <c r="D20" s="431">
        <v>5816188.1500000004</v>
      </c>
      <c r="E20" s="440">
        <v>238912.56</v>
      </c>
      <c r="F20" s="432"/>
      <c r="G20" s="433"/>
    </row>
    <row r="24" spans="2:7" x14ac:dyDescent="0.25">
      <c r="E24" s="311"/>
    </row>
    <row r="25" spans="2:7" x14ac:dyDescent="0.25">
      <c r="E25" s="311"/>
    </row>
    <row r="26" spans="2:7" x14ac:dyDescent="0.25">
      <c r="E26" s="311"/>
    </row>
  </sheetData>
  <phoneticPr fontId="4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4"/>
  <sheetViews>
    <sheetView showGridLines="0" zoomScaleNormal="100" workbookViewId="0">
      <selection activeCell="H16" sqref="H16"/>
    </sheetView>
  </sheetViews>
  <sheetFormatPr baseColWidth="10" defaultRowHeight="15" x14ac:dyDescent="0.25"/>
  <cols>
    <col min="1" max="1" width="0.85546875" customWidth="1"/>
    <col min="2" max="5" width="17.7109375" style="346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6" t="s">
        <v>455</v>
      </c>
      <c r="C2" s="326" t="s">
        <v>8</v>
      </c>
      <c r="D2" s="326" t="s">
        <v>456</v>
      </c>
      <c r="E2" s="326" t="s">
        <v>457</v>
      </c>
    </row>
    <row r="3" spans="2:6" ht="20.100000000000001" customHeight="1" x14ac:dyDescent="0.25">
      <c r="B3" s="385" t="s">
        <v>412</v>
      </c>
      <c r="C3" s="386">
        <v>229372.38333333313</v>
      </c>
      <c r="D3" s="386">
        <v>1349796.46</v>
      </c>
      <c r="E3" s="386">
        <v>282574.91666666669</v>
      </c>
    </row>
    <row r="4" spans="2:6" ht="20.100000000000001" customHeight="1" x14ac:dyDescent="0.25">
      <c r="B4" s="350" t="s">
        <v>400</v>
      </c>
      <c r="C4" s="348">
        <v>328458.67</v>
      </c>
      <c r="D4" s="348">
        <v>1337820.58</v>
      </c>
      <c r="E4" s="348">
        <v>196728.92</v>
      </c>
    </row>
    <row r="5" spans="2:6" ht="20.100000000000001" customHeight="1" x14ac:dyDescent="0.25">
      <c r="B5" s="350" t="s">
        <v>410</v>
      </c>
      <c r="C5" s="348">
        <v>614295.7833451</v>
      </c>
      <c r="D5" s="348">
        <v>1344824.8166666655</v>
      </c>
      <c r="E5" s="348">
        <v>380612.2043000001</v>
      </c>
    </row>
    <row r="6" spans="2:6" ht="20.100000000000001" customHeight="1" x14ac:dyDescent="0.25">
      <c r="B6" s="350" t="s">
        <v>415</v>
      </c>
      <c r="C6" s="348">
        <v>610566.51666666579</v>
      </c>
      <c r="D6" s="348">
        <v>2165471.8499999978</v>
      </c>
      <c r="E6" s="348">
        <v>621346.44999999984</v>
      </c>
    </row>
    <row r="7" spans="2:6" ht="20.100000000000001" customHeight="1" x14ac:dyDescent="0.25">
      <c r="B7" s="350" t="s">
        <v>651</v>
      </c>
      <c r="C7" s="348">
        <v>495980.07666666608</v>
      </c>
      <c r="D7" s="348">
        <v>1710027.4833333315</v>
      </c>
      <c r="E7" s="348">
        <v>288256.72366666654</v>
      </c>
    </row>
    <row r="8" spans="2:6" ht="20.100000000000001" customHeight="1" x14ac:dyDescent="0.25">
      <c r="B8" s="350" t="s">
        <v>652</v>
      </c>
      <c r="C8" s="348">
        <v>645742.58333333244</v>
      </c>
      <c r="D8" s="348">
        <v>1605951.2166666649</v>
      </c>
      <c r="E8" s="348">
        <v>418884.89437000017</v>
      </c>
    </row>
    <row r="9" spans="2:6" ht="20.100000000000001" customHeight="1" x14ac:dyDescent="0.25">
      <c r="B9" s="350" t="s">
        <v>443</v>
      </c>
      <c r="C9" s="348">
        <v>610706.95333333267</v>
      </c>
      <c r="D9" s="348">
        <v>1347746.1333333317</v>
      </c>
      <c r="E9" s="348">
        <v>335206.93333333335</v>
      </c>
      <c r="F9" s="347" t="s">
        <v>450</v>
      </c>
    </row>
    <row r="10" spans="2:6" ht="20.100000000000001" customHeight="1" x14ac:dyDescent="0.25">
      <c r="B10" s="350" t="s">
        <v>444</v>
      </c>
      <c r="C10" s="349">
        <v>948656.81666666537</v>
      </c>
      <c r="D10" s="348">
        <v>1116358.3666666651</v>
      </c>
      <c r="E10" s="349">
        <v>744277.69999999984</v>
      </c>
    </row>
    <row r="11" spans="2:6" ht="20.100000000000001" customHeight="1" x14ac:dyDescent="0.25">
      <c r="B11" s="350" t="s">
        <v>470</v>
      </c>
      <c r="C11" s="349">
        <v>845932.97666666622</v>
      </c>
      <c r="D11" s="348">
        <v>1795789.6333333314</v>
      </c>
      <c r="E11" s="349">
        <v>421628.28</v>
      </c>
    </row>
    <row r="12" spans="2:6" ht="20.100000000000001" customHeight="1" x14ac:dyDescent="0.25">
      <c r="B12" s="350" t="s">
        <v>522</v>
      </c>
      <c r="C12" s="349">
        <v>1094224.013333332</v>
      </c>
      <c r="D12" s="348">
        <v>1811610.2333333315</v>
      </c>
      <c r="E12" s="349">
        <v>474333.75099999999</v>
      </c>
    </row>
    <row r="13" spans="2:6" x14ac:dyDescent="0.25">
      <c r="B13" s="350" t="s">
        <v>521</v>
      </c>
      <c r="C13" s="349">
        <v>975683.08333333232</v>
      </c>
      <c r="D13" s="348">
        <v>1889718.6499999987</v>
      </c>
      <c r="E13" s="349">
        <v>424470.00669999997</v>
      </c>
    </row>
    <row r="14" spans="2:6" x14ac:dyDescent="0.25">
      <c r="B14" s="350" t="s">
        <v>676</v>
      </c>
      <c r="C14" s="349">
        <v>1223152.2133333324</v>
      </c>
      <c r="D14" s="348">
        <v>1781795.2599999984</v>
      </c>
      <c r="E14" s="349">
        <v>521529.59000000014</v>
      </c>
    </row>
  </sheetData>
  <phoneticPr fontId="4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62"/>
  <sheetViews>
    <sheetView topLeftCell="A28" workbookViewId="0">
      <selection activeCell="G45" sqref="G45"/>
    </sheetView>
  </sheetViews>
  <sheetFormatPr baseColWidth="10" defaultRowHeight="15" x14ac:dyDescent="0.25"/>
  <cols>
    <col min="1" max="1" width="3.7109375" customWidth="1"/>
    <col min="2" max="2" width="26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70" t="s">
        <v>196</v>
      </c>
      <c r="C2" s="471"/>
    </row>
    <row r="3" spans="2:9" ht="20.100000000000001" customHeight="1" thickBot="1" x14ac:dyDescent="0.3">
      <c r="B3" s="382" t="s">
        <v>493</v>
      </c>
      <c r="C3" s="382" t="s">
        <v>389</v>
      </c>
      <c r="D3" s="383" t="s">
        <v>214</v>
      </c>
      <c r="E3" s="383" t="s">
        <v>216</v>
      </c>
      <c r="F3" s="383" t="s">
        <v>390</v>
      </c>
      <c r="G3" s="383" t="s">
        <v>391</v>
      </c>
      <c r="H3" s="383" t="s">
        <v>392</v>
      </c>
      <c r="I3" s="383" t="s">
        <v>393</v>
      </c>
    </row>
    <row r="4" spans="2:9" ht="17.100000000000001" customHeight="1" x14ac:dyDescent="0.25">
      <c r="B4" s="441" t="s">
        <v>446</v>
      </c>
      <c r="C4" s="441" t="s">
        <v>447</v>
      </c>
      <c r="D4" s="441" t="s">
        <v>398</v>
      </c>
      <c r="E4" s="442">
        <v>44795</v>
      </c>
      <c r="F4" s="443">
        <v>0.58333333333333337</v>
      </c>
      <c r="G4" s="443">
        <v>0.8125</v>
      </c>
      <c r="H4" s="444">
        <v>21546.45</v>
      </c>
      <c r="I4" s="210">
        <v>27295</v>
      </c>
    </row>
    <row r="5" spans="2:9" ht="17.100000000000001" customHeight="1" x14ac:dyDescent="0.25">
      <c r="B5" s="441" t="s">
        <v>446</v>
      </c>
      <c r="C5" s="441" t="s">
        <v>447</v>
      </c>
      <c r="D5" s="441" t="s">
        <v>398</v>
      </c>
      <c r="E5" s="442">
        <v>44796</v>
      </c>
      <c r="F5" s="443">
        <v>0.58333333333333337</v>
      </c>
      <c r="G5" s="443">
        <v>0.8125</v>
      </c>
      <c r="H5" s="444">
        <v>21655.7</v>
      </c>
      <c r="I5" s="210">
        <v>28130</v>
      </c>
    </row>
    <row r="6" spans="2:9" ht="17.100000000000001" customHeight="1" x14ac:dyDescent="0.25">
      <c r="B6" s="441" t="s">
        <v>446</v>
      </c>
      <c r="C6" s="441" t="s">
        <v>447</v>
      </c>
      <c r="D6" s="441" t="s">
        <v>398</v>
      </c>
      <c r="E6" s="442">
        <v>44797</v>
      </c>
      <c r="F6" s="443">
        <v>0.58333333333333337</v>
      </c>
      <c r="G6" s="443">
        <v>0.8125</v>
      </c>
      <c r="H6" s="444">
        <v>22348.95</v>
      </c>
      <c r="I6" s="210">
        <v>29062</v>
      </c>
    </row>
    <row r="7" spans="2:9" ht="17.100000000000001" customHeight="1" x14ac:dyDescent="0.25">
      <c r="B7" s="441" t="s">
        <v>446</v>
      </c>
      <c r="C7" s="441" t="s">
        <v>447</v>
      </c>
      <c r="D7" s="441" t="s">
        <v>398</v>
      </c>
      <c r="E7" s="442">
        <v>44798</v>
      </c>
      <c r="F7" s="443">
        <v>0.58333333333333337</v>
      </c>
      <c r="G7" s="443">
        <v>0.8125</v>
      </c>
      <c r="H7" s="444">
        <v>22841.216666666602</v>
      </c>
      <c r="I7" s="210">
        <v>27693</v>
      </c>
    </row>
    <row r="8" spans="2:9" ht="17.100000000000001" customHeight="1" x14ac:dyDescent="0.25">
      <c r="B8" s="441" t="s">
        <v>446</v>
      </c>
      <c r="C8" s="441" t="s">
        <v>447</v>
      </c>
      <c r="D8" s="441" t="s">
        <v>398</v>
      </c>
      <c r="E8" s="442">
        <v>44799</v>
      </c>
      <c r="F8" s="443">
        <v>0.58333333333333337</v>
      </c>
      <c r="G8" s="443">
        <v>0.8125</v>
      </c>
      <c r="H8" s="444">
        <v>20418.650000000001</v>
      </c>
      <c r="I8" s="210">
        <v>28222</v>
      </c>
    </row>
    <row r="9" spans="2:9" ht="17.100000000000001" customHeight="1" x14ac:dyDescent="0.25">
      <c r="B9" s="441"/>
      <c r="C9" s="441" t="s">
        <v>402</v>
      </c>
      <c r="D9" s="441" t="s">
        <v>394</v>
      </c>
      <c r="E9" s="442">
        <v>44795</v>
      </c>
      <c r="F9" s="443">
        <v>0.86111111111111116</v>
      </c>
      <c r="G9" s="443">
        <v>0.89583333333333337</v>
      </c>
      <c r="H9" s="444">
        <v>50794.400000000001</v>
      </c>
      <c r="I9" s="210">
        <v>58845</v>
      </c>
    </row>
    <row r="10" spans="2:9" ht="17.100000000000001" customHeight="1" x14ac:dyDescent="0.25">
      <c r="B10" s="441"/>
      <c r="C10" s="441" t="s">
        <v>402</v>
      </c>
      <c r="D10" s="441" t="s">
        <v>394</v>
      </c>
      <c r="E10" s="442">
        <v>44796</v>
      </c>
      <c r="F10" s="443">
        <v>0.86111111111111116</v>
      </c>
      <c r="G10" s="443">
        <v>0.89583333333333337</v>
      </c>
      <c r="H10" s="444">
        <v>49558.183333333298</v>
      </c>
      <c r="I10" s="210">
        <v>58607</v>
      </c>
    </row>
    <row r="11" spans="2:9" ht="17.100000000000001" customHeight="1" x14ac:dyDescent="0.25">
      <c r="B11" s="441"/>
      <c r="C11" s="441" t="s">
        <v>402</v>
      </c>
      <c r="D11" s="441" t="s">
        <v>394</v>
      </c>
      <c r="E11" s="442">
        <v>44797</v>
      </c>
      <c r="F11" s="443">
        <v>0.86111111111111116</v>
      </c>
      <c r="G11" s="443">
        <v>0.89583333333333337</v>
      </c>
      <c r="H11" s="444">
        <v>50643</v>
      </c>
      <c r="I11" s="210">
        <v>60032</v>
      </c>
    </row>
    <row r="12" spans="2:9" ht="17.100000000000001" customHeight="1" x14ac:dyDescent="0.25">
      <c r="B12" s="441"/>
      <c r="C12" s="441" t="s">
        <v>402</v>
      </c>
      <c r="D12" s="441" t="s">
        <v>394</v>
      </c>
      <c r="E12" s="442">
        <v>44798</v>
      </c>
      <c r="F12" s="443">
        <v>0.86111111111111116</v>
      </c>
      <c r="G12" s="443">
        <v>0.89583333333333337</v>
      </c>
      <c r="H12" s="444">
        <v>49652.800000000003</v>
      </c>
      <c r="I12" s="210">
        <v>59272</v>
      </c>
    </row>
    <row r="13" spans="2:9" ht="17.100000000000001" customHeight="1" x14ac:dyDescent="0.25">
      <c r="B13" s="441"/>
      <c r="C13" s="441" t="s">
        <v>402</v>
      </c>
      <c r="D13" s="441" t="s">
        <v>394</v>
      </c>
      <c r="E13" s="442">
        <v>44799</v>
      </c>
      <c r="F13" s="443">
        <v>0.86111111111111116</v>
      </c>
      <c r="G13" s="443">
        <v>0.89583333333333337</v>
      </c>
      <c r="H13" s="444">
        <v>49282.716666666602</v>
      </c>
      <c r="I13" s="210">
        <v>57834</v>
      </c>
    </row>
    <row r="14" spans="2:9" ht="17.100000000000001" customHeight="1" x14ac:dyDescent="0.25">
      <c r="B14" s="441"/>
      <c r="C14" s="441" t="s">
        <v>654</v>
      </c>
      <c r="D14" s="441" t="s">
        <v>481</v>
      </c>
      <c r="E14" s="442">
        <v>44795</v>
      </c>
      <c r="F14" s="443">
        <v>0.85416666666666663</v>
      </c>
      <c r="G14" s="443">
        <v>0.91666666666666663</v>
      </c>
      <c r="H14" s="444">
        <v>25796.95</v>
      </c>
      <c r="I14" s="210">
        <v>38760</v>
      </c>
    </row>
    <row r="15" spans="2:9" ht="17.100000000000001" customHeight="1" x14ac:dyDescent="0.25">
      <c r="B15" s="441"/>
      <c r="C15" s="441" t="s">
        <v>654</v>
      </c>
      <c r="D15" s="441" t="s">
        <v>481</v>
      </c>
      <c r="E15" s="442">
        <v>44796</v>
      </c>
      <c r="F15" s="443">
        <v>0.85416666666666663</v>
      </c>
      <c r="G15" s="443">
        <v>0.91666666666666663</v>
      </c>
      <c r="H15" s="444">
        <v>25381.8166666666</v>
      </c>
      <c r="I15" s="210">
        <v>36342</v>
      </c>
    </row>
    <row r="16" spans="2:9" ht="17.100000000000001" customHeight="1" x14ac:dyDescent="0.25">
      <c r="B16" s="441"/>
      <c r="C16" s="441" t="s">
        <v>654</v>
      </c>
      <c r="D16" s="441" t="s">
        <v>481</v>
      </c>
      <c r="E16" s="442">
        <v>44797</v>
      </c>
      <c r="F16" s="443">
        <v>0.85416666666666663</v>
      </c>
      <c r="G16" s="443">
        <v>0.91666666666666663</v>
      </c>
      <c r="H16" s="444">
        <v>24747.266666666601</v>
      </c>
      <c r="I16" s="210">
        <v>34968</v>
      </c>
    </row>
    <row r="17" spans="2:9" ht="17.100000000000001" customHeight="1" x14ac:dyDescent="0.25">
      <c r="B17" s="441"/>
      <c r="C17" s="441" t="s">
        <v>654</v>
      </c>
      <c r="D17" s="441" t="s">
        <v>481</v>
      </c>
      <c r="E17" s="442">
        <v>44798</v>
      </c>
      <c r="F17" s="443">
        <v>0.85416666666666663</v>
      </c>
      <c r="G17" s="443">
        <v>0.91666666666666663</v>
      </c>
      <c r="H17" s="444">
        <v>24103.35</v>
      </c>
      <c r="I17" s="210">
        <v>34229</v>
      </c>
    </row>
    <row r="18" spans="2:9" ht="17.100000000000001" customHeight="1" x14ac:dyDescent="0.25">
      <c r="B18" s="441"/>
      <c r="C18" s="441" t="s">
        <v>654</v>
      </c>
      <c r="D18" s="441" t="s">
        <v>481</v>
      </c>
      <c r="E18" s="442">
        <v>44799</v>
      </c>
      <c r="F18" s="443">
        <v>0.85416666666666663</v>
      </c>
      <c r="G18" s="443">
        <v>0.91666666666666663</v>
      </c>
      <c r="H18" s="444">
        <v>22279.916666666599</v>
      </c>
      <c r="I18" s="210">
        <v>33248</v>
      </c>
    </row>
    <row r="19" spans="2:9" ht="17.100000000000001" customHeight="1" x14ac:dyDescent="0.25">
      <c r="B19" s="445"/>
      <c r="C19" s="445" t="s">
        <v>515</v>
      </c>
      <c r="D19" s="445" t="s">
        <v>479</v>
      </c>
      <c r="E19" s="442">
        <v>44795</v>
      </c>
      <c r="F19" s="446">
        <v>0.91666666666666663</v>
      </c>
      <c r="G19" s="446">
        <v>0.97916666666666663</v>
      </c>
      <c r="H19" s="447">
        <v>3435.9166666666601</v>
      </c>
      <c r="I19" s="210">
        <v>7908</v>
      </c>
    </row>
    <row r="20" spans="2:9" ht="17.100000000000001" customHeight="1" x14ac:dyDescent="0.25">
      <c r="B20" s="441"/>
      <c r="C20" s="445" t="s">
        <v>515</v>
      </c>
      <c r="D20" s="445" t="s">
        <v>479</v>
      </c>
      <c r="E20" s="442">
        <v>44796</v>
      </c>
      <c r="F20" s="446">
        <v>0.91666666666666663</v>
      </c>
      <c r="G20" s="446">
        <v>0.97916666666666663</v>
      </c>
      <c r="H20" s="444">
        <v>3832.33</v>
      </c>
      <c r="I20" s="210">
        <v>8041</v>
      </c>
    </row>
    <row r="21" spans="2:9" ht="17.100000000000001" customHeight="1" x14ac:dyDescent="0.25">
      <c r="B21" s="441"/>
      <c r="C21" s="445" t="s">
        <v>515</v>
      </c>
      <c r="D21" s="445" t="s">
        <v>479</v>
      </c>
      <c r="E21" s="442">
        <v>44797</v>
      </c>
      <c r="F21" s="446">
        <v>0.91666666666666663</v>
      </c>
      <c r="G21" s="446">
        <v>0.97916666666666663</v>
      </c>
      <c r="H21" s="444">
        <v>3346.6</v>
      </c>
      <c r="I21" s="210">
        <v>7419</v>
      </c>
    </row>
    <row r="22" spans="2:9" ht="17.100000000000001" customHeight="1" x14ac:dyDescent="0.25">
      <c r="B22" s="441"/>
      <c r="C22" s="445" t="s">
        <v>515</v>
      </c>
      <c r="D22" s="445" t="s">
        <v>479</v>
      </c>
      <c r="E22" s="442">
        <v>44798</v>
      </c>
      <c r="F22" s="446">
        <v>0.91666666666666663</v>
      </c>
      <c r="G22" s="446">
        <v>0.97916666666666663</v>
      </c>
      <c r="H22" s="444">
        <v>1409.45</v>
      </c>
      <c r="I22" s="210">
        <v>6651</v>
      </c>
    </row>
    <row r="23" spans="2:9" ht="17.100000000000001" customHeight="1" x14ac:dyDescent="0.25">
      <c r="B23" s="441"/>
      <c r="C23" s="445" t="s">
        <v>515</v>
      </c>
      <c r="D23" s="445" t="s">
        <v>479</v>
      </c>
      <c r="E23" s="442">
        <v>44799</v>
      </c>
      <c r="F23" s="446">
        <v>0.91666666666666663</v>
      </c>
      <c r="G23" s="446">
        <v>0.97916666666666663</v>
      </c>
      <c r="H23" s="444">
        <v>2548.9166666666601</v>
      </c>
      <c r="I23" s="210">
        <v>6843</v>
      </c>
    </row>
    <row r="24" spans="2:9" ht="17.100000000000001" customHeight="1" x14ac:dyDescent="0.25">
      <c r="B24" s="441"/>
      <c r="C24" s="441" t="s">
        <v>478</v>
      </c>
      <c r="D24" s="441" t="s">
        <v>398</v>
      </c>
      <c r="E24" s="442">
        <v>44795</v>
      </c>
      <c r="F24" s="446">
        <v>0.90625</v>
      </c>
      <c r="G24" s="446">
        <v>0.95833333333333337</v>
      </c>
      <c r="H24" s="444">
        <v>31426.7833333333</v>
      </c>
      <c r="I24" s="210">
        <v>38182</v>
      </c>
    </row>
    <row r="25" spans="2:9" ht="17.100000000000001" customHeight="1" x14ac:dyDescent="0.25">
      <c r="B25" s="441"/>
      <c r="C25" s="441" t="s">
        <v>478</v>
      </c>
      <c r="D25" s="441" t="s">
        <v>398</v>
      </c>
      <c r="E25" s="442">
        <v>44796</v>
      </c>
      <c r="F25" s="446">
        <v>0.90625</v>
      </c>
      <c r="G25" s="446">
        <v>0.95833333333333337</v>
      </c>
      <c r="H25" s="444">
        <v>30914.05</v>
      </c>
      <c r="I25" s="210">
        <v>37863</v>
      </c>
    </row>
    <row r="26" spans="2:9" ht="17.100000000000001" customHeight="1" x14ac:dyDescent="0.25">
      <c r="B26" s="441"/>
      <c r="C26" s="441" t="s">
        <v>478</v>
      </c>
      <c r="D26" s="441" t="s">
        <v>398</v>
      </c>
      <c r="E26" s="442">
        <v>44797</v>
      </c>
      <c r="F26" s="446">
        <v>0.90625</v>
      </c>
      <c r="G26" s="446">
        <v>0.95833333333333337</v>
      </c>
      <c r="H26" s="444">
        <v>30257.0666666666</v>
      </c>
      <c r="I26" s="210">
        <v>36535</v>
      </c>
    </row>
    <row r="27" spans="2:9" ht="17.100000000000001" customHeight="1" x14ac:dyDescent="0.25">
      <c r="B27" s="441"/>
      <c r="C27" s="441" t="s">
        <v>478</v>
      </c>
      <c r="D27" s="441" t="s">
        <v>398</v>
      </c>
      <c r="E27" s="442">
        <v>44798</v>
      </c>
      <c r="F27" s="446">
        <v>0.90625</v>
      </c>
      <c r="G27" s="446">
        <v>0.95833333333333337</v>
      </c>
      <c r="H27" s="444">
        <v>28891.733333333301</v>
      </c>
      <c r="I27" s="210">
        <v>35949</v>
      </c>
    </row>
    <row r="28" spans="2:9" ht="17.100000000000001" customHeight="1" x14ac:dyDescent="0.25">
      <c r="B28" s="441"/>
      <c r="C28" s="441" t="s">
        <v>478</v>
      </c>
      <c r="D28" s="441" t="s">
        <v>398</v>
      </c>
      <c r="E28" s="442">
        <v>44799</v>
      </c>
      <c r="F28" s="446">
        <v>0.90625</v>
      </c>
      <c r="G28" s="446">
        <v>0.95833333333333337</v>
      </c>
      <c r="H28" s="444">
        <v>27240.400000000001</v>
      </c>
      <c r="I28" s="210">
        <v>34634</v>
      </c>
    </row>
    <row r="29" spans="2:9" ht="17.100000000000001" customHeight="1" x14ac:dyDescent="0.25">
      <c r="B29" s="441" t="s">
        <v>655</v>
      </c>
      <c r="C29" s="441" t="s">
        <v>574</v>
      </c>
      <c r="D29" s="441" t="s">
        <v>411</v>
      </c>
      <c r="E29" s="442">
        <v>44795</v>
      </c>
      <c r="F29" s="443">
        <v>0.58333333333333337</v>
      </c>
      <c r="G29" s="443">
        <v>0.66666666666666663</v>
      </c>
      <c r="H29" s="444">
        <v>39824.133333333302</v>
      </c>
      <c r="I29" s="210">
        <v>46336</v>
      </c>
    </row>
    <row r="30" spans="2:9" s="300" customFormat="1" ht="17.100000000000001" customHeight="1" x14ac:dyDescent="0.25">
      <c r="B30" s="441" t="s">
        <v>516</v>
      </c>
      <c r="C30" s="441" t="s">
        <v>656</v>
      </c>
      <c r="D30" s="441" t="s">
        <v>445</v>
      </c>
      <c r="E30" s="442">
        <v>44796</v>
      </c>
      <c r="F30" s="443">
        <v>0.58333333333333337</v>
      </c>
      <c r="G30" s="443">
        <v>0.66666666666666663</v>
      </c>
      <c r="H30" s="444">
        <v>4027.4666666666599</v>
      </c>
      <c r="I30" s="210">
        <v>8388</v>
      </c>
    </row>
    <row r="31" spans="2:9" ht="17.100000000000001" customHeight="1" x14ac:dyDescent="0.25">
      <c r="B31" s="441" t="s">
        <v>516</v>
      </c>
      <c r="C31" s="441" t="s">
        <v>657</v>
      </c>
      <c r="D31" s="441" t="s">
        <v>658</v>
      </c>
      <c r="E31" s="442">
        <v>44797</v>
      </c>
      <c r="F31" s="443">
        <v>0.58333333333333337</v>
      </c>
      <c r="G31" s="443">
        <v>0.66666666666666663</v>
      </c>
      <c r="H31" s="444">
        <v>6675.95</v>
      </c>
      <c r="I31" s="210">
        <v>13689</v>
      </c>
    </row>
    <row r="32" spans="2:9" ht="17.100000000000001" customHeight="1" x14ac:dyDescent="0.25">
      <c r="B32" s="441" t="s">
        <v>659</v>
      </c>
      <c r="C32" s="441" t="s">
        <v>660</v>
      </c>
      <c r="D32" s="441" t="s">
        <v>479</v>
      </c>
      <c r="E32" s="442">
        <v>44798</v>
      </c>
      <c r="F32" s="443">
        <v>0.83333333333333337</v>
      </c>
      <c r="G32" s="443">
        <v>0.99930555555555556</v>
      </c>
      <c r="H32" s="444">
        <v>3233.9</v>
      </c>
      <c r="I32" s="210">
        <v>15064</v>
      </c>
    </row>
    <row r="33" spans="2:9" ht="17.100000000000001" customHeight="1" x14ac:dyDescent="0.25">
      <c r="B33" s="441" t="s">
        <v>517</v>
      </c>
      <c r="C33" s="441" t="s">
        <v>661</v>
      </c>
      <c r="D33" s="441" t="s">
        <v>401</v>
      </c>
      <c r="E33" s="442">
        <v>44799</v>
      </c>
      <c r="F33" s="443">
        <v>0.79166666666666663</v>
      </c>
      <c r="G33" s="443">
        <v>0.875</v>
      </c>
      <c r="H33" s="444">
        <v>29612.95</v>
      </c>
      <c r="I33" s="210">
        <v>47351</v>
      </c>
    </row>
    <row r="34" spans="2:9" ht="17.100000000000001" customHeight="1" x14ac:dyDescent="0.25">
      <c r="B34" s="441" t="s">
        <v>517</v>
      </c>
      <c r="C34" s="441" t="s">
        <v>662</v>
      </c>
      <c r="D34" s="441" t="s">
        <v>401</v>
      </c>
      <c r="E34" s="442">
        <v>44800</v>
      </c>
      <c r="F34" s="443">
        <v>0.55208333333333337</v>
      </c>
      <c r="G34" s="443">
        <v>0.63541666666666663</v>
      </c>
      <c r="H34" s="444">
        <v>29990.016666666601</v>
      </c>
      <c r="I34" s="210">
        <v>33655</v>
      </c>
    </row>
    <row r="35" spans="2:9" ht="17.100000000000001" customHeight="1" x14ac:dyDescent="0.25">
      <c r="B35" s="441" t="s">
        <v>517</v>
      </c>
      <c r="C35" s="441" t="s">
        <v>663</v>
      </c>
      <c r="D35" s="441" t="s">
        <v>401</v>
      </c>
      <c r="E35" s="442">
        <v>44800</v>
      </c>
      <c r="F35" s="443">
        <v>0.79166666666666663</v>
      </c>
      <c r="G35" s="443">
        <v>0.875</v>
      </c>
      <c r="H35" s="444">
        <v>62810.016666666597</v>
      </c>
      <c r="I35" s="210">
        <v>80731</v>
      </c>
    </row>
    <row r="36" spans="2:9" ht="17.100000000000001" customHeight="1" x14ac:dyDescent="0.25">
      <c r="B36" s="441" t="s">
        <v>517</v>
      </c>
      <c r="C36" s="441" t="s">
        <v>662</v>
      </c>
      <c r="D36" s="441" t="s">
        <v>401</v>
      </c>
      <c r="E36" s="442">
        <v>44801</v>
      </c>
      <c r="F36" s="443">
        <v>0.55208333333333337</v>
      </c>
      <c r="G36" s="443">
        <v>0.63541666666666663</v>
      </c>
      <c r="H36" s="444">
        <v>80019.25</v>
      </c>
      <c r="I36" s="210">
        <v>74974</v>
      </c>
    </row>
    <row r="37" spans="2:9" ht="17.100000000000001" customHeight="1" x14ac:dyDescent="0.25">
      <c r="B37" s="441" t="s">
        <v>517</v>
      </c>
      <c r="C37" s="441" t="s">
        <v>664</v>
      </c>
      <c r="D37" s="441" t="s">
        <v>401</v>
      </c>
      <c r="E37" s="442">
        <v>44801</v>
      </c>
      <c r="F37" s="443">
        <v>0.64583333333333337</v>
      </c>
      <c r="G37" s="443">
        <v>0.72916666666666663</v>
      </c>
      <c r="H37" s="444">
        <v>87438.733333333294</v>
      </c>
      <c r="I37" s="210">
        <v>96207</v>
      </c>
    </row>
    <row r="38" spans="2:9" ht="17.100000000000001" customHeight="1" x14ac:dyDescent="0.25">
      <c r="B38" s="441" t="s">
        <v>665</v>
      </c>
      <c r="C38" s="441" t="s">
        <v>583</v>
      </c>
      <c r="D38" s="441" t="s">
        <v>411</v>
      </c>
      <c r="E38" s="442">
        <v>44799</v>
      </c>
      <c r="F38" s="443">
        <v>0.57291666666666663</v>
      </c>
      <c r="G38" s="443">
        <v>0.65625</v>
      </c>
      <c r="H38" s="444">
        <v>7912.7166666666599</v>
      </c>
      <c r="I38" s="210">
        <v>12350</v>
      </c>
    </row>
    <row r="39" spans="2:9" ht="17.100000000000001" customHeight="1" x14ac:dyDescent="0.25">
      <c r="B39" s="441" t="s">
        <v>665</v>
      </c>
      <c r="C39" s="441" t="s">
        <v>588</v>
      </c>
      <c r="D39" s="441" t="s">
        <v>411</v>
      </c>
      <c r="E39" s="442">
        <v>44800</v>
      </c>
      <c r="F39" s="443">
        <v>0.47916666666666669</v>
      </c>
      <c r="G39" s="443">
        <v>0.5625</v>
      </c>
      <c r="H39" s="444">
        <v>8501.1333333333296</v>
      </c>
      <c r="I39" s="210">
        <v>16837</v>
      </c>
    </row>
    <row r="40" spans="2:9" ht="17.100000000000001" customHeight="1" x14ac:dyDescent="0.25">
      <c r="B40" s="441" t="s">
        <v>666</v>
      </c>
      <c r="C40" s="441" t="s">
        <v>595</v>
      </c>
      <c r="D40" s="441" t="s">
        <v>411</v>
      </c>
      <c r="E40" s="442">
        <v>44801</v>
      </c>
      <c r="F40" s="443">
        <v>0.57291666666666663</v>
      </c>
      <c r="G40" s="443">
        <v>0.65625</v>
      </c>
      <c r="H40" s="444">
        <v>20183.7</v>
      </c>
      <c r="I40" s="210">
        <v>31996</v>
      </c>
    </row>
    <row r="41" spans="2:9" ht="17.100000000000001" customHeight="1" x14ac:dyDescent="0.25">
      <c r="B41" s="441" t="s">
        <v>667</v>
      </c>
      <c r="C41" s="441" t="s">
        <v>596</v>
      </c>
      <c r="D41" s="441" t="s">
        <v>445</v>
      </c>
      <c r="E41" s="448">
        <v>44801</v>
      </c>
      <c r="F41" s="443">
        <v>0.625</v>
      </c>
      <c r="G41" s="443">
        <v>0.70833333333333337</v>
      </c>
      <c r="H41" s="444">
        <v>10026.866666666599</v>
      </c>
      <c r="I41" s="210">
        <v>19579</v>
      </c>
    </row>
    <row r="42" spans="2:9" ht="17.100000000000001" customHeight="1" x14ac:dyDescent="0.25">
      <c r="B42" s="441"/>
      <c r="C42" s="441" t="s">
        <v>464</v>
      </c>
      <c r="D42" s="441" t="s">
        <v>394</v>
      </c>
      <c r="E42" s="442">
        <v>44800</v>
      </c>
      <c r="F42" s="443">
        <v>0.79166666666666663</v>
      </c>
      <c r="G42" s="443">
        <v>0.875</v>
      </c>
      <c r="H42" s="444">
        <v>30229.8166666666</v>
      </c>
      <c r="I42" s="210">
        <v>43108</v>
      </c>
    </row>
    <row r="43" spans="2:9" ht="17.100000000000001" customHeight="1" x14ac:dyDescent="0.25">
      <c r="B43" s="441"/>
      <c r="C43" s="441" t="s">
        <v>363</v>
      </c>
      <c r="D43" s="441" t="s">
        <v>398</v>
      </c>
      <c r="E43" s="442">
        <v>44800</v>
      </c>
      <c r="F43" s="443">
        <v>0.85416666666666663</v>
      </c>
      <c r="G43" s="443">
        <v>0.9375</v>
      </c>
      <c r="H43" s="444">
        <v>34501.033333333296</v>
      </c>
      <c r="I43" s="210">
        <v>45814</v>
      </c>
    </row>
    <row r="44" spans="2:9" ht="17.100000000000001" customHeight="1" x14ac:dyDescent="0.25">
      <c r="B44" s="441"/>
      <c r="C44" s="441" t="s">
        <v>465</v>
      </c>
      <c r="D44" s="441" t="s">
        <v>394</v>
      </c>
      <c r="E44" s="442">
        <v>44800</v>
      </c>
      <c r="F44" s="443">
        <v>0.875</v>
      </c>
      <c r="G44" s="443">
        <v>0.97916666666666663</v>
      </c>
      <c r="H44" s="447">
        <v>44766.1</v>
      </c>
      <c r="I44" s="449">
        <v>52830</v>
      </c>
    </row>
    <row r="45" spans="2:9" ht="23.25" customHeight="1" x14ac:dyDescent="0.25">
      <c r="B45" s="450"/>
      <c r="C45" s="450" t="s">
        <v>668</v>
      </c>
      <c r="D45" s="450" t="s">
        <v>518</v>
      </c>
      <c r="E45" s="448">
        <v>44800</v>
      </c>
      <c r="F45" s="451">
        <v>0.91666666666666663</v>
      </c>
      <c r="G45" s="452" t="s">
        <v>669</v>
      </c>
      <c r="H45" s="444">
        <v>3268.46</v>
      </c>
      <c r="I45" s="210">
        <v>6445</v>
      </c>
    </row>
    <row r="46" spans="2:9" ht="24.75" customHeight="1" x14ac:dyDescent="0.25">
      <c r="B46" s="450" t="s">
        <v>480</v>
      </c>
      <c r="C46" s="450" t="s">
        <v>670</v>
      </c>
      <c r="D46" s="450" t="s">
        <v>671</v>
      </c>
      <c r="E46" s="448">
        <v>44801</v>
      </c>
      <c r="F46" s="451">
        <v>0.61111111111111105</v>
      </c>
      <c r="G46" s="452" t="s">
        <v>672</v>
      </c>
      <c r="H46" s="447">
        <v>9201.41</v>
      </c>
      <c r="I46" s="449">
        <v>13413</v>
      </c>
    </row>
    <row r="47" spans="2:9" ht="17.100000000000001" customHeight="1" x14ac:dyDescent="0.25">
      <c r="B47" s="441"/>
      <c r="C47" s="441" t="s">
        <v>673</v>
      </c>
      <c r="D47" s="441" t="s">
        <v>674</v>
      </c>
      <c r="E47" s="448">
        <v>44801</v>
      </c>
      <c r="F47" s="443">
        <v>0.79166666666666663</v>
      </c>
      <c r="G47" s="443">
        <v>0.89583333333333337</v>
      </c>
      <c r="H47" s="444">
        <v>2277.4166666666601</v>
      </c>
      <c r="I47" s="210">
        <v>4179</v>
      </c>
    </row>
    <row r="48" spans="2:9" ht="17.100000000000001" customHeight="1" x14ac:dyDescent="0.25">
      <c r="B48" s="441"/>
      <c r="C48" s="441" t="s">
        <v>482</v>
      </c>
      <c r="D48" s="441" t="s">
        <v>394</v>
      </c>
      <c r="E48" s="448">
        <v>44801</v>
      </c>
      <c r="F48" s="443">
        <v>0.79166666666666663</v>
      </c>
      <c r="G48" s="443">
        <v>0.83333333333333337</v>
      </c>
      <c r="H48" s="444">
        <v>11476.25</v>
      </c>
      <c r="I48" s="210">
        <v>23661</v>
      </c>
    </row>
    <row r="49" spans="2:9" ht="17.100000000000001" customHeight="1" x14ac:dyDescent="0.25">
      <c r="B49" s="441"/>
      <c r="C49" s="441" t="s">
        <v>428</v>
      </c>
      <c r="D49" s="441" t="s">
        <v>394</v>
      </c>
      <c r="E49" s="448">
        <v>44801</v>
      </c>
      <c r="F49" s="443">
        <v>0.83333333333333337</v>
      </c>
      <c r="G49" s="443">
        <v>0.91666666666666663</v>
      </c>
      <c r="H49" s="444">
        <v>29530.1</v>
      </c>
      <c r="I49" s="210">
        <v>64398</v>
      </c>
    </row>
    <row r="50" spans="2:9" ht="17.100000000000001" customHeight="1" x14ac:dyDescent="0.25">
      <c r="B50" s="441"/>
      <c r="C50" s="441" t="s">
        <v>519</v>
      </c>
      <c r="D50" s="441" t="s">
        <v>437</v>
      </c>
      <c r="E50" s="448">
        <v>44801</v>
      </c>
      <c r="F50" s="443">
        <v>0.82638888888888884</v>
      </c>
      <c r="G50" s="443">
        <v>0.91666666666666663</v>
      </c>
      <c r="H50" s="444">
        <v>19242</v>
      </c>
      <c r="I50" s="210">
        <v>47080</v>
      </c>
    </row>
    <row r="51" spans="2:9" ht="17.100000000000001" customHeight="1" x14ac:dyDescent="0.25">
      <c r="B51" s="441"/>
      <c r="C51" s="441" t="s">
        <v>466</v>
      </c>
      <c r="D51" s="441" t="s">
        <v>394</v>
      </c>
      <c r="E51" s="448">
        <v>44801</v>
      </c>
      <c r="F51" s="443">
        <v>0.91666666666666663</v>
      </c>
      <c r="G51" s="443">
        <v>0</v>
      </c>
      <c r="H51" s="444">
        <v>4048.18</v>
      </c>
      <c r="I51" s="210">
        <v>1658</v>
      </c>
    </row>
    <row r="52" spans="2:9" ht="17.100000000000001" customHeight="1" x14ac:dyDescent="0.25">
      <c r="B52"/>
    </row>
    <row r="53" spans="2:9" ht="15.75" thickBot="1" x14ac:dyDescent="0.3">
      <c r="B53"/>
    </row>
    <row r="54" spans="2:9" ht="15.75" thickBot="1" x14ac:dyDescent="0.3">
      <c r="B54" s="472" t="s">
        <v>395</v>
      </c>
      <c r="C54" s="473"/>
    </row>
    <row r="55" spans="2:9" ht="15.75" thickBot="1" x14ac:dyDescent="0.3">
      <c r="B55" s="382" t="s">
        <v>389</v>
      </c>
      <c r="C55" s="382" t="s">
        <v>214</v>
      </c>
      <c r="D55" s="383" t="s">
        <v>396</v>
      </c>
      <c r="E55" s="383" t="s">
        <v>390</v>
      </c>
      <c r="F55" s="383" t="s">
        <v>397</v>
      </c>
      <c r="G55" s="383" t="s">
        <v>391</v>
      </c>
      <c r="H55" s="383" t="s">
        <v>392</v>
      </c>
      <c r="I55" s="383" t="s">
        <v>393</v>
      </c>
    </row>
    <row r="56" spans="2:9" x14ac:dyDescent="0.25">
      <c r="B56" s="453" t="s">
        <v>363</v>
      </c>
      <c r="C56" s="454" t="s">
        <v>398</v>
      </c>
      <c r="D56" s="442">
        <v>44795</v>
      </c>
      <c r="E56" s="443">
        <v>0.375</v>
      </c>
      <c r="F56" s="442">
        <v>44799</v>
      </c>
      <c r="G56" s="443">
        <v>0.95833333333333337</v>
      </c>
      <c r="H56" s="444">
        <v>4577.2</v>
      </c>
      <c r="I56" s="210">
        <v>6333</v>
      </c>
    </row>
    <row r="57" spans="2:9" x14ac:dyDescent="0.25">
      <c r="B57" s="455"/>
      <c r="C57" s="299"/>
      <c r="D57" s="301"/>
      <c r="E57" s="302"/>
      <c r="F57" s="301"/>
      <c r="G57" s="302"/>
      <c r="H57" s="303"/>
      <c r="I57" s="303"/>
    </row>
    <row r="58" spans="2:9" ht="15.75" thickBot="1" x14ac:dyDescent="0.3">
      <c r="B58"/>
      <c r="C58" s="299"/>
    </row>
    <row r="59" spans="2:9" ht="15.75" thickBot="1" x14ac:dyDescent="0.3">
      <c r="B59" s="472" t="s">
        <v>388</v>
      </c>
      <c r="C59" s="473"/>
    </row>
    <row r="60" spans="2:9" ht="15.75" thickBot="1" x14ac:dyDescent="0.3">
      <c r="B60" s="456" t="s">
        <v>389</v>
      </c>
      <c r="C60" s="382"/>
      <c r="D60" s="383" t="s">
        <v>396</v>
      </c>
      <c r="E60" s="383" t="s">
        <v>390</v>
      </c>
      <c r="F60" s="383" t="s">
        <v>397</v>
      </c>
      <c r="G60" s="383" t="s">
        <v>391</v>
      </c>
      <c r="H60" s="383" t="s">
        <v>392</v>
      </c>
      <c r="I60" s="383" t="s">
        <v>393</v>
      </c>
    </row>
    <row r="61" spans="2:9" x14ac:dyDescent="0.25">
      <c r="B61" s="441" t="s">
        <v>675</v>
      </c>
      <c r="C61" s="441"/>
      <c r="D61" s="442">
        <v>44799</v>
      </c>
      <c r="E61" s="443">
        <v>0.70833333333333337</v>
      </c>
      <c r="F61" s="442">
        <v>44801</v>
      </c>
      <c r="G61" s="443">
        <v>0.99930555555555556</v>
      </c>
      <c r="H61" s="444">
        <v>2378.19</v>
      </c>
      <c r="I61" s="210">
        <v>9798</v>
      </c>
    </row>
    <row r="62" spans="2:9" x14ac:dyDescent="0.25">
      <c r="B62" s="387" t="s">
        <v>403</v>
      </c>
      <c r="C62" s="388"/>
      <c r="D62" s="389"/>
      <c r="E62" s="379"/>
      <c r="F62" s="389"/>
      <c r="G62" s="379"/>
      <c r="H62" s="380"/>
      <c r="I62" s="381"/>
    </row>
  </sheetData>
  <autoFilter ref="B3:I44" xr:uid="{7D46FBD9-20BA-4FF6-9F60-44AF332FA66D}">
    <sortState xmlns:xlrd2="http://schemas.microsoft.com/office/spreadsheetml/2017/richdata2" ref="B4:I44">
      <sortCondition descending="1" ref="H3:H44"/>
    </sortState>
  </autoFilter>
  <mergeCells count="3">
    <mergeCell ref="B2:C2"/>
    <mergeCell ref="B59:C59"/>
    <mergeCell ref="B54:C5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showGridLines="0" zoomScale="90" zoomScaleNormal="90" workbookViewId="0">
      <pane ySplit="1" topLeftCell="A2" activePane="bottomLeft" state="frozen"/>
      <selection pane="bottomLeft" activeCell="E22" sqref="E22"/>
    </sheetView>
  </sheetViews>
  <sheetFormatPr baseColWidth="10" defaultColWidth="9.140625" defaultRowHeight="15" x14ac:dyDescent="0.25"/>
  <cols>
    <col min="1" max="1" width="15.7109375" style="368" customWidth="1"/>
    <col min="2" max="2" width="28.5703125" style="368" bestFit="1" customWidth="1"/>
    <col min="3" max="3" width="42.28515625" style="368" bestFit="1" customWidth="1"/>
    <col min="4" max="4" width="32.42578125" style="359" customWidth="1"/>
    <col min="5" max="5" width="21.5703125" style="359" bestFit="1" customWidth="1"/>
    <col min="6" max="6" width="15.7109375" style="359" customWidth="1"/>
    <col min="7" max="7" width="17.28515625" style="364" bestFit="1" customWidth="1"/>
    <col min="8" max="8" width="15.7109375" style="359" customWidth="1"/>
    <col min="9" max="9" width="14" style="359" customWidth="1"/>
    <col min="10" max="10" width="15.7109375" style="359" customWidth="1"/>
    <col min="11" max="1027" width="10.5703125" style="353" customWidth="1"/>
    <col min="1028" max="16384" width="9.140625" style="353"/>
  </cols>
  <sheetData>
    <row r="1" spans="1:10" ht="20.100000000000001" customHeight="1" thickBot="1" x14ac:dyDescent="0.3">
      <c r="A1" s="382" t="s">
        <v>214</v>
      </c>
      <c r="B1" s="382" t="s">
        <v>505</v>
      </c>
      <c r="C1" s="382" t="s">
        <v>215</v>
      </c>
      <c r="D1" s="383" t="s">
        <v>484</v>
      </c>
      <c r="E1" s="383" t="s">
        <v>216</v>
      </c>
      <c r="F1" s="383" t="s">
        <v>217</v>
      </c>
      <c r="G1" s="383" t="s">
        <v>218</v>
      </c>
      <c r="H1" s="383" t="s">
        <v>219</v>
      </c>
      <c r="I1" s="383" t="s">
        <v>220</v>
      </c>
      <c r="J1" s="383" t="s">
        <v>221</v>
      </c>
    </row>
    <row r="2" spans="1:10" s="358" customFormat="1" ht="17.100000000000001" customHeight="1" x14ac:dyDescent="0.25">
      <c r="A2" s="416" t="s">
        <v>342</v>
      </c>
      <c r="B2" s="384" t="s">
        <v>622</v>
      </c>
      <c r="C2" s="417" t="s">
        <v>564</v>
      </c>
      <c r="D2" s="418"/>
      <c r="E2" s="419" t="s">
        <v>623</v>
      </c>
      <c r="F2" s="420">
        <v>29234</v>
      </c>
      <c r="G2" s="421">
        <v>20612.82</v>
      </c>
      <c r="H2" s="420">
        <v>95064</v>
      </c>
      <c r="I2" s="422">
        <v>1.4327543157810221</v>
      </c>
      <c r="J2" s="422">
        <f t="shared" ref="J2:J25" si="0">H2/F2</f>
        <v>3.2518300608880071</v>
      </c>
    </row>
    <row r="3" spans="1:10" s="358" customFormat="1" ht="17.100000000000001" customHeight="1" x14ac:dyDescent="0.25">
      <c r="A3" s="423" t="s">
        <v>342</v>
      </c>
      <c r="B3" s="384" t="s">
        <v>622</v>
      </c>
      <c r="C3" s="424" t="s">
        <v>565</v>
      </c>
      <c r="D3" s="425"/>
      <c r="E3" s="426" t="s">
        <v>624</v>
      </c>
      <c r="F3" s="427">
        <v>47349</v>
      </c>
      <c r="G3" s="363">
        <v>29610.68</v>
      </c>
      <c r="H3" s="427">
        <v>111198</v>
      </c>
      <c r="I3" s="428">
        <v>5.0518818707043796</v>
      </c>
      <c r="J3" s="428">
        <f t="shared" si="0"/>
        <v>2.3484762085788509</v>
      </c>
    </row>
    <row r="4" spans="1:10" ht="17.100000000000001" customHeight="1" x14ac:dyDescent="0.25">
      <c r="A4" s="369" t="s">
        <v>342</v>
      </c>
      <c r="B4" s="384" t="s">
        <v>622</v>
      </c>
      <c r="C4" s="365" t="s">
        <v>566</v>
      </c>
      <c r="D4" s="354"/>
      <c r="E4" s="355" t="s">
        <v>625</v>
      </c>
      <c r="F4" s="351">
        <v>33651</v>
      </c>
      <c r="G4" s="376">
        <v>29989.05</v>
      </c>
      <c r="H4" s="351">
        <v>69996</v>
      </c>
      <c r="I4" s="361">
        <v>1.1666165786661626</v>
      </c>
      <c r="J4" s="361">
        <f t="shared" si="0"/>
        <v>2.0800570562539002</v>
      </c>
    </row>
    <row r="5" spans="1:10" ht="17.100000000000001" customHeight="1" x14ac:dyDescent="0.25">
      <c r="A5" s="369" t="s">
        <v>342</v>
      </c>
      <c r="B5" s="384" t="s">
        <v>622</v>
      </c>
      <c r="C5" s="365" t="s">
        <v>567</v>
      </c>
      <c r="D5" s="354"/>
      <c r="E5" s="355" t="s">
        <v>626</v>
      </c>
      <c r="F5" s="351">
        <v>30708</v>
      </c>
      <c r="G5" s="360">
        <v>24522.15</v>
      </c>
      <c r="H5" s="351">
        <v>58640</v>
      </c>
      <c r="I5" s="361">
        <v>1.3140847257261421</v>
      </c>
      <c r="J5" s="361">
        <f t="shared" si="0"/>
        <v>1.9096001042073727</v>
      </c>
    </row>
    <row r="6" spans="1:10" s="358" customFormat="1" ht="17.100000000000001" customHeight="1" x14ac:dyDescent="0.25">
      <c r="A6" s="423" t="s">
        <v>342</v>
      </c>
      <c r="B6" s="384" t="s">
        <v>622</v>
      </c>
      <c r="C6" s="424" t="s">
        <v>568</v>
      </c>
      <c r="D6" s="425"/>
      <c r="E6" s="426" t="s">
        <v>627</v>
      </c>
      <c r="F6" s="427">
        <v>80728</v>
      </c>
      <c r="G6" s="363">
        <v>62809.83</v>
      </c>
      <c r="H6" s="427">
        <v>222775</v>
      </c>
      <c r="I6" s="428">
        <v>1.0147305533518423</v>
      </c>
      <c r="J6" s="428">
        <f t="shared" si="0"/>
        <v>2.7595753641859084</v>
      </c>
    </row>
    <row r="7" spans="1:10" ht="17.100000000000001" customHeight="1" x14ac:dyDescent="0.25">
      <c r="A7" s="369" t="s">
        <v>342</v>
      </c>
      <c r="B7" s="384" t="s">
        <v>622</v>
      </c>
      <c r="C7" s="365" t="s">
        <v>569</v>
      </c>
      <c r="D7" s="354"/>
      <c r="E7" s="355" t="s">
        <v>628</v>
      </c>
      <c r="F7" s="351">
        <v>38051</v>
      </c>
      <c r="G7" s="360">
        <v>38147.379999999997</v>
      </c>
      <c r="H7" s="351">
        <v>74742</v>
      </c>
      <c r="I7" s="361">
        <v>1.8742111800187098</v>
      </c>
      <c r="J7" s="361">
        <f t="shared" si="0"/>
        <v>1.9642584951775248</v>
      </c>
    </row>
    <row r="8" spans="1:10" ht="16.5" customHeight="1" x14ac:dyDescent="0.25">
      <c r="A8" s="369" t="s">
        <v>342</v>
      </c>
      <c r="B8" s="384" t="s">
        <v>622</v>
      </c>
      <c r="C8" s="365" t="s">
        <v>570</v>
      </c>
      <c r="D8" s="354"/>
      <c r="E8" s="355" t="s">
        <v>629</v>
      </c>
      <c r="F8" s="351">
        <v>74961</v>
      </c>
      <c r="G8" s="360">
        <v>80007.48</v>
      </c>
      <c r="H8" s="351">
        <v>180830</v>
      </c>
      <c r="I8" s="361">
        <v>1.409244986296273</v>
      </c>
      <c r="J8" s="361">
        <f>H8/F8</f>
        <v>2.4123210736249519</v>
      </c>
    </row>
    <row r="9" spans="1:10" ht="17.100000000000001" customHeight="1" x14ac:dyDescent="0.25">
      <c r="A9" s="369" t="s">
        <v>342</v>
      </c>
      <c r="B9" s="384" t="s">
        <v>622</v>
      </c>
      <c r="C9" s="365" t="s">
        <v>571</v>
      </c>
      <c r="D9" s="354"/>
      <c r="E9" s="355" t="s">
        <v>630</v>
      </c>
      <c r="F9" s="351">
        <v>96203</v>
      </c>
      <c r="G9" s="360">
        <v>87436.82</v>
      </c>
      <c r="H9" s="414">
        <v>283894</v>
      </c>
      <c r="I9" s="415">
        <v>2.1599581719915073</v>
      </c>
      <c r="J9" s="415">
        <f t="shared" si="0"/>
        <v>2.9509890543953929</v>
      </c>
    </row>
    <row r="10" spans="1:10" ht="17.100000000000001" customHeight="1" x14ac:dyDescent="0.25">
      <c r="A10" s="407" t="s">
        <v>430</v>
      </c>
      <c r="B10" s="407" t="s">
        <v>598</v>
      </c>
      <c r="C10" s="408" t="s">
        <v>572</v>
      </c>
      <c r="D10" s="409"/>
      <c r="E10" s="410" t="s">
        <v>631</v>
      </c>
      <c r="F10" s="411">
        <v>6328</v>
      </c>
      <c r="G10" s="412">
        <v>4236.2169999999996</v>
      </c>
      <c r="H10" s="411">
        <v>13279</v>
      </c>
      <c r="I10" s="413">
        <f t="shared" ref="I10:I25" si="1">F10/G10</f>
        <v>1.4937856110770531</v>
      </c>
      <c r="J10" s="413">
        <f t="shared" si="0"/>
        <v>2.0984513274336285</v>
      </c>
    </row>
    <row r="11" spans="1:10" s="358" customFormat="1" ht="17.100000000000001" customHeight="1" x14ac:dyDescent="0.25">
      <c r="A11" s="371" t="s">
        <v>430</v>
      </c>
      <c r="B11" s="371" t="s">
        <v>599</v>
      </c>
      <c r="C11" s="372" t="s">
        <v>573</v>
      </c>
      <c r="D11" s="373"/>
      <c r="E11" s="374" t="s">
        <v>632</v>
      </c>
      <c r="F11" s="375">
        <v>8520</v>
      </c>
      <c r="G11" s="376">
        <v>2082.2330000000002</v>
      </c>
      <c r="H11" s="375">
        <v>17561</v>
      </c>
      <c r="I11" s="377">
        <f t="shared" si="1"/>
        <v>4.0917611045449762</v>
      </c>
      <c r="J11" s="377">
        <f t="shared" si="0"/>
        <v>2.0611502347417838</v>
      </c>
    </row>
    <row r="12" spans="1:10" ht="17.100000000000001" customHeight="1" x14ac:dyDescent="0.25">
      <c r="A12" s="367" t="s">
        <v>399</v>
      </c>
      <c r="B12" s="367" t="s">
        <v>600</v>
      </c>
      <c r="C12" s="366" t="s">
        <v>574</v>
      </c>
      <c r="D12" s="356"/>
      <c r="E12" s="357" t="s">
        <v>633</v>
      </c>
      <c r="F12" s="352">
        <v>46336</v>
      </c>
      <c r="G12" s="360">
        <v>39823.949999999997</v>
      </c>
      <c r="H12" s="352">
        <v>135321</v>
      </c>
      <c r="I12" s="362">
        <f t="shared" si="1"/>
        <v>1.1635209465660741</v>
      </c>
      <c r="J12" s="362">
        <f t="shared" si="0"/>
        <v>2.9204290400552488</v>
      </c>
    </row>
    <row r="13" spans="1:10" ht="17.100000000000001" customHeight="1" x14ac:dyDescent="0.25">
      <c r="A13" s="367" t="s">
        <v>430</v>
      </c>
      <c r="B13" s="367" t="s">
        <v>601</v>
      </c>
      <c r="C13" s="366" t="s">
        <v>575</v>
      </c>
      <c r="D13" s="356"/>
      <c r="E13" s="357" t="s">
        <v>634</v>
      </c>
      <c r="F13" s="352">
        <v>8388</v>
      </c>
      <c r="G13" s="360">
        <v>4027.4670000000001</v>
      </c>
      <c r="H13" s="352">
        <v>15878</v>
      </c>
      <c r="I13" s="362">
        <f t="shared" si="1"/>
        <v>2.0826986291880232</v>
      </c>
      <c r="J13" s="362">
        <f t="shared" si="0"/>
        <v>1.8929422985216977</v>
      </c>
    </row>
    <row r="14" spans="1:10" ht="17.100000000000001" customHeight="1" x14ac:dyDescent="0.25">
      <c r="A14" s="367" t="s">
        <v>431</v>
      </c>
      <c r="B14" s="367" t="s">
        <v>602</v>
      </c>
      <c r="C14" s="366" t="s">
        <v>576</v>
      </c>
      <c r="D14" s="356"/>
      <c r="E14" s="357" t="s">
        <v>634</v>
      </c>
      <c r="F14" s="352">
        <v>3891</v>
      </c>
      <c r="G14" s="360">
        <v>1673.35</v>
      </c>
      <c r="H14" s="352">
        <v>7822</v>
      </c>
      <c r="I14" s="362">
        <f t="shared" si="1"/>
        <v>2.3252756446648939</v>
      </c>
      <c r="J14" s="362">
        <f t="shared" si="0"/>
        <v>2.0102801336417375</v>
      </c>
    </row>
    <row r="15" spans="1:10" ht="17.100000000000001" customHeight="1" x14ac:dyDescent="0.25">
      <c r="A15" s="367" t="s">
        <v>432</v>
      </c>
      <c r="B15" s="367" t="s">
        <v>603</v>
      </c>
      <c r="C15" s="366" t="s">
        <v>577</v>
      </c>
      <c r="D15" s="356"/>
      <c r="E15" s="357" t="s">
        <v>634</v>
      </c>
      <c r="F15" s="352">
        <v>2914</v>
      </c>
      <c r="G15" s="360">
        <v>771.65</v>
      </c>
      <c r="H15" s="352">
        <v>5573</v>
      </c>
      <c r="I15" s="362">
        <f t="shared" si="1"/>
        <v>3.7763234627097777</v>
      </c>
      <c r="J15" s="362">
        <f t="shared" si="0"/>
        <v>1.9124914207275223</v>
      </c>
    </row>
    <row r="16" spans="1:10" ht="17.100000000000001" customHeight="1" x14ac:dyDescent="0.25">
      <c r="A16" s="367" t="s">
        <v>399</v>
      </c>
      <c r="B16" s="367" t="s">
        <v>604</v>
      </c>
      <c r="C16" s="366" t="s">
        <v>578</v>
      </c>
      <c r="D16" s="356"/>
      <c r="E16" s="357" t="s">
        <v>635</v>
      </c>
      <c r="F16" s="352">
        <v>11545</v>
      </c>
      <c r="G16" s="360">
        <v>3077.2669999999998</v>
      </c>
      <c r="H16" s="352">
        <v>21297</v>
      </c>
      <c r="I16" s="362">
        <f t="shared" si="1"/>
        <v>3.751705653100625</v>
      </c>
      <c r="J16" s="362">
        <f t="shared" si="0"/>
        <v>1.8446946730186229</v>
      </c>
    </row>
    <row r="17" spans="1:10" ht="17.100000000000001" customHeight="1" x14ac:dyDescent="0.25">
      <c r="A17" s="367" t="s">
        <v>430</v>
      </c>
      <c r="B17" s="367" t="s">
        <v>605</v>
      </c>
      <c r="C17" s="366" t="s">
        <v>579</v>
      </c>
      <c r="D17" s="356"/>
      <c r="E17" s="357" t="s">
        <v>635</v>
      </c>
      <c r="F17" s="352">
        <v>7858</v>
      </c>
      <c r="G17" s="360">
        <v>1281.4670000000001</v>
      </c>
      <c r="H17" s="352">
        <v>13298</v>
      </c>
      <c r="I17" s="362">
        <f t="shared" si="1"/>
        <v>6.132034613454735</v>
      </c>
      <c r="J17" s="362">
        <f t="shared" si="0"/>
        <v>1.6922881140239248</v>
      </c>
    </row>
    <row r="18" spans="1:10" ht="17.100000000000001" customHeight="1" x14ac:dyDescent="0.25">
      <c r="A18" s="367" t="s">
        <v>432</v>
      </c>
      <c r="B18" s="367" t="s">
        <v>606</v>
      </c>
      <c r="C18" s="366" t="s">
        <v>580</v>
      </c>
      <c r="D18" s="356"/>
      <c r="E18" s="357" t="s">
        <v>635</v>
      </c>
      <c r="F18" s="352">
        <v>13688</v>
      </c>
      <c r="G18" s="360">
        <v>6675.9</v>
      </c>
      <c r="H18" s="352">
        <v>29500</v>
      </c>
      <c r="I18" s="362">
        <f t="shared" si="1"/>
        <v>2.0503602510522927</v>
      </c>
      <c r="J18" s="362">
        <f t="shared" si="0"/>
        <v>2.1551724137931036</v>
      </c>
    </row>
    <row r="19" spans="1:10" ht="17.100000000000001" customHeight="1" x14ac:dyDescent="0.25">
      <c r="A19" s="367" t="s">
        <v>563</v>
      </c>
      <c r="B19" s="367" t="s">
        <v>607</v>
      </c>
      <c r="C19" s="366" t="s">
        <v>581</v>
      </c>
      <c r="D19" s="356"/>
      <c r="E19" s="357" t="s">
        <v>636</v>
      </c>
      <c r="F19" s="352">
        <v>4929</v>
      </c>
      <c r="G19" s="457">
        <v>2948.17</v>
      </c>
      <c r="H19" s="352">
        <v>7920</v>
      </c>
      <c r="I19" s="362">
        <f t="shared" si="1"/>
        <v>1.671884592815204</v>
      </c>
      <c r="J19" s="362">
        <f t="shared" si="0"/>
        <v>1.6068167985392574</v>
      </c>
    </row>
    <row r="20" spans="1:10" ht="17.100000000000001" customHeight="1" x14ac:dyDescent="0.25">
      <c r="A20" s="367" t="s">
        <v>563</v>
      </c>
      <c r="B20" s="367" t="s">
        <v>607</v>
      </c>
      <c r="C20" s="366" t="s">
        <v>582</v>
      </c>
      <c r="D20" s="356"/>
      <c r="E20" s="357" t="s">
        <v>637</v>
      </c>
      <c r="F20" s="352">
        <v>9999</v>
      </c>
      <c r="G20" s="360">
        <v>5033.59</v>
      </c>
      <c r="H20" s="352">
        <v>20211</v>
      </c>
      <c r="I20" s="362">
        <f t="shared" si="1"/>
        <v>1.9864549953412971</v>
      </c>
      <c r="J20" s="362">
        <f t="shared" si="0"/>
        <v>2.0213021302130212</v>
      </c>
    </row>
    <row r="21" spans="1:10" s="358" customFormat="1" ht="17.100000000000001" customHeight="1" x14ac:dyDescent="0.25">
      <c r="A21" s="367" t="s">
        <v>399</v>
      </c>
      <c r="B21" s="367" t="s">
        <v>608</v>
      </c>
      <c r="C21" s="366" t="s">
        <v>583</v>
      </c>
      <c r="D21" s="356"/>
      <c r="E21" s="370" t="s">
        <v>638</v>
      </c>
      <c r="F21" s="352">
        <v>12348</v>
      </c>
      <c r="G21" s="360">
        <v>7912.6670000000004</v>
      </c>
      <c r="H21" s="352">
        <v>26698</v>
      </c>
      <c r="I21" s="362">
        <f t="shared" si="1"/>
        <v>1.5605357839524903</v>
      </c>
      <c r="J21" s="362">
        <f t="shared" si="0"/>
        <v>2.1621315192743764</v>
      </c>
    </row>
    <row r="22" spans="1:10" ht="17.100000000000001" customHeight="1" x14ac:dyDescent="0.25">
      <c r="A22" s="367" t="s">
        <v>431</v>
      </c>
      <c r="B22" s="367" t="s">
        <v>520</v>
      </c>
      <c r="C22" s="367" t="s">
        <v>584</v>
      </c>
      <c r="D22" s="356"/>
      <c r="E22" s="357" t="s">
        <v>639</v>
      </c>
      <c r="F22" s="352">
        <v>2585</v>
      </c>
      <c r="G22" s="376">
        <v>1394.9169999999999</v>
      </c>
      <c r="H22" s="352">
        <v>4518</v>
      </c>
      <c r="I22" s="362">
        <f t="shared" si="1"/>
        <v>1.8531568544938517</v>
      </c>
      <c r="J22" s="362">
        <f t="shared" si="0"/>
        <v>1.7477756286266926</v>
      </c>
    </row>
    <row r="23" spans="1:10" ht="17.100000000000001" customHeight="1" x14ac:dyDescent="0.25">
      <c r="A23" s="367" t="s">
        <v>399</v>
      </c>
      <c r="B23" s="367" t="s">
        <v>609</v>
      </c>
      <c r="C23" s="366" t="s">
        <v>585</v>
      </c>
      <c r="D23" s="356"/>
      <c r="E23" s="357" t="s">
        <v>640</v>
      </c>
      <c r="F23" s="352">
        <v>14083</v>
      </c>
      <c r="G23" s="360">
        <v>11324.08</v>
      </c>
      <c r="H23" s="352">
        <v>30067</v>
      </c>
      <c r="I23" s="362">
        <f t="shared" si="1"/>
        <v>1.2436330368559743</v>
      </c>
      <c r="J23" s="362">
        <f t="shared" si="0"/>
        <v>2.1349854434424484</v>
      </c>
    </row>
    <row r="24" spans="1:10" ht="17.100000000000001" customHeight="1" x14ac:dyDescent="0.25">
      <c r="A24" s="367" t="s">
        <v>432</v>
      </c>
      <c r="B24" s="367" t="s">
        <v>610</v>
      </c>
      <c r="C24" s="366" t="s">
        <v>586</v>
      </c>
      <c r="D24" s="357"/>
      <c r="E24" s="357" t="s">
        <v>641</v>
      </c>
      <c r="F24" s="352">
        <v>4568</v>
      </c>
      <c r="G24" s="360">
        <v>1352.95</v>
      </c>
      <c r="H24" s="352">
        <v>7503</v>
      </c>
      <c r="I24" s="362">
        <f t="shared" si="1"/>
        <v>3.3763258065708266</v>
      </c>
      <c r="J24" s="362">
        <f t="shared" si="0"/>
        <v>1.6425131348511384</v>
      </c>
    </row>
    <row r="25" spans="1:10" ht="17.100000000000001" customHeight="1" x14ac:dyDescent="0.25">
      <c r="A25" s="367" t="s">
        <v>399</v>
      </c>
      <c r="B25" s="367" t="s">
        <v>611</v>
      </c>
      <c r="C25" s="366" t="s">
        <v>587</v>
      </c>
      <c r="D25" s="357"/>
      <c r="E25" s="357" t="s">
        <v>642</v>
      </c>
      <c r="F25" s="352">
        <v>23641</v>
      </c>
      <c r="G25" s="360">
        <v>20961.12</v>
      </c>
      <c r="H25" s="352">
        <v>60629</v>
      </c>
      <c r="I25" s="362">
        <f t="shared" si="1"/>
        <v>1.1278500385475585</v>
      </c>
      <c r="J25" s="362">
        <f t="shared" si="0"/>
        <v>2.5645700266486191</v>
      </c>
    </row>
    <row r="26" spans="1:10" ht="17.100000000000001" customHeight="1" x14ac:dyDescent="0.25">
      <c r="A26" s="367" t="s">
        <v>399</v>
      </c>
      <c r="B26" s="367" t="s">
        <v>612</v>
      </c>
      <c r="C26" s="366" t="s">
        <v>588</v>
      </c>
      <c r="D26" s="357"/>
      <c r="E26" s="357" t="s">
        <v>643</v>
      </c>
      <c r="F26" s="352">
        <v>16833</v>
      </c>
      <c r="G26" s="360">
        <v>8497.4670000000006</v>
      </c>
      <c r="H26" s="352">
        <v>34699</v>
      </c>
      <c r="I26" s="362">
        <f t="shared" ref="I26:I28" si="2">F26/G26</f>
        <v>1.9809432622686265</v>
      </c>
      <c r="J26" s="362">
        <f t="shared" ref="J26:J28" si="3">H26/F26</f>
        <v>2.0613675518327095</v>
      </c>
    </row>
    <row r="27" spans="1:10" ht="17.100000000000001" customHeight="1" x14ac:dyDescent="0.25">
      <c r="A27" s="367" t="s">
        <v>430</v>
      </c>
      <c r="B27" s="367" t="s">
        <v>613</v>
      </c>
      <c r="C27" s="366" t="s">
        <v>589</v>
      </c>
      <c r="D27" s="357"/>
      <c r="E27" s="357" t="s">
        <v>643</v>
      </c>
      <c r="F27" s="352">
        <v>12238</v>
      </c>
      <c r="G27" s="360">
        <v>6777.0169999999998</v>
      </c>
      <c r="H27" s="352">
        <v>27379</v>
      </c>
      <c r="I27" s="362">
        <f t="shared" si="2"/>
        <v>1.805809252064736</v>
      </c>
      <c r="J27" s="362">
        <f t="shared" si="3"/>
        <v>2.2372119627390097</v>
      </c>
    </row>
    <row r="28" spans="1:10" ht="17.100000000000001" customHeight="1" x14ac:dyDescent="0.25">
      <c r="A28" s="367" t="s">
        <v>399</v>
      </c>
      <c r="B28" s="367" t="s">
        <v>614</v>
      </c>
      <c r="C28" s="366" t="s">
        <v>590</v>
      </c>
      <c r="D28" s="357"/>
      <c r="E28" s="357" t="s">
        <v>644</v>
      </c>
      <c r="F28" s="352">
        <v>13532</v>
      </c>
      <c r="G28" s="360">
        <v>4931.567</v>
      </c>
      <c r="H28" s="352">
        <v>22919</v>
      </c>
      <c r="I28" s="362">
        <f t="shared" si="2"/>
        <v>2.7439554202548599</v>
      </c>
      <c r="J28" s="362">
        <f t="shared" si="3"/>
        <v>1.6936890334023056</v>
      </c>
    </row>
    <row r="29" spans="1:10" x14ac:dyDescent="0.25">
      <c r="A29" s="367" t="s">
        <v>430</v>
      </c>
      <c r="B29" s="367" t="s">
        <v>615</v>
      </c>
      <c r="C29" s="366" t="s">
        <v>591</v>
      </c>
      <c r="D29" s="356"/>
      <c r="E29" s="370" t="s">
        <v>645</v>
      </c>
      <c r="F29" s="352">
        <v>4906</v>
      </c>
      <c r="G29" s="360">
        <v>1689.9169999999999</v>
      </c>
      <c r="H29" s="352">
        <v>7568</v>
      </c>
      <c r="I29" s="362">
        <f t="shared" ref="I29" si="4">F29/G29</f>
        <v>2.9031011582225639</v>
      </c>
      <c r="J29" s="362">
        <f t="shared" ref="J29" si="5">H29/F29</f>
        <v>1.5426008968609866</v>
      </c>
    </row>
    <row r="30" spans="1:10" x14ac:dyDescent="0.25">
      <c r="A30" s="367" t="s">
        <v>399</v>
      </c>
      <c r="B30" s="367" t="s">
        <v>616</v>
      </c>
      <c r="C30" s="367" t="s">
        <v>592</v>
      </c>
      <c r="D30" s="356"/>
      <c r="E30" s="357" t="s">
        <v>646</v>
      </c>
      <c r="F30" s="352">
        <v>10343</v>
      </c>
      <c r="G30" s="360">
        <v>2395.0500000000002</v>
      </c>
      <c r="H30" s="352">
        <v>17184</v>
      </c>
      <c r="I30" s="362">
        <f t="shared" ref="I30:I35" si="6">F30/G30</f>
        <v>4.3184902194108679</v>
      </c>
      <c r="J30" s="362">
        <f t="shared" ref="J30:J35" si="7">H30/F30</f>
        <v>1.6614135163878951</v>
      </c>
    </row>
    <row r="31" spans="1:10" x14ac:dyDescent="0.25">
      <c r="A31" s="367" t="s">
        <v>399</v>
      </c>
      <c r="B31" s="367" t="s">
        <v>617</v>
      </c>
      <c r="C31" s="366" t="s">
        <v>593</v>
      </c>
      <c r="D31" s="356"/>
      <c r="E31" s="357" t="s">
        <v>647</v>
      </c>
      <c r="F31" s="352">
        <v>15479</v>
      </c>
      <c r="G31" s="360">
        <v>8266.9500000000007</v>
      </c>
      <c r="H31" s="352">
        <v>29211</v>
      </c>
      <c r="I31" s="362">
        <f t="shared" si="6"/>
        <v>1.8723955025735004</v>
      </c>
      <c r="J31" s="362">
        <f t="shared" si="7"/>
        <v>1.8871374119775179</v>
      </c>
    </row>
    <row r="32" spans="1:10" x14ac:dyDescent="0.25">
      <c r="A32" s="367" t="s">
        <v>430</v>
      </c>
      <c r="B32" s="367" t="s">
        <v>618</v>
      </c>
      <c r="C32" s="366" t="s">
        <v>594</v>
      </c>
      <c r="D32" s="357"/>
      <c r="E32" s="357" t="s">
        <v>647</v>
      </c>
      <c r="F32" s="352">
        <v>7092</v>
      </c>
      <c r="G32" s="360">
        <v>1258.4169999999999</v>
      </c>
      <c r="H32" s="352">
        <v>10948</v>
      </c>
      <c r="I32" s="362">
        <f t="shared" si="6"/>
        <v>5.6356517752064699</v>
      </c>
      <c r="J32" s="362">
        <f t="shared" si="7"/>
        <v>1.5437112239142696</v>
      </c>
    </row>
    <row r="33" spans="1:10" x14ac:dyDescent="0.25">
      <c r="A33" s="367" t="s">
        <v>399</v>
      </c>
      <c r="B33" s="367" t="s">
        <v>619</v>
      </c>
      <c r="C33" s="366" t="s">
        <v>595</v>
      </c>
      <c r="D33" s="356"/>
      <c r="E33" s="370" t="s">
        <v>648</v>
      </c>
      <c r="F33" s="352">
        <v>31996</v>
      </c>
      <c r="G33" s="360">
        <v>20183.419999999998</v>
      </c>
      <c r="H33" s="352">
        <v>75583</v>
      </c>
      <c r="I33" s="362">
        <f t="shared" si="6"/>
        <v>1.5852615661765945</v>
      </c>
      <c r="J33" s="362">
        <f t="shared" si="7"/>
        <v>2.3622640330041254</v>
      </c>
    </row>
    <row r="34" spans="1:10" x14ac:dyDescent="0.25">
      <c r="A34" s="367" t="s">
        <v>430</v>
      </c>
      <c r="B34" s="367" t="s">
        <v>620</v>
      </c>
      <c r="C34" s="367" t="s">
        <v>596</v>
      </c>
      <c r="D34" s="356"/>
      <c r="E34" s="357" t="s">
        <v>649</v>
      </c>
      <c r="F34" s="352">
        <v>19579</v>
      </c>
      <c r="G34" s="360">
        <v>10026.299999999999</v>
      </c>
      <c r="H34" s="352">
        <v>41533</v>
      </c>
      <c r="I34" s="362">
        <f t="shared" si="6"/>
        <v>1.9527642300749031</v>
      </c>
      <c r="J34" s="362">
        <f t="shared" si="7"/>
        <v>2.1213034373563513</v>
      </c>
    </row>
    <row r="35" spans="1:10" x14ac:dyDescent="0.25">
      <c r="A35" s="367" t="s">
        <v>399</v>
      </c>
      <c r="B35" s="367" t="s">
        <v>621</v>
      </c>
      <c r="C35" s="366" t="s">
        <v>597</v>
      </c>
      <c r="D35" s="356"/>
      <c r="E35" s="357" t="s">
        <v>650</v>
      </c>
      <c r="F35" s="352">
        <v>17934</v>
      </c>
      <c r="G35" s="360">
        <v>8429.9670000000006</v>
      </c>
      <c r="H35" s="352">
        <v>32625</v>
      </c>
      <c r="I35" s="362">
        <f t="shared" si="6"/>
        <v>2.1274104631726316</v>
      </c>
      <c r="J35" s="362">
        <f t="shared" si="7"/>
        <v>1.8191702910672465</v>
      </c>
    </row>
  </sheetData>
  <autoFilter ref="A1:J28" xr:uid="{00000000-0001-0000-0300-000000000000}"/>
  <phoneticPr fontId="40" type="noConversion"/>
  <conditionalFormatting sqref="G2:G7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G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6:G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2:G31">
    <cfRule type="colorScale" priority="3">
      <colorScale>
        <cfvo type="min"/>
        <cfvo type="max"/>
        <color rgb="FFFCFCFF"/>
        <color rgb="FFF8696B"/>
      </colorScale>
    </cfRule>
  </conditionalFormatting>
  <conditionalFormatting sqref="G18:G21">
    <cfRule type="colorScale" priority="2">
      <colorScale>
        <cfvo type="min"/>
        <cfvo type="max"/>
        <color rgb="FFFCFCFF"/>
        <color rgb="FFF8696B"/>
      </colorScale>
    </cfRule>
  </conditionalFormatting>
  <conditionalFormatting sqref="G32:G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Partidos</vt:lpstr>
      <vt:lpstr>Replay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2022-08-31T18:45:24Z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