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55A4A14A-11EA-4B4B-99A7-65B50D87DDB7}" xr6:coauthVersionLast="47" xr6:coauthVersionMax="47" xr10:uidLastSave="{00000000-0000-0000-0000-000000000000}"/>
  <bookViews>
    <workbookView xWindow="-120" yWindow="-120" windowWidth="20730" windowHeight="11160" tabRatio="769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Canales Deportivos" sheetId="16" r:id="rId10"/>
    <sheet name="Partidos" sheetId="4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Destacados!$B$3:$I$42</definedName>
    <definedName name="_xlnm._FilterDatabase" localSheetId="10" hidden="1">Partidos!$A$1:$J$26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6" l="1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J8" i="4" l="1"/>
  <c r="J9" i="4" l="1"/>
  <c r="I26" i="4" l="1"/>
  <c r="J26" i="4"/>
  <c r="C52" i="6"/>
  <c r="D52" i="6"/>
  <c r="E52" i="6" s="1"/>
  <c r="C48" i="6"/>
  <c r="D48" i="6"/>
  <c r="C51" i="5"/>
  <c r="D51" i="5"/>
  <c r="C47" i="5"/>
  <c r="D47" i="5"/>
  <c r="E47" i="5" s="1"/>
  <c r="E51" i="5" l="1"/>
  <c r="E48" i="6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7" i="4"/>
  <c r="J6" i="4"/>
  <c r="J5" i="4"/>
  <c r="J4" i="4"/>
  <c r="J3" i="4"/>
  <c r="J2" i="4"/>
  <c r="M3" i="16" l="1"/>
  <c r="D50" i="5"/>
  <c r="D52" i="5"/>
  <c r="D49" i="5"/>
  <c r="D43" i="5"/>
  <c r="D44" i="5"/>
  <c r="D45" i="5"/>
  <c r="D46" i="5"/>
  <c r="D42" i="5"/>
  <c r="C50" i="5"/>
  <c r="C52" i="5"/>
  <c r="C49" i="5"/>
  <c r="D51" i="6"/>
  <c r="D53" i="6"/>
  <c r="D50" i="6"/>
  <c r="D44" i="6"/>
  <c r="D45" i="6"/>
  <c r="D46" i="6"/>
  <c r="D47" i="6"/>
  <c r="D43" i="6"/>
  <c r="C51" i="6"/>
  <c r="C53" i="6"/>
  <c r="C50" i="6"/>
  <c r="C44" i="6"/>
  <c r="C45" i="6"/>
  <c r="C46" i="6"/>
  <c r="C47" i="6"/>
  <c r="C49" i="6"/>
  <c r="C43" i="6"/>
  <c r="D48" i="5"/>
  <c r="C43" i="5"/>
  <c r="C44" i="5"/>
  <c r="C45" i="5"/>
  <c r="C46" i="5"/>
  <c r="C48" i="5"/>
  <c r="C42" i="5"/>
  <c r="K6" i="16" l="1"/>
  <c r="K7" i="16"/>
  <c r="K8" i="16"/>
  <c r="K5" i="16"/>
  <c r="K3" i="16"/>
  <c r="K9" i="16"/>
  <c r="K11" i="16"/>
  <c r="K4" i="16"/>
  <c r="K10" i="16"/>
  <c r="J12" i="16"/>
  <c r="K12" i="16" s="1"/>
  <c r="G12" i="16"/>
  <c r="H12" i="16"/>
  <c r="I12" i="16"/>
  <c r="J12" i="7"/>
  <c r="H5" i="10" l="1"/>
  <c r="C12" i="16"/>
  <c r="D12" i="16"/>
  <c r="E12" i="16"/>
  <c r="F12" i="16"/>
  <c r="C41" i="6"/>
  <c r="C40" i="6"/>
  <c r="D40" i="6"/>
  <c r="C39" i="5"/>
  <c r="D39" i="5"/>
  <c r="H7" i="10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E44" i="5"/>
  <c r="E46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E44" i="6"/>
  <c r="R8" i="7"/>
  <c r="V8" i="7"/>
  <c r="E45" i="6"/>
  <c r="E47" i="6"/>
  <c r="E50" i="5"/>
  <c r="C53" i="5"/>
  <c r="E4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E46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45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<sst xmlns="http://schemas.openxmlformats.org/spreadsheetml/2006/main" count="1395" uniqueCount="685">
  <si>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</si>
  <si>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</si>
  <si>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</si>
  <si>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</si>
  <si>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</si>
  <si>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</si>
  <si>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</si>
  <si>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</si>
  <si>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</si>
  <si>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</si>
  <si>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</si>
  <si>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</si>
  <si>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</si>
  <si>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</si>
  <si>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</si>
  <si>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</si>
  <si>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</si>
  <si>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</si>
  <si>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</si>
  <si>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</si>
  <si>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</si>
  <si>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</si>
  <si>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</si>
  <si>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</si>
  <si>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</si>
  <si>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</si>
  <si>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</si>
  <si>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</si>
  <si>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</si>
  <si>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</si>
  <si>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</si>
  <si>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</si>
  <si>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</si>
  <si>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</si>
  <si>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</si>
  <si>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</si>
  <si>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</si>
  <si>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</si>
  <si>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</si>
  <si>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</si>
  <si>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</si>
  <si>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</si>
  <si>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</si>
  <si>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</si>
  <si>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</si>
  <si>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</si>
  <si>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</si>
  <si>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</si>
  <si>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</si>
  <si>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</si>
  <si>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</si>
  <si>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</si>
  <si>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</si>
  <si>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</si>
  <si>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</si>
  <si>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</si>
  <si>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</si>
  <si>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</si>
  <si>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</si>
  <si>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</si>
  <si>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</si>
  <si>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</si>
  <si>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</si>
  <si>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</si>
  <si>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</si>
  <si>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</si>
  <si>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</si>
  <si>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</si>
  <si>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</si>
  <si>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</si>
  <si>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</si>
  <si>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</si>
  <si>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</si>
  <si>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</si>
  <si>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</si>
  <si>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</si>
  <si>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</si>
  <si>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</si>
  <si>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</si>
  <si>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</si>
  <si>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</si>
  <si>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</si>
  <si>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</si>
  <si>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</si>
  <si>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</si>
  <si>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</si>
  <si>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</si>
  <si>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</si>
  <si>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</si>
  <si>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</si>
  <si>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</si>
  <si>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</si>
  <si>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</si>
  <si>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</si>
  <si>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</si>
  <si>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</si>
  <si>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</si>
  <si>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</si>
  <si>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</si>
  <si>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</si>
  <si>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</si>
  <si>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</si>
  <si>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</si>
  <si>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</si>
  <si>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</si>
  <si>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</si>
  <si>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</si>
  <si>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</si>
  <si>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</si>
  <si>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</si>
  <si>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</si>
  <si>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</si>
  <si>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</si>
  <si>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</si>
  <si>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</si>
  <si>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</si>
  <si>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</si>
  <si>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</si>
  <si>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</si>
  <si>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</si>
  <si>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</si>
  <si>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</si>
  <si>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</si>
  <si>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</si>
  <si>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</si>
  <si>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</si>
  <si>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</si>
  <si>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</si>
  <si>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</si>
  <si>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</si>
  <si>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</si>
  <si>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</si>
  <si>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</si>
  <si>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</si>
  <si>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</si>
  <si>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</si>
  <si>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</si>
  <si>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</si>
  <si>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</si>
  <si>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</si>
  <si>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</si>
  <si>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</si>
  <si>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</si>
  <si>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</si>
  <si>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</si>
  <si>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</si>
  <si>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</si>
  <si>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</si>
  <si>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</si>
  <si>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</si>
  <si>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</si>
  <si>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</si>
  <si>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</si>
  <si>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</si>
  <si>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</si>
  <si>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</si>
  <si>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</si>
  <si>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</si>
  <si>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</si>
  <si>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</si>
  <si>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</si>
  <si>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</si>
  <si>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</si>
  <si>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</si>
  <si>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</si>
  <si>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</si>
  <si>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</si>
  <si>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</si>
  <si>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</si>
  <si>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</si>
  <si>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</si>
  <si>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</si>
  <si>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</si>
  <si>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</si>
  <si>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</si>
  <si>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</si>
  <si>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</si>
  <si>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</si>
  <si>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</si>
  <si>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</si>
  <si>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</si>
  <si>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</si>
  <si>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</si>
  <si>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</si>
  <si>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</si>
  <si>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</si>
  <si>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</si>
  <si>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</si>
  <si>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</si>
  <si>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</si>
  <si>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</si>
  <si>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</si>
  <si>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</si>
  <si>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</si>
  <si>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</si>
  <si>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</si>
  <si>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</si>
  <si>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</si>
  <si>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</si>
  <si>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</si>
  <si>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</si>
  <si>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</si>
  <si>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</si>
  <si>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</si>
  <si>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</si>
  <si>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</si>
  <si>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</si>
  <si>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</si>
  <si>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</si>
  <si>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</si>
  <si>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</si>
  <si>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</si>
  <si>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</si>
  <si>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</si>
  <si>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</si>
  <si>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</si>
  <si>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</si>
  <si>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</si>
  <si>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</si>
  <si>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</si>
  <si>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</si>
  <si>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</si>
  <si>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</si>
  <si>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</si>
  <si>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</si>
  <si>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</si>
  <si>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</si>
  <si>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</si>
  <si>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</si>
  <si>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</si>
  <si>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</si>
  <si>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</si>
  <si>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</si>
  <si>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</si>
  <si>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</si>
  <si>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</si>
  <si>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</si>
  <si>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</si>
  <si>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</si>
  <si>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</si>
  <si>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</si>
  <si>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</si>
  <si>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</si>
  <si>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</si>
  <si>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</si>
  <si>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</si>
  <si>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</si>
  <si>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</si>
  <si>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</si>
  <si>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</si>
  <si>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</si>
  <si>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</si>
  <si>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</si>
  <si>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</si>
  <si>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</si>
  <si>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</si>
  <si>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</si>
  <si>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</si>
  <si>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</si>
  <si>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</si>
  <si>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</si>
  <si>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</si>
  <si>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</si>
  <si>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</si>
  <si>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</si>
  <si>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</si>
  <si>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</si>
  <si>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</si>
  <si>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</si>
  <si>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</si>
  <si>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</si>
  <si>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</si>
  <si>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</si>
  <si>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</si>
  <si>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</si>
  <si>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</si>
  <si>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</si>
  <si>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</si>
  <si>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</si>
  <si>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</si>
  <si>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</si>
  <si>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</si>
  <si>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</si>
  <si>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</si>
  <si>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</si>
  <si>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</si>
  <si>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</si>
  <si>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</si>
  <si>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</si>
  <si>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</si>
  <si>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</si>
  <si>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</si>
  <si>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</si>
  <si>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</si>
  <si>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</si>
  <si>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</si>
  <si>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</si>
  <si>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</si>
  <si>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</si>
  <si>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</si>
  <si>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</si>
  <si>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</si>
  <si>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</si>
  <si>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</si>
  <si>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</si>
  <si>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</si>
  <si>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</si>
  <si>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</si>
  <si>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</si>
  <si>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</si>
  <si>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</si>
  <si>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</si>
  <si>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</si>
  <si>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</si>
  <si>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</si>
  <si>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</si>
  <si>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</si>
  <si>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</si>
  <si>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</si>
  <si>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</si>
  <si>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</si>
  <si>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</si>
  <si>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</si>
  <si>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</si>
  <si>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</si>
  <si>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</si>
  <si>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</si>
  <si>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</si>
  <si>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</si>
  <si>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</si>
  <si>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</si>
  <si>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</si>
  <si>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</si>
  <si>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</si>
  <si>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</si>
  <si>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</si>
  <si>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</si>
  <si>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</si>
  <si>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</si>
  <si>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</si>
  <si>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</si>
  <si>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</si>
  <si>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</si>
  <si>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</si>
  <si>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</si>
  <si>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</si>
  <si>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</si>
  <si>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</si>
  <si>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</si>
  <si>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</si>
  <si>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</si>
  <si>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</si>
  <si>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</si>
  <si>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</si>
  <si>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</si>
  <si>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</si>
  <si>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</si>
  <si>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</si>
  <si>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</si>
  <si>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</si>
  <si>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</si>
  <si>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</si>
  <si>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</si>
  <si>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</si>
  <si>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</si>
  <si>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</si>
  <si>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</si>
  <si>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</si>
  <si>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</si>
  <si>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</si>
  <si>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</si>
  <si>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</si>
  <si>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</si>
  <si>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</si>
  <si>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</si>
  <si>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</si>
  <si>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</si>
  <si>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</si>
  <si>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</si>
  <si>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</si>
  <si>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</si>
  <si>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</si>
  <si>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</si>
  <si>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</si>
  <si>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</si>
  <si>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</si>
  <si>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</si>
  <si>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</si>
  <si>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</si>
  <si>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</si>
  <si>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</si>
  <si>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</si>
  <si>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</si>
  <si>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</si>
  <si>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</si>
  <si>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</si>
  <si>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</si>
  <si>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</si>
  <si>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</si>
  <si>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</si>
  <si>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</si>
  <si>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Al fondo hay sitio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</si>
  <si>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</si>
  <si>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</si>
  <si>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</si>
  <si>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</si>
  <si>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</si>
  <si>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</si>
  <si>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</si>
  <si>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</si>
  <si>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</si>
  <si>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</si>
  <si>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</si>
  <si>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</si>
  <si>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</si>
  <si>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</si>
  <si>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Después de todo</t>
  </si>
  <si>
    <t>Ghost Whisperer</t>
  </si>
  <si>
    <t>A corazón abierto</t>
  </si>
  <si>
    <t>Central de informaciones</t>
  </si>
  <si>
    <t>Un día en el mall</t>
  </si>
  <si>
    <t>El Deportivo, en otra cancha</t>
  </si>
  <si>
    <t>Bloque de deportes</t>
  </si>
  <si>
    <t>Yo caviar</t>
  </si>
  <si>
    <t>Cuarto poder</t>
  </si>
  <si>
    <t>Primer Noticiero de la noche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</si>
  <si>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</si>
  <si>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</si>
  <si>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</si>
  <si>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</si>
  <si>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</si>
  <si>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</si>
  <si>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</si>
  <si>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</si>
  <si>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Águila roja</t>
  </si>
  <si>
    <t>La familia de mi esposo</t>
  </si>
  <si>
    <t>Hora y Treinta</t>
  </si>
  <si>
    <t>Las cosas como son</t>
  </si>
  <si>
    <t>18/07-24/07</t>
  </si>
  <si>
    <t>25/07-31/07</t>
  </si>
  <si>
    <t>ESPN2</t>
  </si>
  <si>
    <t>Bloque</t>
  </si>
  <si>
    <t>Novelas Turcas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</si>
  <si>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</si>
  <si>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</si>
  <si>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</si>
  <si>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</si>
  <si>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</si>
  <si>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</si>
  <si>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</si>
  <si>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</si>
  <si>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</si>
  <si>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</si>
  <si>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</si>
  <si>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</si>
  <si>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</si>
  <si>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</si>
  <si>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Contracorriente, el dominical de Willax</t>
  </si>
  <si>
    <t>De película</t>
  </si>
  <si>
    <t>Fútbol en América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</si>
  <si>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</si>
  <si>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</si>
  <si>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</si>
  <si>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</si>
  <si>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</si>
  <si>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</si>
  <si>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¿Qué culpa tiene Fatmagul?</t>
  </si>
  <si>
    <t>Pedro el escamoso</t>
  </si>
  <si>
    <t>Latina</t>
  </si>
  <si>
    <t>En esta cocina mando yo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</si>
  <si>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</si>
  <si>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</si>
  <si>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</si>
  <si>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</si>
  <si>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</si>
  <si>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</si>
  <si>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</si>
  <si>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</si>
  <si>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</si>
  <si>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</si>
  <si>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</si>
  <si>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</si>
  <si>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</si>
  <si>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</si>
  <si>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</si>
  <si>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</si>
  <si>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</si>
  <si>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</si>
  <si>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</si>
  <si>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</si>
  <si>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>La voz 22:00 a 00:00</t>
  </si>
  <si>
    <t xml:space="preserve"> Q EJECUTADOS</t>
  </si>
  <si>
    <t>Torneo</t>
  </si>
  <si>
    <t>León, peleador sin ley</t>
  </si>
  <si>
    <t>The Last Kingdom</t>
  </si>
  <si>
    <t>Liga1 Betsson</t>
  </si>
  <si>
    <t>15/08-21/08</t>
  </si>
  <si>
    <t>08/08-14/08</t>
  </si>
  <si>
    <t>Desconocido</t>
  </si>
  <si>
    <t>Spider-Man: lejos de casa</t>
  </si>
  <si>
    <t>El sobreviviente</t>
  </si>
  <si>
    <t>Tiempo extra</t>
  </si>
  <si>
    <t>22/08 –28/08</t>
  </si>
  <si>
    <t>Brasileirao</t>
  </si>
  <si>
    <t>08/07-14/07</t>
  </si>
  <si>
    <t>15/07-21/07</t>
  </si>
  <si>
    <t>La voz senior</t>
  </si>
  <si>
    <t>MTV Video Music Awards</t>
  </si>
  <si>
    <t>Encintados</t>
  </si>
  <si>
    <t>22/08-28/08</t>
  </si>
  <si>
    <t>Serie A #4-SOIM 14783</t>
  </si>
  <si>
    <t>Serie A #4-SOIM 14778</t>
  </si>
  <si>
    <t>Libertadores #Semifinal - IDA</t>
  </si>
  <si>
    <t>Serie A #4-SOIM 14779</t>
  </si>
  <si>
    <t>Ligue 1 #4-SOFL 4233</t>
  </si>
  <si>
    <t>Sudamericana #Semifinal - IDA</t>
  </si>
  <si>
    <t>Libertadores #SF - IDA</t>
  </si>
  <si>
    <t>Premier #5-SOEN 16158</t>
  </si>
  <si>
    <t>Bundes #5-SOGB 105869</t>
  </si>
  <si>
    <t>LaLiga #4-SOIG 14918</t>
  </si>
  <si>
    <t>Serie A #5-SOIM 14789</t>
  </si>
  <si>
    <t>LaLiga #-SOIG 14919</t>
  </si>
  <si>
    <t>Serie A #5-SOIM 14788</t>
  </si>
  <si>
    <t>Ligue 1 #5-SOFL 4238</t>
  </si>
  <si>
    <t>UFC Main Card</t>
  </si>
  <si>
    <t>Premier #6-SOEN 16169</t>
  </si>
  <si>
    <t>LPF AFA #17-SOAR 2239</t>
  </si>
  <si>
    <t>LPF AFA #17-SOAR 2248</t>
  </si>
  <si>
    <t>Liga 1 Betsson - Fecha #10</t>
  </si>
  <si>
    <t>Ayacucho FC vs Sport Boys</t>
  </si>
  <si>
    <t>Municipal vs Sporting Cristal</t>
  </si>
  <si>
    <t>Cienciano vs Mannucci</t>
  </si>
  <si>
    <t>Cantolao vs UTC</t>
  </si>
  <si>
    <t>Alianza Lima vs Universitario</t>
  </si>
  <si>
    <t>Sassuolo vs Milan</t>
  </si>
  <si>
    <t>Inter vs Cremonese</t>
  </si>
  <si>
    <t>Ath. Paranaense (BRA) vs Palmeiras (BRA)</t>
  </si>
  <si>
    <t>Juventus vs Spezia</t>
  </si>
  <si>
    <t>Toulouse vs PSG</t>
  </si>
  <si>
    <t>Independiente del Valle (ECU) vs Melgar (PER)</t>
  </si>
  <si>
    <t>Vélez Sarsfield (ARG) vs Flamengo (BRA)</t>
  </si>
  <si>
    <t>Leicester City vs Manchester United</t>
  </si>
  <si>
    <t>Atletico Goianiense (BRA) vs Sao Paulo (BRA)</t>
  </si>
  <si>
    <t>Union Berlin vs Bayern Munich</t>
  </si>
  <si>
    <t>Real Madrid vs Betis</t>
  </si>
  <si>
    <t>Milan vs Inter</t>
  </si>
  <si>
    <t>Real Sociedad vs Atlético Madrid</t>
  </si>
  <si>
    <t>Lazio vs Napoli</t>
  </si>
  <si>
    <t>Nantes vs PSG</t>
  </si>
  <si>
    <t>Ciryl Gane vs Tai Tuivasa</t>
  </si>
  <si>
    <t>Bragantino vs Palmeiras</t>
  </si>
  <si>
    <t>Manchester United vs Arsenal</t>
  </si>
  <si>
    <t>Colón de Santa Fe vs Boca Juniors</t>
  </si>
  <si>
    <t>River Plate vs Barracas Central</t>
  </si>
  <si>
    <t>2022-09-02 15:30:00</t>
  </si>
  <si>
    <t>2022-09-03 13:00:00</t>
  </si>
  <si>
    <t>2022-09-03 15:30:00</t>
  </si>
  <si>
    <t>2022-09-04 11:00:00</t>
  </si>
  <si>
    <t>2022-09-04 15:30:00</t>
  </si>
  <si>
    <t>2022-08-30 11:30:00</t>
  </si>
  <si>
    <t>2022-08-30 13:45:00</t>
  </si>
  <si>
    <t>2022-08-30 19:30:00</t>
  </si>
  <si>
    <t>2022-08-31 13:45:00</t>
  </si>
  <si>
    <t>2022-08-31 14:00:00</t>
  </si>
  <si>
    <t>2022-08-31 19:30:00</t>
  </si>
  <si>
    <t>2022-09-01 14:00:00</t>
  </si>
  <si>
    <t>2022-09-01 19:30:00</t>
  </si>
  <si>
    <t>2022-09-03 08:30:00</t>
  </si>
  <si>
    <t>2022-09-03 09:15:00</t>
  </si>
  <si>
    <t>2022-09-03 11:00:00</t>
  </si>
  <si>
    <t>2022-09-03 11:30:00</t>
  </si>
  <si>
    <t>2022-09-03 13:45:00</t>
  </si>
  <si>
    <t>2022-09-03 14:00:00</t>
  </si>
  <si>
    <t>2022-09-03 17:00:00</t>
  </si>
  <si>
    <t>2022-09-04 10:30:00</t>
  </si>
  <si>
    <t>2022-09-04 16:00:00</t>
  </si>
  <si>
    <t>2022-09-04 18:30:00</t>
  </si>
  <si>
    <t>63,006</t>
  </si>
  <si>
    <t>153,371</t>
  </si>
  <si>
    <t>70,841</t>
  </si>
  <si>
    <t>63,206</t>
  </si>
  <si>
    <t>1,253,688</t>
  </si>
  <si>
    <t>16,296</t>
  </si>
  <si>
    <t>20,607</t>
  </si>
  <si>
    <t>68,460</t>
  </si>
  <si>
    <t>29,651</t>
  </si>
  <si>
    <t>44,244</t>
  </si>
  <si>
    <t>475,885</t>
  </si>
  <si>
    <t>62,740</t>
  </si>
  <si>
    <t>42,740</t>
  </si>
  <si>
    <t>47,840</t>
  </si>
  <si>
    <t>22,731</t>
  </si>
  <si>
    <t>58,599</t>
  </si>
  <si>
    <t>34,770</t>
  </si>
  <si>
    <t>35,895</t>
  </si>
  <si>
    <t>16,806</t>
  </si>
  <si>
    <t>62,075</t>
  </si>
  <si>
    <t>4,985</t>
  </si>
  <si>
    <t>5,942</t>
  </si>
  <si>
    <t>112,436</t>
  </si>
  <si>
    <t>49,233</t>
  </si>
  <si>
    <t>19,075</t>
  </si>
  <si>
    <t>29/08 –04/08</t>
  </si>
  <si>
    <t>Los indestructibles 3</t>
  </si>
  <si>
    <t>Liga1 : Alianza Lima vs. Universitario - Clausura, Fecha 10 (04-09-2022)</t>
  </si>
  <si>
    <t>Long men fei jia</t>
  </si>
  <si>
    <t>La asesina</t>
  </si>
  <si>
    <t>El hombre araña 3</t>
  </si>
  <si>
    <t>Un día para sobrevivir</t>
  </si>
  <si>
    <t>Código de honor</t>
  </si>
  <si>
    <t>Operación: Código Olimpo</t>
  </si>
  <si>
    <t>El justiciero</t>
  </si>
  <si>
    <t>Furia de titanes 2</t>
  </si>
  <si>
    <t>Daño colateral</t>
  </si>
  <si>
    <t>El señor de los anillos: Las dos torres</t>
  </si>
  <si>
    <t>Liga1 : Deportivo Municipal vs. Sporting Cristal - Clausura, Fecha 10 (03-09-2022)</t>
  </si>
  <si>
    <t>El Señor de los Anillos: La Comunidad del Anillo</t>
  </si>
  <si>
    <t>Contagio</t>
  </si>
  <si>
    <t>La huida</t>
  </si>
  <si>
    <t>Constantine</t>
  </si>
  <si>
    <t>Anaconda</t>
  </si>
  <si>
    <t>Natación : Mundial Junior de Natación</t>
  </si>
  <si>
    <t>La sombra del amor</t>
  </si>
  <si>
    <t>Hellboy</t>
  </si>
  <si>
    <t>Red</t>
  </si>
  <si>
    <t>La monja</t>
  </si>
  <si>
    <t>Batman: El caballero de la noche asciende</t>
  </si>
  <si>
    <t>John Wick: sin control</t>
  </si>
  <si>
    <t>El señor de los Anillos: El retorno del rey</t>
  </si>
  <si>
    <t>Sabotaje</t>
  </si>
  <si>
    <t>Mtv Video Music Awards</t>
  </si>
  <si>
    <t>Una noche para sobrevivir</t>
  </si>
  <si>
    <t>Hércules: El origen de la leyenda</t>
  </si>
  <si>
    <t>Liga Femenina de Fútbol : Sporting Cristal vs. Universitario</t>
  </si>
  <si>
    <t>Liga Femenina de Fútbol : Sporting Cristal vs. Alianza Lima</t>
  </si>
  <si>
    <t>Fútbol de Inglaterra - Premier League : Manchester United vs. Arsenal FC - Fecha 6 (04-09-2022)</t>
  </si>
  <si>
    <t>Liga Femenina de Fútbol : Universitario vs. Carlos Mannucci</t>
  </si>
  <si>
    <t>Robocop</t>
  </si>
  <si>
    <t>La dama y el vagabundo</t>
  </si>
  <si>
    <t>Liga1 : Universitario vs. Alianza Lima - Apertura, Fecha 10 (17-04-2022)</t>
  </si>
  <si>
    <t>Los Picapiedra</t>
  </si>
  <si>
    <t>Robin Hood</t>
  </si>
  <si>
    <t>Fórmula 1 : Gran Premio de los Países Bajos - Carrera</t>
  </si>
  <si>
    <t>Butaca VIP : Peligro en la montaña</t>
  </si>
  <si>
    <t>Primer noticiero de la noche con Jaime Chincha</t>
  </si>
  <si>
    <t>Fórmula 1 : Gran Premio de los Países Bajos - Clasificación</t>
  </si>
  <si>
    <t>Gol Noticias</t>
  </si>
  <si>
    <t>Antesala Liga1 : Alianza Lima vs. Universitario - Clausura, Fecha 10 (04-09-2022)</t>
  </si>
  <si>
    <t>US Open : Primera ronda</t>
  </si>
  <si>
    <t>US Open : Segunda ronda</t>
  </si>
  <si>
    <t>US Open : Tercera ronda</t>
  </si>
  <si>
    <t>29/08-04/09</t>
  </si>
  <si>
    <t>Lima Games Week Día 1</t>
  </si>
  <si>
    <t>Movistar Eventos 1</t>
  </si>
  <si>
    <t>Lima Games Week Día 2</t>
  </si>
  <si>
    <t>Lima Games Week Día 3</t>
  </si>
  <si>
    <t>Lima Games Week Día 4</t>
  </si>
  <si>
    <t>Lima Games Week Día 5</t>
  </si>
  <si>
    <t>Lima Games Week Día 6</t>
  </si>
  <si>
    <t>Lima Games Week Día 7</t>
  </si>
  <si>
    <t>Libertadores</t>
  </si>
  <si>
    <t>Paranaense vs Palmeiras</t>
  </si>
  <si>
    <t xml:space="preserve">Velez vs Flamengo </t>
  </si>
  <si>
    <t xml:space="preserve">ESPN4 </t>
  </si>
  <si>
    <t>Sudamericana</t>
  </si>
  <si>
    <t>Indep del Valle vs Melgar</t>
  </si>
  <si>
    <t>Goianiense vs Sao Paulo</t>
  </si>
  <si>
    <t>Ayacucho vs S.Boys</t>
  </si>
  <si>
    <t>Municipal vs S. Cristal</t>
  </si>
  <si>
    <t xml:space="preserve">Maratón </t>
  </si>
  <si>
    <t>TERMINATOR</t>
  </si>
  <si>
    <t xml:space="preserve">Star Channel </t>
  </si>
  <si>
    <t>12:30 a. m.
de día siguiente</t>
  </si>
  <si>
    <t xml:space="preserve">Milan vs Inter </t>
  </si>
  <si>
    <t xml:space="preserve">ESPN </t>
  </si>
  <si>
    <t>EL SEÑOR DE LOS ANILLOS</t>
  </si>
  <si>
    <t>TNT</t>
  </si>
  <si>
    <t xml:space="preserve">Especial  </t>
  </si>
  <si>
    <t>LIBROS SAGRADOS</t>
  </si>
  <si>
    <t xml:space="preserve">AMC </t>
  </si>
  <si>
    <t xml:space="preserve">América TV </t>
  </si>
  <si>
    <t>Comedy Central</t>
  </si>
  <si>
    <t>Debate Municipal</t>
  </si>
  <si>
    <t>CANAL N</t>
  </si>
  <si>
    <t>29/08 –04/09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</si>
</sst>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</fills>
  <borders count="7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164" fontId="21" fillId="0" borderId="0" applyBorder="0" applyProtection="0"/>
    <xf numFmtId="165" fontId="21" fillId="0" borderId="0" applyBorder="0" applyProtection="0"/>
    <xf numFmtId="0" fontId="21" fillId="0" borderId="0"/>
    <xf numFmtId="0" fontId="10" fillId="0" borderId="0"/>
    <xf numFmtId="0" fontId="9" fillId="0" borderId="0"/>
    <xf numFmtId="0" fontId="22" fillId="0" borderId="0" applyNumberFormat="0" applyFill="0" applyBorder="0" applyAlignment="0" applyProtection="0"/>
    <xf numFmtId="0" fontId="23" fillId="0" borderId="36" applyNumberFormat="0" applyFill="0" applyAlignment="0" applyProtection="0"/>
    <xf numFmtId="0" fontId="24" fillId="0" borderId="37" applyNumberFormat="0" applyFill="0" applyAlignment="0" applyProtection="0"/>
    <xf numFmtId="0" fontId="25" fillId="0" borderId="38" applyNumberFormat="0" applyFill="0" applyAlignment="0" applyProtection="0"/>
    <xf numFmtId="0" fontId="25" fillId="0" borderId="0" applyNumberFormat="0" applyFill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9" fillId="17" borderId="39" applyNumberFormat="0" applyAlignment="0" applyProtection="0"/>
    <xf numFmtId="0" fontId="30" fillId="18" borderId="40" applyNumberFormat="0" applyAlignment="0" applyProtection="0"/>
    <xf numFmtId="0" fontId="31" fillId="18" borderId="39" applyNumberFormat="0" applyAlignment="0" applyProtection="0"/>
    <xf numFmtId="0" fontId="32" fillId="0" borderId="41" applyNumberFormat="0" applyFill="0" applyAlignment="0" applyProtection="0"/>
    <xf numFmtId="0" fontId="33" fillId="19" borderId="42" applyNumberFormat="0" applyAlignment="0" applyProtection="0"/>
    <xf numFmtId="0" fontId="34" fillId="0" borderId="0" applyNumberFormat="0" applyFill="0" applyBorder="0" applyAlignment="0" applyProtection="0"/>
    <xf numFmtId="0" fontId="35" fillId="0" borderId="44" applyNumberFormat="0" applyFill="0" applyAlignment="0" applyProtection="0"/>
    <xf numFmtId="0" fontId="36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36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36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36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36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36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20" borderId="43" applyNumberFormat="0" applyFont="0" applyAlignment="0" applyProtection="0"/>
    <xf numFmtId="0" fontId="37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47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2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3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3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2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4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1" fillId="5" borderId="18" xfId="1" applyFont="1" applyFill="1" applyBorder="1" applyAlignment="1" applyProtection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164" fontId="11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1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3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1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1" fillId="2" borderId="0" xfId="0" applyFont="1" applyFill="1" applyBorder="1"/>
    <xf numFmtId="164" fontId="11" fillId="2" borderId="0" xfId="1" applyFont="1" applyFill="1" applyBorder="1" applyAlignment="1" applyProtection="1"/>
    <xf numFmtId="3" fontId="16" fillId="0" borderId="0" xfId="0" applyNumberFormat="1" applyFont="1"/>
    <xf numFmtId="0" fontId="17" fillId="2" borderId="0" xfId="0" applyFont="1" applyFill="1" applyAlignment="1">
      <alignment horizontal="center" vertical="center"/>
    </xf>
    <xf numFmtId="165" fontId="16" fillId="0" borderId="0" xfId="2" applyFont="1" applyBorder="1" applyAlignment="1" applyProtection="1">
      <alignment horizontal="center" vertical="center"/>
    </xf>
    <xf numFmtId="0" fontId="13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3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6" fillId="2" borderId="0" xfId="0" applyNumberFormat="1" applyFont="1" applyFill="1"/>
    <xf numFmtId="0" fontId="11" fillId="2" borderId="0" xfId="0" applyFont="1" applyFill="1"/>
    <xf numFmtId="167" fontId="11" fillId="7" borderId="13" xfId="0" applyNumberFormat="1" applyFont="1" applyFill="1" applyBorder="1" applyAlignment="1">
      <alignment horizontal="center" vertical="center"/>
    </xf>
    <xf numFmtId="168" fontId="11" fillId="2" borderId="11" xfId="0" applyNumberFormat="1" applyFont="1" applyFill="1" applyBorder="1" applyAlignment="1">
      <alignment horizontal="center" vertical="center"/>
    </xf>
    <xf numFmtId="168" fontId="11" fillId="7" borderId="11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vertical="center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2" borderId="3" xfId="0" applyFont="1" applyFill="1" applyBorder="1"/>
    <xf numFmtId="0" fontId="18" fillId="2" borderId="0" xfId="0" applyFont="1" applyFill="1"/>
    <xf numFmtId="0" fontId="18" fillId="0" borderId="4" xfId="0" applyFont="1" applyBorder="1"/>
    <xf numFmtId="0" fontId="18" fillId="0" borderId="3" xfId="0" applyFont="1" applyBorder="1"/>
    <xf numFmtId="0" fontId="18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2" fillId="8" borderId="11" xfId="0" applyFont="1" applyFill="1" applyBorder="1" applyAlignment="1">
      <alignment vertical="center"/>
    </xf>
    <xf numFmtId="0" fontId="0" fillId="2" borderId="4" xfId="0" applyFill="1" applyBorder="1"/>
    <xf numFmtId="0" fontId="12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8" fillId="0" borderId="14" xfId="0" applyFont="1" applyBorder="1"/>
    <xf numFmtId="0" fontId="13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8" fillId="0" borderId="19" xfId="0" applyNumberFormat="1" applyFont="1" applyBorder="1"/>
    <xf numFmtId="0" fontId="18" fillId="0" borderId="20" xfId="0" applyFont="1" applyBorder="1"/>
    <xf numFmtId="3" fontId="18" fillId="0" borderId="14" xfId="0" applyNumberFormat="1" applyFont="1" applyBorder="1"/>
    <xf numFmtId="3" fontId="18" fillId="2" borderId="19" xfId="0" applyNumberFormat="1" applyFont="1" applyFill="1" applyBorder="1"/>
    <xf numFmtId="3" fontId="18" fillId="2" borderId="14" xfId="0" applyNumberFormat="1" applyFont="1" applyFill="1" applyBorder="1"/>
    <xf numFmtId="0" fontId="18" fillId="2" borderId="14" xfId="0" applyFont="1" applyFill="1" applyBorder="1"/>
    <xf numFmtId="3" fontId="18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3" fillId="2" borderId="18" xfId="0" applyFont="1" applyFill="1" applyBorder="1"/>
    <xf numFmtId="0" fontId="18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8" fillId="2" borderId="19" xfId="0" applyFont="1" applyFill="1" applyBorder="1"/>
    <xf numFmtId="3" fontId="18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8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8" fillId="8" borderId="18" xfId="0" applyFont="1" applyFill="1" applyBorder="1"/>
    <xf numFmtId="0" fontId="18" fillId="10" borderId="18" xfId="0" applyFont="1" applyFill="1" applyBorder="1"/>
    <xf numFmtId="0" fontId="18" fillId="0" borderId="18" xfId="0" applyFont="1" applyBorder="1"/>
    <xf numFmtId="0" fontId="18" fillId="11" borderId="18" xfId="0" applyFont="1" applyFill="1" applyBorder="1"/>
    <xf numFmtId="0" fontId="18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4" fillId="2" borderId="13" xfId="0" applyFont="1" applyFill="1" applyBorder="1"/>
    <xf numFmtId="0" fontId="20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9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9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4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3" fontId="13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1" fillId="2" borderId="0" xfId="0" applyNumberFormat="1" applyFont="1" applyFill="1" applyBorder="1" applyAlignment="1">
      <alignment horizontal="center" vertical="center"/>
    </xf>
    <xf numFmtId="167" fontId="11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0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8" fillId="2" borderId="0" xfId="0" applyFont="1" applyFill="1" applyBorder="1"/>
    <xf numFmtId="0" fontId="18" fillId="2" borderId="16" xfId="0" applyFont="1" applyFill="1" applyBorder="1"/>
    <xf numFmtId="0" fontId="38" fillId="0" borderId="46" xfId="0" applyFont="1" applyBorder="1" applyAlignment="1">
      <alignment horizontal="center" vertical="center" wrapText="1"/>
    </xf>
    <xf numFmtId="0" fontId="12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9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1" fillId="0" borderId="0" xfId="2" applyNumberFormat="1"/>
    <xf numFmtId="4" fontId="0" fillId="0" borderId="21" xfId="0" applyNumberFormat="1" applyBorder="1" applyAlignment="1">
      <alignment horizontal="center" vertical="center"/>
    </xf>
    <xf numFmtId="3" fontId="18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19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4" fontId="0" fillId="46" borderId="21" xfId="0" applyNumberFormat="1" applyFill="1" applyBorder="1" applyAlignment="1">
      <alignment horizontal="center"/>
    </xf>
    <xf numFmtId="4" fontId="0" fillId="0" borderId="0" xfId="0" applyNumberFormat="1" applyAlignment="1"/>
    <xf numFmtId="0" fontId="42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1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1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1" fillId="46" borderId="51" xfId="2" applyNumberFormat="1" applyFill="1" applyBorder="1" applyAlignment="1">
      <alignment horizontal="center" vertical="center"/>
    </xf>
    <xf numFmtId="0" fontId="39" fillId="50" borderId="51" xfId="0" applyFont="1" applyFill="1" applyBorder="1" applyAlignment="1">
      <alignment horizontal="center" vertical="center"/>
    </xf>
    <xf numFmtId="4" fontId="39" fillId="50" borderId="51" xfId="0" applyNumberFormat="1" applyFont="1" applyFill="1" applyBorder="1" applyAlignment="1">
      <alignment horizontal="center" vertical="center"/>
    </xf>
    <xf numFmtId="169" fontId="39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1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 wrapText="1"/>
    </xf>
    <xf numFmtId="0" fontId="43" fillId="48" borderId="51" xfId="0" applyFont="1" applyFill="1" applyBorder="1" applyAlignment="1">
      <alignment horizontal="center" vertical="center" wrapText="1"/>
    </xf>
    <xf numFmtId="0" fontId="43" fillId="48" borderId="51" xfId="0" applyFont="1" applyFill="1" applyBorder="1" applyAlignment="1">
      <alignment horizontal="center" vertical="center"/>
    </xf>
    <xf numFmtId="4" fontId="39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39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39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45" fillId="0" borderId="57" xfId="0" applyFont="1" applyBorder="1" applyAlignment="1">
      <alignment horizontal="center" vertical="center" wrapText="1"/>
    </xf>
    <xf numFmtId="0" fontId="4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39" fillId="0" borderId="58" xfId="0" applyNumberFormat="1" applyFont="1" applyBorder="1" applyAlignment="1">
      <alignment horizontal="center" vertical="center"/>
    </xf>
    <xf numFmtId="3" fontId="2" fillId="50" borderId="58" xfId="51" applyNumberFormat="1" applyFont="1" applyFill="1" applyBorder="1" applyAlignment="1">
      <alignment horizontal="center"/>
    </xf>
    <xf numFmtId="3" fontId="2" fillId="53" borderId="58" xfId="51" applyNumberFormat="1" applyFont="1" applyFill="1" applyBorder="1" applyAlignment="1">
      <alignment horizontal="center"/>
    </xf>
    <xf numFmtId="0" fontId="47" fillId="0" borderId="0" xfId="0" applyFont="1"/>
    <xf numFmtId="0" fontId="47" fillId="51" borderId="58" xfId="0" applyFont="1" applyFill="1" applyBorder="1" applyAlignment="1">
      <alignment horizontal="center"/>
    </xf>
    <xf numFmtId="0" fontId="47" fillId="50" borderId="58" xfId="0" applyFont="1" applyFill="1" applyBorder="1" applyAlignment="1">
      <alignment horizontal="center"/>
    </xf>
    <xf numFmtId="0" fontId="47" fillId="54" borderId="58" xfId="0" applyFont="1" applyFill="1" applyBorder="1" applyAlignment="1">
      <alignment horizontal="center"/>
    </xf>
    <xf numFmtId="0" fontId="47" fillId="53" borderId="58" xfId="0" applyFont="1" applyFill="1" applyBorder="1" applyAlignment="1">
      <alignment horizontal="center"/>
    </xf>
    <xf numFmtId="0" fontId="47" fillId="46" borderId="0" xfId="0" applyFont="1" applyFill="1"/>
    <xf numFmtId="0" fontId="47" fillId="0" borderId="0" xfId="0" applyFont="1" applyAlignment="1">
      <alignment horizontal="center"/>
    </xf>
    <xf numFmtId="4" fontId="2" fillId="0" borderId="58" xfId="51" applyNumberFormat="1" applyFont="1" applyBorder="1" applyAlignment="1">
      <alignment horizontal="center"/>
    </xf>
    <xf numFmtId="2" fontId="47" fillId="52" borderId="58" xfId="0" applyNumberFormat="1" applyFont="1" applyFill="1" applyBorder="1" applyAlignment="1">
      <alignment horizontal="center"/>
    </xf>
    <xf numFmtId="2" fontId="47" fillId="55" borderId="58" xfId="0" applyNumberFormat="1" applyFont="1" applyFill="1" applyBorder="1" applyAlignment="1">
      <alignment horizontal="center"/>
    </xf>
    <xf numFmtId="4" fontId="2" fillId="46" borderId="58" xfId="51" applyNumberFormat="1" applyFont="1" applyFill="1" applyBorder="1" applyAlignment="1">
      <alignment horizontal="center"/>
    </xf>
    <xf numFmtId="2" fontId="47" fillId="0" borderId="0" xfId="0" applyNumberFormat="1" applyFont="1" applyAlignment="1">
      <alignment horizontal="center"/>
    </xf>
    <xf numFmtId="0" fontId="47" fillId="51" borderId="58" xfId="0" applyFont="1" applyFill="1" applyBorder="1" applyAlignment="1">
      <alignment horizontal="left" indent="1"/>
    </xf>
    <xf numFmtId="0" fontId="47" fillId="54" borderId="58" xfId="0" applyFont="1" applyFill="1" applyBorder="1" applyAlignment="1">
      <alignment horizontal="left" indent="1"/>
    </xf>
    <xf numFmtId="0" fontId="47" fillId="53" borderId="58" xfId="0" applyFont="1" applyFill="1" applyBorder="1" applyAlignment="1">
      <alignment horizontal="left" indent="1"/>
    </xf>
    <xf numFmtId="0" fontId="47" fillId="0" borderId="0" xfId="0" applyFont="1" applyAlignment="1">
      <alignment horizontal="left" indent="1"/>
    </xf>
    <xf numFmtId="0" fontId="47" fillId="50" borderId="58" xfId="0" applyFont="1" applyFill="1" applyBorder="1" applyAlignment="1">
      <alignment horizontal="left" indent="1"/>
    </xf>
    <xf numFmtId="22" fontId="47" fillId="53" borderId="58" xfId="0" applyNumberFormat="1" applyFont="1" applyFill="1" applyBorder="1" applyAlignment="1">
      <alignment horizontal="center"/>
    </xf>
    <xf numFmtId="0" fontId="47" fillId="53" borderId="59" xfId="0" applyFont="1" applyFill="1" applyBorder="1" applyAlignment="1">
      <alignment horizontal="left" indent="1"/>
    </xf>
    <xf numFmtId="0" fontId="47" fillId="54" borderId="59" xfId="0" applyFont="1" applyFill="1" applyBorder="1" applyAlignment="1">
      <alignment horizontal="left" indent="1"/>
    </xf>
    <xf numFmtId="0" fontId="47" fillId="54" borderId="59" xfId="0" applyFont="1" applyFill="1" applyBorder="1" applyAlignment="1">
      <alignment horizontal="center"/>
    </xf>
    <xf numFmtId="0" fontId="47" fillId="53" borderId="59" xfId="0" applyFont="1" applyFill="1" applyBorder="1" applyAlignment="1">
      <alignment horizontal="center"/>
    </xf>
    <xf numFmtId="3" fontId="2" fillId="53" borderId="59" xfId="51" applyNumberFormat="1" applyFont="1" applyFill="1" applyBorder="1" applyAlignment="1">
      <alignment horizontal="center"/>
    </xf>
    <xf numFmtId="4" fontId="2" fillId="0" borderId="59" xfId="51" applyNumberFormat="1" applyFont="1" applyBorder="1" applyAlignment="1">
      <alignment horizontal="center"/>
    </xf>
    <xf numFmtId="2" fontId="47" fillId="55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46" fillId="3" borderId="52" xfId="0" applyFont="1" applyFill="1" applyBorder="1" applyAlignment="1">
      <alignment horizontal="left" vertical="center" indent="1"/>
    </xf>
    <xf numFmtId="0" fontId="46" fillId="3" borderId="52" xfId="0" applyFont="1" applyFill="1" applyBorder="1" applyAlignment="1">
      <alignment horizontal="center" vertical="center"/>
    </xf>
    <xf numFmtId="0" fontId="47" fillId="50" borderId="59" xfId="0" applyFont="1" applyFill="1" applyBorder="1" applyAlignment="1">
      <alignment horizontal="left" indent="1"/>
    </xf>
    <xf numFmtId="4" fontId="39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39" fillId="45" borderId="50" xfId="0" applyFont="1" applyFill="1" applyBorder="1" applyAlignment="1">
      <alignment horizontal="left" vertical="center" wrapText="1" indent="1"/>
    </xf>
    <xf numFmtId="4" fontId="41" fillId="45" borderId="21" xfId="0" applyNumberFormat="1" applyFont="1" applyFill="1" applyBorder="1" applyAlignment="1">
      <alignment horizontal="center" vertical="center" wrapText="1"/>
    </xf>
    <xf numFmtId="0" fontId="39" fillId="49" borderId="50" xfId="0" applyFont="1" applyFill="1" applyBorder="1" applyAlignment="1">
      <alignment horizontal="left" vertical="center" wrapText="1" indent="1"/>
    </xf>
    <xf numFmtId="4" fontId="39" fillId="49" borderId="21" xfId="0" applyNumberFormat="1" applyFont="1" applyFill="1" applyBorder="1" applyAlignment="1">
      <alignment horizontal="center" vertical="center" wrapText="1"/>
    </xf>
    <xf numFmtId="4" fontId="39" fillId="49" borderId="21" xfId="0" applyNumberFormat="1" applyFont="1" applyFill="1" applyBorder="1" applyAlignment="1">
      <alignment horizontal="center"/>
    </xf>
    <xf numFmtId="169" fontId="39" fillId="47" borderId="21" xfId="2" applyNumberFormat="1" applyFont="1" applyFill="1" applyBorder="1" applyAlignment="1">
      <alignment horizontal="center"/>
    </xf>
    <xf numFmtId="0" fontId="49" fillId="47" borderId="21" xfId="0" applyFont="1" applyFill="1" applyBorder="1" applyAlignment="1">
      <alignment horizontal="center" vertical="center" wrapText="1"/>
    </xf>
    <xf numFmtId="4" fontId="50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0" fillId="49" borderId="48" xfId="0" applyNumberFormat="1" applyFill="1" applyBorder="1"/>
    <xf numFmtId="3" fontId="13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18" fillId="3" borderId="3" xfId="0" applyNumberFormat="1" applyFont="1" applyFill="1" applyBorder="1" applyAlignment="1">
      <alignment horizontal="center" vertical="center"/>
    </xf>
    <xf numFmtId="0" fontId="47" fillId="53" borderId="66" xfId="0" applyFont="1" applyFill="1" applyBorder="1" applyAlignment="1">
      <alignment horizontal="left" indent="1"/>
    </xf>
    <xf numFmtId="0" fontId="47" fillId="54" borderId="66" xfId="0" applyFont="1" applyFill="1" applyBorder="1" applyAlignment="1">
      <alignment horizontal="left" indent="1"/>
    </xf>
    <xf numFmtId="0" fontId="47" fillId="54" borderId="65" xfId="0" applyFont="1" applyFill="1" applyBorder="1" applyAlignment="1">
      <alignment horizontal="center"/>
    </xf>
    <xf numFmtId="0" fontId="47" fillId="53" borderId="66" xfId="0" applyFont="1" applyFill="1" applyBorder="1" applyAlignment="1">
      <alignment horizontal="center"/>
    </xf>
    <xf numFmtId="3" fontId="2" fillId="53" borderId="65" xfId="51" applyNumberFormat="1" applyFont="1" applyFill="1" applyBorder="1" applyAlignment="1">
      <alignment horizontal="center"/>
    </xf>
    <xf numFmtId="4" fontId="2" fillId="0" borderId="65" xfId="51" applyNumberFormat="1" applyFont="1" applyBorder="1" applyAlignment="1">
      <alignment horizontal="center"/>
    </xf>
    <xf numFmtId="2" fontId="47" fillId="55" borderId="65" xfId="0" applyNumberFormat="1" applyFont="1" applyFill="1" applyBorder="1" applyAlignment="1">
      <alignment horizontal="center"/>
    </xf>
    <xf numFmtId="3" fontId="2" fillId="50" borderId="66" xfId="51" applyNumberFormat="1" applyFont="1" applyFill="1" applyBorder="1" applyAlignment="1">
      <alignment horizontal="center"/>
    </xf>
    <xf numFmtId="2" fontId="47" fillId="52" borderId="66" xfId="0" applyNumberFormat="1" applyFont="1" applyFill="1" applyBorder="1" applyAlignment="1">
      <alignment horizontal="center"/>
    </xf>
    <xf numFmtId="0" fontId="47" fillId="46" borderId="59" xfId="0" applyFont="1" applyFill="1" applyBorder="1" applyAlignment="1">
      <alignment horizontal="left" indent="1"/>
    </xf>
    <xf numFmtId="0" fontId="47" fillId="57" borderId="59" xfId="0" applyFont="1" applyFill="1" applyBorder="1" applyAlignment="1">
      <alignment horizontal="left" indent="1"/>
    </xf>
    <xf numFmtId="0" fontId="47" fillId="57" borderId="59" xfId="0" applyFont="1" applyFill="1" applyBorder="1" applyAlignment="1">
      <alignment horizontal="center"/>
    </xf>
    <xf numFmtId="0" fontId="47" fillId="46" borderId="59" xfId="0" applyFont="1" applyFill="1" applyBorder="1" applyAlignment="1">
      <alignment horizontal="center"/>
    </xf>
    <xf numFmtId="3" fontId="2" fillId="46" borderId="59" xfId="51" applyNumberFormat="1" applyFont="1" applyFill="1" applyBorder="1" applyAlignment="1">
      <alignment horizontal="center"/>
    </xf>
    <xf numFmtId="4" fontId="2" fillId="46" borderId="59" xfId="51" applyNumberFormat="1" applyFont="1" applyFill="1" applyBorder="1" applyAlignment="1">
      <alignment horizontal="center"/>
    </xf>
    <xf numFmtId="2" fontId="47" fillId="58" borderId="59" xfId="0" applyNumberFormat="1" applyFont="1" applyFill="1" applyBorder="1" applyAlignment="1">
      <alignment horizontal="center"/>
    </xf>
    <xf numFmtId="0" fontId="47" fillId="46" borderId="58" xfId="0" applyFont="1" applyFill="1" applyBorder="1" applyAlignment="1">
      <alignment horizontal="left" indent="1"/>
    </xf>
    <xf numFmtId="0" fontId="47" fillId="57" borderId="58" xfId="0" applyFont="1" applyFill="1" applyBorder="1" applyAlignment="1">
      <alignment horizontal="left" indent="1"/>
    </xf>
    <xf numFmtId="0" fontId="47" fillId="57" borderId="58" xfId="0" applyFont="1" applyFill="1" applyBorder="1" applyAlignment="1">
      <alignment horizontal="center"/>
    </xf>
    <xf numFmtId="0" fontId="47" fillId="46" borderId="58" xfId="0" applyFont="1" applyFill="1" applyBorder="1" applyAlignment="1">
      <alignment horizontal="center"/>
    </xf>
    <xf numFmtId="3" fontId="2" fillId="46" borderId="58" xfId="51" applyNumberFormat="1" applyFont="1" applyFill="1" applyBorder="1" applyAlignment="1">
      <alignment horizontal="center"/>
    </xf>
    <xf numFmtId="2" fontId="47" fillId="58" borderId="58" xfId="0" applyNumberFormat="1" applyFont="1" applyFill="1" applyBorder="1" applyAlignment="1">
      <alignment horizontal="center"/>
    </xf>
    <xf numFmtId="4" fontId="39" fillId="0" borderId="67" xfId="0" applyNumberFormat="1" applyFont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46" borderId="68" xfId="0" applyNumberFormat="1" applyFill="1" applyBorder="1" applyAlignment="1">
      <alignment horizontal="center" vertical="center"/>
    </xf>
    <xf numFmtId="0" fontId="45" fillId="0" borderId="68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/>
    </xf>
    <xf numFmtId="4" fontId="18" fillId="0" borderId="16" xfId="0" applyNumberFormat="1" applyFont="1" applyBorder="1" applyAlignment="1">
      <alignment horizontal="center" vertical="center"/>
    </xf>
    <xf numFmtId="4" fontId="18" fillId="0" borderId="17" xfId="0" applyNumberFormat="1" applyFont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18" fillId="0" borderId="4" xfId="0" applyNumberFormat="1" applyFont="1" applyBorder="1" applyAlignment="1">
      <alignment horizontal="center" vertical="center"/>
    </xf>
    <xf numFmtId="0" fontId="18" fillId="0" borderId="0" xfId="0" applyFont="1"/>
    <xf numFmtId="3" fontId="18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0" fontId="0" fillId="46" borderId="21" xfId="0" applyFill="1" applyBorder="1"/>
    <xf numFmtId="18" fontId="0" fillId="46" borderId="21" xfId="0" applyNumberFormat="1" applyFill="1" applyBorder="1"/>
    <xf numFmtId="4" fontId="0" fillId="46" borderId="21" xfId="0" applyNumberFormat="1" applyFill="1" applyBorder="1"/>
    <xf numFmtId="170" fontId="0" fillId="0" borderId="21" xfId="0" applyNumberFormat="1" applyBorder="1" applyAlignment="1">
      <alignment vertical="center"/>
    </xf>
    <xf numFmtId="0" fontId="41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0" fontId="41" fillId="0" borderId="0" xfId="0" applyFont="1" applyAlignment="1">
      <alignment wrapText="1"/>
    </xf>
    <xf numFmtId="0" fontId="46" fillId="3" borderId="52" xfId="0" applyFont="1" applyFill="1" applyBorder="1" applyAlignment="1">
      <alignment horizontal="left" vertical="top" indent="1"/>
    </xf>
    <xf numFmtId="4" fontId="1" fillId="0" borderId="58" xfId="51" applyNumberFormat="1" applyFont="1" applyBorder="1" applyAlignment="1">
      <alignment horizontal="center"/>
    </xf>
    <xf numFmtId="4" fontId="41" fillId="46" borderId="21" xfId="0" applyNumberFormat="1" applyFont="1" applyFill="1" applyBorder="1" applyAlignment="1">
      <alignment horizontal="center" vertical="center" wrapText="1"/>
    </xf>
    <xf numFmtId="2" fontId="0" fillId="0" borderId="21" xfId="0" applyNumberFormat="1" applyBorder="1"/>
    <xf numFmtId="0" fontId="1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33" fillId="56" borderId="60" xfId="0" applyFont="1" applyFill="1" applyBorder="1" applyAlignment="1">
      <alignment horizontal="center"/>
    </xf>
    <xf numFmtId="0" fontId="33" fillId="56" borderId="61" xfId="0" applyFont="1" applyFill="1" applyBorder="1" applyAlignment="1">
      <alignment horizontal="center"/>
    </xf>
    <xf numFmtId="0" fontId="33" fillId="56" borderId="60" xfId="0" applyFont="1" applyFill="1" applyBorder="1" applyAlignment="1">
      <alignment horizontal="left"/>
    </xf>
    <xf numFmtId="0" fontId="33" fillId="56" borderId="61" xfId="0" applyFont="1" applyFill="1" applyBorder="1" applyAlignment="1">
      <alignment horizontal="left"/>
    </xf>
    <xf numFmtId="0" fontId="48" fillId="56" borderId="62" xfId="0" applyFont="1" applyFill="1" applyBorder="1" applyAlignment="1">
      <alignment horizontal="center" vertical="center"/>
    </xf>
    <xf numFmtId="0" fontId="48" fillId="56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3" borderId="19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6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12" borderId="53" xfId="0" applyFont="1" applyFill="1" applyBorder="1" applyAlignment="1">
      <alignment horizontal="center" vertical="center"/>
    </xf>
    <xf numFmtId="0" fontId="11" fillId="12" borderId="54" xfId="0" applyFont="1" applyFill="1" applyBorder="1" applyAlignment="1">
      <alignment horizontal="center" vertical="center"/>
    </xf>
    <xf numFmtId="0" fontId="11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09845FD4-1665-40DE-9BDD-35191484F5FA}"/>
    <cellStyle name="Normal 9" xfId="52" xr:uid="{A4F4EEF9-4247-4726-9191-2636313322A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0.15904212119141875</c:v>
                </c:pt>
                <c:pt idx="1">
                  <c:v>0.27334262145472582</c:v>
                </c:pt>
                <c:pt idx="2">
                  <c:v>9.0791688058452572E-2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2.0432462054906696E-2</c:v>
                </c:pt>
                <c:pt idx="1">
                  <c:v>0.93868969706359007</c:v>
                </c:pt>
                <c:pt idx="2">
                  <c:v>4.0877840881503223E-2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General'!$B$8:$B$21</c15:sqref>
                  </c15:fullRef>
                </c:ext>
              </c:extLst>
              <c:f>'Historico General'!$B$8:$B$21</c:f>
              <c:strCache>
                <c:ptCount val="14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25/07-31/07</c:v>
                </c:pt>
                <c:pt idx="9">
                  <c:v>01/08-07/08</c:v>
                </c:pt>
                <c:pt idx="10">
                  <c:v>08/08-14/08</c:v>
                </c:pt>
                <c:pt idx="11">
                  <c:v>15/08-21/08</c:v>
                </c:pt>
                <c:pt idx="12">
                  <c:v>22/08-28/08</c:v>
                </c:pt>
                <c:pt idx="13">
                  <c:v>29/08-04/09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General'!$D$3:$D$18</c15:sqref>
                  </c15:fullRef>
                </c:ext>
              </c:extLst>
              <c:f>'Historico General'!$D$3:$D$16</c:f>
              <c:numCache>
                <c:formatCode>#,##0</c:formatCode>
                <c:ptCount val="14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General'!$B$8:$B$21</c15:sqref>
                  </c15:fullRef>
                </c:ext>
              </c:extLst>
              <c:f>'Historico General'!$B$8:$B$21</c:f>
              <c:strCache>
                <c:ptCount val="14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25/07-31/07</c:v>
                </c:pt>
                <c:pt idx="9">
                  <c:v>01/08-07/08</c:v>
                </c:pt>
                <c:pt idx="10">
                  <c:v>08/08-14/08</c:v>
                </c:pt>
                <c:pt idx="11">
                  <c:v>15/08-21/08</c:v>
                </c:pt>
                <c:pt idx="12">
                  <c:v>22/08-28/08</c:v>
                </c:pt>
                <c:pt idx="13">
                  <c:v>29/08-04/09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General'!$C$3:$C$18</c15:sqref>
                  </c15:fullRef>
                </c:ext>
              </c:extLst>
              <c:f>'Historico General'!$C$3:$C$16</c:f>
              <c:numCache>
                <c:formatCode>#,##0</c:formatCode>
                <c:ptCount val="14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General'!$B$8:$B$21</c15:sqref>
                        </c15:fullRef>
                        <c15:formulaRef>
                          <c15:sqref>'Historico General'!$B$8:$B$21</c15:sqref>
                        </c15:formulaRef>
                      </c:ext>
                    </c:extLst>
                    <c:strCache>
                      <c:ptCount val="14"/>
                      <c:pt idx="0">
                        <c:v>03/06-09/06</c:v>
                      </c:pt>
                      <c:pt idx="1">
                        <c:v>10/06-16/06</c:v>
                      </c:pt>
                      <c:pt idx="2">
                        <c:v>17/06-23/06</c:v>
                      </c:pt>
                      <c:pt idx="3">
                        <c:v>24/06-30/06</c:v>
                      </c:pt>
                      <c:pt idx="4">
                        <c:v>01/07-07/07</c:v>
                      </c:pt>
                      <c:pt idx="5">
                        <c:v>08/07-14/07</c:v>
                      </c:pt>
                      <c:pt idx="6">
                        <c:v>15/07-21/07</c:v>
                      </c:pt>
                      <c:pt idx="7">
                        <c:v>18/07-24/07</c:v>
                      </c:pt>
                      <c:pt idx="8">
                        <c:v>25/07-31/07</c:v>
                      </c:pt>
                      <c:pt idx="9">
                        <c:v>01/08-07/08</c:v>
                      </c:pt>
                      <c:pt idx="10">
                        <c:v>08/08-14/08</c:v>
                      </c:pt>
                      <c:pt idx="11">
                        <c:v>15/08-21/08</c:v>
                      </c:pt>
                      <c:pt idx="12">
                        <c:v>22/08-28/08</c:v>
                      </c:pt>
                      <c:pt idx="13">
                        <c:v>29/08-04/09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General'!$E$3:$E$18</c15:sqref>
                        </c15:fullRef>
                        <c15:formulaRef>
                          <c15:sqref>'Historico General'!$E$3:$E$16</c15:sqref>
                        </c15:formulaRef>
                      </c:ext>
                    </c:extLst>
                    <c:numCache>
                      <c:formatCode>#,##0</c:formatCode>
                      <c:ptCount val="14"/>
                      <c:pt idx="0">
                        <c:v>423507</c:v>
                      </c:pt>
                      <c:pt idx="1">
                        <c:v>429559</c:v>
                      </c:pt>
                      <c:pt idx="2">
                        <c:v>450146</c:v>
                      </c:pt>
                      <c:pt idx="3">
                        <c:v>422155</c:v>
                      </c:pt>
                      <c:pt idx="4">
                        <c:v>395604</c:v>
                      </c:pt>
                      <c:pt idx="5">
                        <c:v>376269</c:v>
                      </c:pt>
                      <c:pt idx="6" formatCode="#,##0.00">
                        <c:v>364261.46899999998</c:v>
                      </c:pt>
                      <c:pt idx="7" formatCode="#,##0.00">
                        <c:v>323560.11200000002</c:v>
                      </c:pt>
                      <c:pt idx="8" formatCode="#,##0.00">
                        <c:v>319277</c:v>
                      </c:pt>
                      <c:pt idx="9" formatCode="#,##0.00">
                        <c:v>285187.42099999997</c:v>
                      </c:pt>
                      <c:pt idx="10" formatCode="#,##0.00">
                        <c:v>279806.15999999997</c:v>
                      </c:pt>
                      <c:pt idx="11" formatCode="#,##0.00">
                        <c:v>276331.37</c:v>
                      </c:pt>
                      <c:pt idx="12" formatCode="#,##0.00">
                        <c:v>264332.23</c:v>
                      </c:pt>
                      <c:pt idx="13" formatCode="#,##0.00">
                        <c:v>283597.23</c:v>
                      </c:pt>
                    </c:numCache>
                  </c:numRef>
                </c:val>
                <c:smooth val="1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9315020967206687E-2"/>
                  <c:y val="-5.1626881031581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4.9229040335475309E-2"/>
                  <c:y val="-5.029779078679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0723293209038458E-2"/>
                  <c:y val="-5.4202134969181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Dinamizado'!$B$3:$B$15</c:f>
              <c:strCache>
                <c:ptCount val="1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</c:strCache>
            </c:strRef>
          </c:cat>
          <c:val>
            <c:numRef>
              <c:f>'Historico Dinamizado'!$C$3:$C$15</c:f>
              <c:numCache>
                <c:formatCode>#,##0.00</c:formatCode>
                <c:ptCount val="13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Dinamizado'!$B$3:$B$15</c:f>
              <c:strCache>
                <c:ptCount val="1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</c:strCache>
            </c:strRef>
          </c:cat>
          <c:val>
            <c:numRef>
              <c:f>'Historico Dinamizado'!$D$3:$D$15</c:f>
              <c:numCache>
                <c:formatCode>#,##0.00</c:formatCode>
                <c:ptCount val="13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Dinamizado'!$B$3:$B$15</c:f>
              <c:strCache>
                <c:ptCount val="13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</c:strCache>
            </c:strRef>
          </c:cat>
          <c:val>
            <c:numRef>
              <c:f>'Historico Dinamizado'!$E$3:$E$15</c:f>
              <c:numCache>
                <c:formatCode>#,##0.00</c:formatCode>
                <c:ptCount val="13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15</xdr:col>
      <xdr:colOff>306916</xdr:colOff>
      <xdr:row>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2</xdr:row>
      <xdr:rowOff>144992</xdr:rowOff>
    </xdr:from>
    <xdr:to>
      <xdr:col>4</xdr:col>
      <xdr:colOff>1073992</xdr:colOff>
      <xdr:row>19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 flipH="1">
          <a:off x="4677833" y="462492"/>
          <a:ext cx="5076" cy="5347758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0" t="s">
        <v>339</v>
      </c>
      <c r="D2" s="450"/>
      <c r="E2" s="450"/>
      <c r="F2" s="451" t="s">
        <v>343</v>
      </c>
      <c r="G2" s="451"/>
      <c r="H2" s="451"/>
      <c r="I2" s="452" t="s">
        <v>0</v>
      </c>
      <c r="J2" s="452"/>
      <c r="K2" s="452"/>
    </row>
    <row r="3" spans="1:11" x14ac:dyDescent="0.25">
      <c r="A3" s="2"/>
      <c r="C3" s="450" t="s">
        <v>1</v>
      </c>
      <c r="D3" s="450"/>
      <c r="E3" s="450"/>
      <c r="F3" s="456" t="s">
        <v>2</v>
      </c>
      <c r="G3" s="456"/>
      <c r="H3" s="456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5">
        <f>SUM(Horas!C6:I6)</f>
        <v>0</v>
      </c>
      <c r="D6" s="273"/>
      <c r="E6" s="274" t="str">
        <f t="shared" ref="E6:E8" si="0">+IFERROR(C6/D6,"-")</f>
        <v>-</v>
      </c>
      <c r="F6" s="276">
        <f>SUM(Horas!J6:P6)</f>
        <v>0</v>
      </c>
      <c r="G6" s="270"/>
      <c r="H6" s="277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5">
        <f>SUM(Horas!C7:I7)</f>
        <v>0</v>
      </c>
      <c r="D7" s="273"/>
      <c r="E7" s="274" t="str">
        <f t="shared" si="0"/>
        <v>-</v>
      </c>
      <c r="F7" s="276">
        <f>SUM(Horas!J7:P7)</f>
        <v>0</v>
      </c>
      <c r="G7" s="270"/>
      <c r="H7" s="277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5">
        <f>SUM(Horas!C8:I8)</f>
        <v>0</v>
      </c>
      <c r="D8" s="273"/>
      <c r="E8" s="274" t="str">
        <f t="shared" si="0"/>
        <v>-</v>
      </c>
      <c r="F8" s="276">
        <f>SUM(Horas!J8:P8)</f>
        <v>0</v>
      </c>
      <c r="G8" s="270"/>
      <c r="H8" s="277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5">
        <f>SUM(Horas!C9:I9)</f>
        <v>0</v>
      </c>
      <c r="D9" s="272"/>
      <c r="E9" s="274" t="str">
        <f t="shared" ref="E9:E12" si="5">+IFERROR(C9/D9,"-")</f>
        <v>-</v>
      </c>
      <c r="F9" s="276">
        <f>SUM(Horas!J9:P9)</f>
        <v>0</v>
      </c>
      <c r="G9" s="271"/>
      <c r="H9" s="277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5">
        <f>SUM(Horas!C10:I10)</f>
        <v>0</v>
      </c>
      <c r="D10" s="272"/>
      <c r="E10" s="274" t="str">
        <f t="shared" si="5"/>
        <v>-</v>
      </c>
      <c r="F10" s="276">
        <f>SUM(Horas!J10:P10)</f>
        <v>0</v>
      </c>
      <c r="G10" s="271"/>
      <c r="H10" s="277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5">
        <f>SUM(Horas!C11:I11)</f>
        <v>0</v>
      </c>
      <c r="D11" s="272"/>
      <c r="E11" s="274" t="str">
        <f t="shared" si="5"/>
        <v>-</v>
      </c>
      <c r="F11" s="276">
        <f>SUM(Horas!J11:P11)</f>
        <v>0</v>
      </c>
      <c r="G11" s="271"/>
      <c r="H11" s="277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5">
        <f>SUM(Horas!C12:I12)</f>
        <v>0</v>
      </c>
      <c r="D12" s="272"/>
      <c r="E12" s="274" t="str">
        <f t="shared" si="5"/>
        <v>-</v>
      </c>
      <c r="F12" s="276">
        <f>SUM(Horas!J12:P12)</f>
        <v>0</v>
      </c>
      <c r="G12" s="271"/>
      <c r="H12" s="277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5"/>
      <c r="D13" s="272"/>
      <c r="E13" s="274"/>
      <c r="F13" s="276">
        <f>SUM(Horas!J13:P13)</f>
        <v>0</v>
      </c>
      <c r="G13" s="271"/>
      <c r="H13" s="277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5">
        <f>SUM(Horas!C15:I15)</f>
        <v>0</v>
      </c>
      <c r="D16" s="272"/>
      <c r="E16" s="274" t="str">
        <f t="shared" ref="E16:E25" si="9">+IFERROR(C16/D16,"-")</f>
        <v>-</v>
      </c>
      <c r="F16" s="276">
        <f>SUM(Horas!J15:P15)</f>
        <v>0</v>
      </c>
      <c r="G16" s="278"/>
      <c r="H16" s="277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5">
        <f>SUM(Horas!C16:I16)</f>
        <v>0</v>
      </c>
      <c r="D17" s="272"/>
      <c r="E17" s="274" t="str">
        <f t="shared" si="9"/>
        <v>-</v>
      </c>
      <c r="F17" s="276">
        <f>SUM(Horas!J16:P16)</f>
        <v>0</v>
      </c>
      <c r="G17" s="278"/>
      <c r="H17" s="277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5">
        <f>SUM(Horas!C17:I17)</f>
        <v>0</v>
      </c>
      <c r="D18" s="272"/>
      <c r="E18" s="274" t="str">
        <f t="shared" si="9"/>
        <v>-</v>
      </c>
      <c r="F18" s="276">
        <f>SUM(Horas!J17:P17)</f>
        <v>0</v>
      </c>
      <c r="G18" s="278"/>
      <c r="H18" s="277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5">
        <f>SUM(Horas!C18:I18)</f>
        <v>0</v>
      </c>
      <c r="D19" s="272"/>
      <c r="E19" s="274" t="str">
        <f t="shared" si="9"/>
        <v>-</v>
      </c>
      <c r="F19" s="276">
        <f>SUM(Horas!J18:P18)</f>
        <v>0</v>
      </c>
      <c r="G19" s="278"/>
      <c r="H19" s="277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5">
        <f>SUM(Horas!C19:I19)</f>
        <v>0</v>
      </c>
      <c r="D20" s="272"/>
      <c r="E20" s="274" t="str">
        <f>+IFERROR(C20/D20,"-")</f>
        <v>-</v>
      </c>
      <c r="F20" s="276">
        <f>SUM(Horas!J19:P19)</f>
        <v>0</v>
      </c>
      <c r="G20" s="278"/>
      <c r="H20" s="277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5">
        <f>SUM(Horas!C20:I20)</f>
        <v>0</v>
      </c>
      <c r="D21" s="272"/>
      <c r="E21" s="274" t="str">
        <f t="shared" si="9"/>
        <v>-</v>
      </c>
      <c r="F21" s="276">
        <f>SUM(Horas!J20:P20)</f>
        <v>0</v>
      </c>
      <c r="G21" s="278"/>
      <c r="H21" s="277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5">
        <f>SUM(Horas!C21:I21)</f>
        <v>0</v>
      </c>
      <c r="D22" s="272"/>
      <c r="E22" s="274" t="str">
        <f t="shared" si="9"/>
        <v>-</v>
      </c>
      <c r="F22" s="276">
        <f>SUM(Horas!J21:P21)</f>
        <v>0</v>
      </c>
      <c r="G22" s="278"/>
      <c r="H22" s="277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5">
        <f>SUM(Horas!C22:I22)</f>
        <v>0</v>
      </c>
      <c r="D23" s="272"/>
      <c r="E23" s="274" t="str">
        <f t="shared" si="9"/>
        <v>-</v>
      </c>
      <c r="F23" s="276">
        <f>SUM(Horas!J22:P22)</f>
        <v>0</v>
      </c>
      <c r="G23" s="278"/>
      <c r="H23" s="277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5">
        <f>SUM(Horas!C23:I23)</f>
        <v>0</v>
      </c>
      <c r="D24" s="272"/>
      <c r="E24" s="274" t="str">
        <f t="shared" si="9"/>
        <v>-</v>
      </c>
      <c r="F24" s="276">
        <f>SUM(Horas!J23:P23)</f>
        <v>0</v>
      </c>
      <c r="G24" s="271"/>
      <c r="H24" s="277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5">
        <f>SUM(Horas!C24:I24)</f>
        <v>0</v>
      </c>
      <c r="D25" s="272"/>
      <c r="E25" s="274" t="str">
        <f t="shared" si="9"/>
        <v>-</v>
      </c>
      <c r="F25" s="276">
        <f>SUM(Horas!J24:P24)</f>
        <v>0</v>
      </c>
      <c r="G25" s="278"/>
      <c r="H25" s="277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4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9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8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0" t="s">
        <v>339</v>
      </c>
      <c r="D241" s="450"/>
      <c r="E241" s="450"/>
      <c r="F241" s="451" t="s">
        <v>343</v>
      </c>
      <c r="G241" s="451"/>
      <c r="H241" s="451"/>
      <c r="I241" s="452" t="s">
        <v>0</v>
      </c>
      <c r="J241" s="452"/>
      <c r="K241" s="45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3" t="s">
        <v>1</v>
      </c>
      <c r="D242" s="453"/>
      <c r="E242" s="453"/>
      <c r="F242" s="454" t="s">
        <v>2</v>
      </c>
      <c r="G242" s="454"/>
      <c r="H242" s="454"/>
      <c r="I242" s="455"/>
      <c r="J242" s="455"/>
      <c r="K242" s="45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2" t="s">
        <v>3</v>
      </c>
      <c r="D243" s="263" t="s">
        <v>4</v>
      </c>
      <c r="E243" s="264" t="s">
        <v>5</v>
      </c>
      <c r="F243" s="265" t="s">
        <v>3</v>
      </c>
      <c r="G243" s="266" t="s">
        <v>4</v>
      </c>
      <c r="H243" s="267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2"/>
  <sheetViews>
    <sheetView workbookViewId="0">
      <selection activeCell="I15" sqref="I15"/>
    </sheetView>
  </sheetViews>
  <sheetFormatPr baseColWidth="10" defaultRowHeight="15" x14ac:dyDescent="0.25"/>
  <cols>
    <col min="1" max="1" width="1" customWidth="1"/>
    <col min="2" max="2" width="19.7109375" style="385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79" t="s">
        <v>482</v>
      </c>
      <c r="C2" s="380" t="s">
        <v>483</v>
      </c>
      <c r="D2" s="380" t="s">
        <v>484</v>
      </c>
      <c r="E2" s="380" t="s">
        <v>485</v>
      </c>
      <c r="F2" s="380" t="s">
        <v>486</v>
      </c>
      <c r="G2" s="380" t="s">
        <v>487</v>
      </c>
      <c r="H2" s="380" t="s">
        <v>488</v>
      </c>
      <c r="I2" s="380" t="s">
        <v>489</v>
      </c>
      <c r="J2" s="380" t="s">
        <v>16</v>
      </c>
      <c r="M2" s="392" t="s">
        <v>446</v>
      </c>
    </row>
    <row r="3" spans="2:13" ht="15.75" x14ac:dyDescent="0.25">
      <c r="B3" s="386" t="s">
        <v>432</v>
      </c>
      <c r="C3" s="387">
        <v>7076.7</v>
      </c>
      <c r="D3" s="387">
        <v>13977.9666666666</v>
      </c>
      <c r="E3" s="387">
        <v>7827.0666666666602</v>
      </c>
      <c r="F3" s="387">
        <v>7390.3166666666602</v>
      </c>
      <c r="G3" s="387">
        <v>9077.9833333333299</v>
      </c>
      <c r="H3" s="387">
        <v>14575.95</v>
      </c>
      <c r="I3" s="387">
        <v>7095.85</v>
      </c>
      <c r="J3" s="309">
        <v>51191.366666666618</v>
      </c>
      <c r="K3" s="391">
        <f>J3/$M$3</f>
        <v>8.46652763011458E-3</v>
      </c>
      <c r="M3" s="393">
        <f>Resumen!C6</f>
        <v>6046323.7000000002</v>
      </c>
    </row>
    <row r="4" spans="2:13" x14ac:dyDescent="0.25">
      <c r="B4" s="386" t="s">
        <v>342</v>
      </c>
      <c r="C4" s="448">
        <v>8159.8833333333296</v>
      </c>
      <c r="D4" s="387">
        <v>9030.5166666666591</v>
      </c>
      <c r="E4" s="387">
        <v>6980.4666666666599</v>
      </c>
      <c r="F4" s="387">
        <v>5877.8</v>
      </c>
      <c r="G4" s="387">
        <v>31024.333333333299</v>
      </c>
      <c r="H4" s="448">
        <v>91990.816666666593</v>
      </c>
      <c r="I4" s="448">
        <v>459867.16666666599</v>
      </c>
      <c r="J4" s="387">
        <v>436905.3899999992</v>
      </c>
      <c r="K4" s="391">
        <f t="shared" ref="K4:K12" si="0">J4/$M$3</f>
        <v>7.2259675743129526E-2</v>
      </c>
    </row>
    <row r="5" spans="2:13" x14ac:dyDescent="0.25">
      <c r="B5" s="386" t="s">
        <v>409</v>
      </c>
      <c r="C5" s="387">
        <v>4132.8666666666604</v>
      </c>
      <c r="D5" s="387">
        <v>38557.433333333298</v>
      </c>
      <c r="E5" s="387">
        <v>192458.56666666601</v>
      </c>
      <c r="F5" s="387">
        <v>36619.5666666666</v>
      </c>
      <c r="G5" s="387">
        <v>3475.9833333333299</v>
      </c>
      <c r="H5" s="387">
        <v>64752.4</v>
      </c>
      <c r="I5" s="387">
        <v>65596.033333333296</v>
      </c>
      <c r="J5" s="310">
        <v>150458.26666666652</v>
      </c>
      <c r="K5" s="391">
        <f t="shared" si="0"/>
        <v>2.4884255976349152E-2</v>
      </c>
    </row>
    <row r="6" spans="2:13" x14ac:dyDescent="0.25">
      <c r="B6" s="386" t="s">
        <v>426</v>
      </c>
      <c r="C6" s="448">
        <v>3387.7833333333301</v>
      </c>
      <c r="D6" s="387">
        <v>6017.8166666666602</v>
      </c>
      <c r="E6" s="387">
        <v>5165.95</v>
      </c>
      <c r="F6" s="387">
        <v>6965.5333333333301</v>
      </c>
      <c r="G6" s="448">
        <v>6943.25</v>
      </c>
      <c r="H6" s="387">
        <v>20295.75</v>
      </c>
      <c r="I6" s="387">
        <v>4361.1833333333298</v>
      </c>
      <c r="J6" s="309">
        <v>70102.883333333317</v>
      </c>
      <c r="K6" s="391">
        <f t="shared" si="0"/>
        <v>1.1594298752700474E-2</v>
      </c>
    </row>
    <row r="7" spans="2:13" x14ac:dyDescent="0.25">
      <c r="B7" s="386" t="s">
        <v>427</v>
      </c>
      <c r="C7" s="387">
        <v>2003.8</v>
      </c>
      <c r="D7" s="387">
        <v>5155.1000000000004</v>
      </c>
      <c r="E7" s="387">
        <v>17301.55</v>
      </c>
      <c r="F7" s="387">
        <v>1506.68333333333</v>
      </c>
      <c r="G7" s="387">
        <v>1774.5</v>
      </c>
      <c r="H7" s="387">
        <v>4995.7833333333301</v>
      </c>
      <c r="I7" s="387">
        <v>7273.2</v>
      </c>
      <c r="J7" s="309">
        <v>12901.883333333297</v>
      </c>
      <c r="K7" s="391">
        <f t="shared" si="0"/>
        <v>2.1338393333676952E-3</v>
      </c>
    </row>
    <row r="8" spans="2:13" x14ac:dyDescent="0.25">
      <c r="B8" s="386" t="s">
        <v>428</v>
      </c>
      <c r="C8" s="387">
        <v>2286.5333333333301</v>
      </c>
      <c r="D8" s="387">
        <v>8576.8666666666595</v>
      </c>
      <c r="E8" s="387">
        <v>12568.616666666599</v>
      </c>
      <c r="F8" s="387">
        <v>2568.5833333333298</v>
      </c>
      <c r="G8" s="387">
        <v>1582.45</v>
      </c>
      <c r="H8" s="387">
        <v>2082.4833333333299</v>
      </c>
      <c r="I8" s="387">
        <v>1336.56666666666</v>
      </c>
      <c r="J8" s="309">
        <v>13687.643333333319</v>
      </c>
      <c r="K8" s="391">
        <f t="shared" si="0"/>
        <v>2.2637959878551192E-3</v>
      </c>
    </row>
    <row r="9" spans="2:13" x14ac:dyDescent="0.25">
      <c r="B9" s="386" t="s">
        <v>431</v>
      </c>
      <c r="C9" s="387">
        <v>929.76666666666597</v>
      </c>
      <c r="D9" s="387">
        <v>1162.5</v>
      </c>
      <c r="E9" s="387">
        <v>793.83333333333303</v>
      </c>
      <c r="F9" s="387">
        <v>841.2</v>
      </c>
      <c r="G9" s="387">
        <v>3799.11666666666</v>
      </c>
      <c r="H9" s="387">
        <v>1394.88333333333</v>
      </c>
      <c r="I9" s="387">
        <v>2198.88333333333</v>
      </c>
      <c r="J9" s="309">
        <v>7683.0666666666493</v>
      </c>
      <c r="K9" s="391">
        <f t="shared" si="0"/>
        <v>1.2707005195018999E-3</v>
      </c>
    </row>
    <row r="10" spans="2:13" x14ac:dyDescent="0.25">
      <c r="B10" s="386" t="s">
        <v>429</v>
      </c>
      <c r="C10" s="387">
        <v>3811.8</v>
      </c>
      <c r="D10" s="387">
        <v>1988.35</v>
      </c>
      <c r="E10" s="387">
        <v>988.91666666666595</v>
      </c>
      <c r="F10" s="387">
        <v>1208.18333333333</v>
      </c>
      <c r="G10" s="387">
        <v>2322.5333333333301</v>
      </c>
      <c r="H10" s="387">
        <v>1821.1666666666599</v>
      </c>
      <c r="I10" s="387">
        <v>1917.06666666666</v>
      </c>
      <c r="J10" s="309">
        <v>12214.39999999998</v>
      </c>
      <c r="K10" s="391">
        <f t="shared" si="0"/>
        <v>2.0201366327773649E-3</v>
      </c>
    </row>
    <row r="11" spans="2:13" x14ac:dyDescent="0.25">
      <c r="B11" s="386" t="s">
        <v>430</v>
      </c>
      <c r="C11" s="387">
        <v>824.01666666666597</v>
      </c>
      <c r="D11" s="387">
        <v>965.1</v>
      </c>
      <c r="E11" s="387">
        <v>997.95</v>
      </c>
      <c r="F11" s="387">
        <v>987.1</v>
      </c>
      <c r="G11" s="387">
        <v>881.36666666666599</v>
      </c>
      <c r="H11" s="387">
        <v>681.56666666666604</v>
      </c>
      <c r="I11" s="387">
        <v>1363.43333333333</v>
      </c>
      <c r="J11" s="309">
        <v>6330.1999999999898</v>
      </c>
      <c r="K11" s="391">
        <f t="shared" si="0"/>
        <v>1.046950231923572E-3</v>
      </c>
    </row>
    <row r="12" spans="2:13" ht="20.25" customHeight="1" x14ac:dyDescent="0.25">
      <c r="B12" s="388" t="s">
        <v>16</v>
      </c>
      <c r="C12" s="389">
        <f t="shared" ref="C12:I12" si="1">SUM(C3:C11)</f>
        <v>32613.14999999998</v>
      </c>
      <c r="D12" s="389">
        <f t="shared" si="1"/>
        <v>85431.649999999892</v>
      </c>
      <c r="E12" s="389">
        <f t="shared" si="1"/>
        <v>245082.91666666596</v>
      </c>
      <c r="F12" s="389">
        <f t="shared" si="1"/>
        <v>63964.966666666573</v>
      </c>
      <c r="G12" s="389">
        <f t="shared" si="1"/>
        <v>60881.516666666619</v>
      </c>
      <c r="H12" s="389">
        <f t="shared" si="1"/>
        <v>202590.79999999993</v>
      </c>
      <c r="I12" s="389">
        <f t="shared" si="1"/>
        <v>551009.38333333249</v>
      </c>
      <c r="J12" s="390">
        <f>SUM(J3:J11)</f>
        <v>761475.09999999893</v>
      </c>
      <c r="K12" s="391">
        <f t="shared" si="0"/>
        <v>0.1259401808077194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showGridLines="0" topLeftCell="B1" zoomScale="90" zoomScaleNormal="90" workbookViewId="0">
      <pane ySplit="1" topLeftCell="A2" activePane="bottomLeft" state="frozen"/>
      <selection pane="bottomLeft" activeCell="F6" sqref="F6:G6"/>
    </sheetView>
  </sheetViews>
  <sheetFormatPr baseColWidth="10" defaultColWidth="9.140625" defaultRowHeight="15" x14ac:dyDescent="0.25"/>
  <cols>
    <col min="1" max="1" width="15.7109375" style="368" customWidth="1"/>
    <col min="2" max="2" width="28.5703125" style="368" bestFit="1" customWidth="1"/>
    <col min="3" max="3" width="42.28515625" style="368" bestFit="1" customWidth="1"/>
    <col min="4" max="4" width="32.42578125" style="359" customWidth="1"/>
    <col min="5" max="5" width="21.5703125" style="359" bestFit="1" customWidth="1"/>
    <col min="6" max="6" width="15.7109375" style="359" customWidth="1"/>
    <col min="7" max="7" width="17.28515625" style="364" bestFit="1" customWidth="1"/>
    <col min="8" max="8" width="15.7109375" style="359" customWidth="1"/>
    <col min="9" max="9" width="14" style="359" customWidth="1"/>
    <col min="10" max="10" width="15.7109375" style="359" customWidth="1"/>
    <col min="11" max="1027" width="10.5703125" style="353" customWidth="1"/>
    <col min="1028" max="16384" width="9.140625" style="353"/>
  </cols>
  <sheetData>
    <row r="1" spans="1:10" ht="20.100000000000001" customHeight="1" thickBot="1" x14ac:dyDescent="0.3">
      <c r="A1" s="379" t="s">
        <v>214</v>
      </c>
      <c r="B1" s="379" t="s">
        <v>492</v>
      </c>
      <c r="C1" s="379" t="s">
        <v>215</v>
      </c>
      <c r="D1" s="380" t="s">
        <v>471</v>
      </c>
      <c r="E1" s="380" t="s">
        <v>216</v>
      </c>
      <c r="F1" s="380" t="s">
        <v>217</v>
      </c>
      <c r="G1" s="380" t="s">
        <v>218</v>
      </c>
      <c r="H1" s="380" t="s">
        <v>219</v>
      </c>
      <c r="I1" s="380" t="s">
        <v>220</v>
      </c>
      <c r="J1" s="380" t="s">
        <v>221</v>
      </c>
    </row>
    <row r="2" spans="1:10" s="358" customFormat="1" ht="17.100000000000001" customHeight="1" x14ac:dyDescent="0.25">
      <c r="A2" s="410" t="s">
        <v>342</v>
      </c>
      <c r="B2" s="381" t="s">
        <v>528</v>
      </c>
      <c r="C2" s="411" t="s">
        <v>529</v>
      </c>
      <c r="D2" s="412"/>
      <c r="E2" s="413" t="s">
        <v>554</v>
      </c>
      <c r="F2" s="414">
        <v>24737</v>
      </c>
      <c r="G2" s="415">
        <v>17517.966666666671</v>
      </c>
      <c r="H2" s="414" t="s">
        <v>577</v>
      </c>
      <c r="I2" s="416">
        <v>1.4327543157810221</v>
      </c>
      <c r="J2" s="416">
        <f t="shared" ref="J2:J25" si="0">H2/F2</f>
        <v>2.5470348061608119</v>
      </c>
    </row>
    <row r="3" spans="1:10" s="358" customFormat="1" ht="17.100000000000001" customHeight="1" x14ac:dyDescent="0.25">
      <c r="A3" s="417" t="s">
        <v>342</v>
      </c>
      <c r="B3" s="381" t="s">
        <v>528</v>
      </c>
      <c r="C3" s="418" t="s">
        <v>530</v>
      </c>
      <c r="D3" s="419"/>
      <c r="E3" s="420" t="s">
        <v>555</v>
      </c>
      <c r="F3" s="421">
        <v>57406</v>
      </c>
      <c r="G3" s="363">
        <v>42925.7</v>
      </c>
      <c r="H3" s="421" t="s">
        <v>578</v>
      </c>
      <c r="I3" s="422">
        <v>5.0518818707043796</v>
      </c>
      <c r="J3" s="422">
        <f t="shared" si="0"/>
        <v>2.6716893704490818</v>
      </c>
    </row>
    <row r="4" spans="1:10" ht="17.100000000000001" customHeight="1" x14ac:dyDescent="0.25">
      <c r="A4" s="369" t="s">
        <v>342</v>
      </c>
      <c r="B4" s="381" t="s">
        <v>528</v>
      </c>
      <c r="C4" s="365" t="s">
        <v>531</v>
      </c>
      <c r="D4" s="354"/>
      <c r="E4" s="355" t="s">
        <v>556</v>
      </c>
      <c r="F4" s="351">
        <v>33495</v>
      </c>
      <c r="G4" s="376">
        <v>21432.383333333339</v>
      </c>
      <c r="H4" s="351" t="s">
        <v>579</v>
      </c>
      <c r="I4" s="361">
        <v>1.1666165786661626</v>
      </c>
      <c r="J4" s="361">
        <f t="shared" si="0"/>
        <v>2.1149723839379013</v>
      </c>
    </row>
    <row r="5" spans="1:10" ht="17.100000000000001" customHeight="1" x14ac:dyDescent="0.25">
      <c r="A5" s="369" t="s">
        <v>342</v>
      </c>
      <c r="B5" s="381" t="s">
        <v>528</v>
      </c>
      <c r="C5" s="365" t="s">
        <v>532</v>
      </c>
      <c r="D5" s="354"/>
      <c r="E5" s="355" t="s">
        <v>557</v>
      </c>
      <c r="F5" s="351">
        <v>34642</v>
      </c>
      <c r="G5" s="360">
        <v>27079.916666666672</v>
      </c>
      <c r="H5" s="351" t="s">
        <v>580</v>
      </c>
      <c r="I5" s="361">
        <v>1.3140847257261421</v>
      </c>
      <c r="J5" s="361">
        <f t="shared" si="0"/>
        <v>1.8245482362450205</v>
      </c>
    </row>
    <row r="6" spans="1:10" s="358" customFormat="1" ht="17.100000000000001" customHeight="1" x14ac:dyDescent="0.25">
      <c r="A6" s="417" t="s">
        <v>342</v>
      </c>
      <c r="B6" s="381" t="s">
        <v>528</v>
      </c>
      <c r="C6" s="418" t="s">
        <v>533</v>
      </c>
      <c r="D6" s="419"/>
      <c r="E6" s="420" t="s">
        <v>558</v>
      </c>
      <c r="F6" s="421">
        <v>190188</v>
      </c>
      <c r="G6" s="363">
        <v>186744.48333333331</v>
      </c>
      <c r="H6" s="421" t="s">
        <v>581</v>
      </c>
      <c r="I6" s="422">
        <v>1.0147305533518423</v>
      </c>
      <c r="J6" s="422">
        <f t="shared" si="0"/>
        <v>6.5918354470313583</v>
      </c>
    </row>
    <row r="7" spans="1:10" ht="17.100000000000001" customHeight="1" x14ac:dyDescent="0.25">
      <c r="A7" s="369" t="s">
        <v>428</v>
      </c>
      <c r="B7" s="381" t="s">
        <v>510</v>
      </c>
      <c r="C7" s="365" t="s">
        <v>534</v>
      </c>
      <c r="D7" s="354"/>
      <c r="E7" s="355" t="s">
        <v>559</v>
      </c>
      <c r="F7" s="351">
        <v>7990</v>
      </c>
      <c r="G7" s="360">
        <v>5085.7666666666664</v>
      </c>
      <c r="H7" s="351" t="s">
        <v>582</v>
      </c>
      <c r="I7" s="361">
        <v>1.8742111800187098</v>
      </c>
      <c r="J7" s="361">
        <f t="shared" si="0"/>
        <v>2.039549436795995</v>
      </c>
    </row>
    <row r="8" spans="1:10" ht="16.5" customHeight="1" x14ac:dyDescent="0.25">
      <c r="A8" s="369" t="s">
        <v>398</v>
      </c>
      <c r="B8" s="381" t="s">
        <v>511</v>
      </c>
      <c r="C8" s="365" t="s">
        <v>535</v>
      </c>
      <c r="D8" s="354"/>
      <c r="E8" s="355" t="s">
        <v>560</v>
      </c>
      <c r="F8" s="351">
        <v>11690</v>
      </c>
      <c r="G8" s="360">
        <v>4728.1000000000004</v>
      </c>
      <c r="H8" s="351" t="s">
        <v>583</v>
      </c>
      <c r="I8" s="361">
        <v>1.409244986296273</v>
      </c>
      <c r="J8" s="361">
        <f>H8/F8</f>
        <v>1.7627887082976903</v>
      </c>
    </row>
    <row r="9" spans="1:10" ht="17.100000000000001" customHeight="1" x14ac:dyDescent="0.25">
      <c r="A9" s="369" t="s">
        <v>398</v>
      </c>
      <c r="B9" s="381" t="s">
        <v>512</v>
      </c>
      <c r="C9" s="365" t="s">
        <v>536</v>
      </c>
      <c r="D9" s="354"/>
      <c r="E9" s="355" t="s">
        <v>561</v>
      </c>
      <c r="F9" s="351">
        <v>29416</v>
      </c>
      <c r="G9" s="360">
        <v>20184.849999999999</v>
      </c>
      <c r="H9" s="408" t="s">
        <v>584</v>
      </c>
      <c r="I9" s="409">
        <v>2.1599581719915073</v>
      </c>
      <c r="J9" s="409">
        <f t="shared" si="0"/>
        <v>2.3273048680989938</v>
      </c>
    </row>
    <row r="10" spans="1:10" ht="17.100000000000001" customHeight="1" x14ac:dyDescent="0.25">
      <c r="A10" s="401" t="s">
        <v>398</v>
      </c>
      <c r="B10" s="401" t="s">
        <v>513</v>
      </c>
      <c r="C10" s="402" t="s">
        <v>537</v>
      </c>
      <c r="D10" s="403"/>
      <c r="E10" s="404" t="s">
        <v>562</v>
      </c>
      <c r="F10" s="405">
        <v>16311</v>
      </c>
      <c r="G10" s="406">
        <v>5040.666666666667</v>
      </c>
      <c r="H10" s="405" t="s">
        <v>585</v>
      </c>
      <c r="I10" s="407">
        <f t="shared" ref="I10:I25" si="1">F10/G10</f>
        <v>3.2358814971564605</v>
      </c>
      <c r="J10" s="407">
        <f t="shared" si="0"/>
        <v>1.8178529826497456</v>
      </c>
    </row>
    <row r="11" spans="1:10" s="358" customFormat="1" ht="17.100000000000001" customHeight="1" x14ac:dyDescent="0.25">
      <c r="A11" s="371" t="s">
        <v>427</v>
      </c>
      <c r="B11" s="371" t="s">
        <v>514</v>
      </c>
      <c r="C11" s="372" t="s">
        <v>538</v>
      </c>
      <c r="D11" s="373"/>
      <c r="E11" s="374" t="s">
        <v>563</v>
      </c>
      <c r="F11" s="375">
        <v>19947</v>
      </c>
      <c r="G11" s="376">
        <v>13464.566666666669</v>
      </c>
      <c r="H11" s="375" t="s">
        <v>586</v>
      </c>
      <c r="I11" s="377">
        <f t="shared" si="1"/>
        <v>1.481443888527171</v>
      </c>
      <c r="J11" s="377">
        <f t="shared" si="0"/>
        <v>2.2180779064520979</v>
      </c>
    </row>
    <row r="12" spans="1:10" ht="17.100000000000001" customHeight="1" x14ac:dyDescent="0.25">
      <c r="A12" s="367" t="s">
        <v>398</v>
      </c>
      <c r="B12" s="367" t="s">
        <v>515</v>
      </c>
      <c r="C12" s="366" t="s">
        <v>539</v>
      </c>
      <c r="D12" s="356"/>
      <c r="E12" s="357" t="s">
        <v>564</v>
      </c>
      <c r="F12" s="352">
        <v>144623</v>
      </c>
      <c r="G12" s="360">
        <v>109161.18333333331</v>
      </c>
      <c r="H12" s="352" t="s">
        <v>587</v>
      </c>
      <c r="I12" s="362">
        <f t="shared" si="1"/>
        <v>1.3248573859664099</v>
      </c>
      <c r="J12" s="362">
        <f t="shared" si="0"/>
        <v>3.2905208715072982</v>
      </c>
    </row>
    <row r="13" spans="1:10" ht="17.100000000000001" customHeight="1" x14ac:dyDescent="0.25">
      <c r="A13" s="367" t="s">
        <v>428</v>
      </c>
      <c r="B13" s="367" t="s">
        <v>516</v>
      </c>
      <c r="C13" s="366" t="s">
        <v>540</v>
      </c>
      <c r="D13" s="356"/>
      <c r="E13" s="357" t="s">
        <v>564</v>
      </c>
      <c r="F13" s="352">
        <v>29427</v>
      </c>
      <c r="G13" s="360">
        <v>6248.7</v>
      </c>
      <c r="H13" s="352" t="s">
        <v>588</v>
      </c>
      <c r="I13" s="362">
        <f t="shared" si="1"/>
        <v>4.7092995343031347</v>
      </c>
      <c r="J13" s="362">
        <f t="shared" si="0"/>
        <v>2.1320555952016855</v>
      </c>
    </row>
    <row r="14" spans="1:10" ht="17.100000000000001" customHeight="1" x14ac:dyDescent="0.25">
      <c r="A14" s="367" t="s">
        <v>398</v>
      </c>
      <c r="B14" s="367" t="s">
        <v>517</v>
      </c>
      <c r="C14" s="366" t="s">
        <v>541</v>
      </c>
      <c r="D14" s="356"/>
      <c r="E14" s="357" t="s">
        <v>565</v>
      </c>
      <c r="F14" s="352">
        <v>17827</v>
      </c>
      <c r="G14" s="360">
        <v>12822.316666666669</v>
      </c>
      <c r="H14" s="352" t="s">
        <v>589</v>
      </c>
      <c r="I14" s="362">
        <f t="shared" si="1"/>
        <v>1.3903103833290653</v>
      </c>
      <c r="J14" s="362">
        <f t="shared" si="0"/>
        <v>2.3974869579850786</v>
      </c>
    </row>
    <row r="15" spans="1:10" ht="17.100000000000001" customHeight="1" x14ac:dyDescent="0.25">
      <c r="A15" s="367" t="s">
        <v>398</v>
      </c>
      <c r="B15" s="367" t="s">
        <v>515</v>
      </c>
      <c r="C15" s="366" t="s">
        <v>542</v>
      </c>
      <c r="D15" s="356"/>
      <c r="E15" s="357" t="s">
        <v>566</v>
      </c>
      <c r="F15" s="352">
        <v>24188</v>
      </c>
      <c r="G15" s="360">
        <v>11994.63333333333</v>
      </c>
      <c r="H15" s="352" t="s">
        <v>590</v>
      </c>
      <c r="I15" s="362">
        <f t="shared" si="1"/>
        <v>2.0165685209218576</v>
      </c>
      <c r="J15" s="362">
        <f t="shared" si="0"/>
        <v>1.977840251364313</v>
      </c>
    </row>
    <row r="16" spans="1:10" ht="17.100000000000001" customHeight="1" x14ac:dyDescent="0.25">
      <c r="A16" s="367" t="s">
        <v>426</v>
      </c>
      <c r="B16" s="367" t="s">
        <v>518</v>
      </c>
      <c r="C16" s="366" t="s">
        <v>543</v>
      </c>
      <c r="D16" s="356"/>
      <c r="E16" s="357" t="s">
        <v>567</v>
      </c>
      <c r="F16" s="352">
        <v>10889</v>
      </c>
      <c r="G16" s="360">
        <v>4780.1166666666668</v>
      </c>
      <c r="H16" s="352" t="s">
        <v>591</v>
      </c>
      <c r="I16" s="362">
        <f t="shared" si="1"/>
        <v>2.2779778736223313</v>
      </c>
      <c r="J16" s="362">
        <f t="shared" si="0"/>
        <v>2.0875195151069885</v>
      </c>
    </row>
    <row r="17" spans="1:10" ht="17.100000000000001" customHeight="1" x14ac:dyDescent="0.25">
      <c r="A17" s="367" t="s">
        <v>398</v>
      </c>
      <c r="B17" s="367" t="s">
        <v>519</v>
      </c>
      <c r="C17" s="366" t="s">
        <v>544</v>
      </c>
      <c r="D17" s="356"/>
      <c r="E17" s="357" t="s">
        <v>568</v>
      </c>
      <c r="F17" s="352">
        <v>23856</v>
      </c>
      <c r="G17" s="360">
        <v>18022.8</v>
      </c>
      <c r="H17" s="352" t="s">
        <v>592</v>
      </c>
      <c r="I17" s="362">
        <f t="shared" si="1"/>
        <v>1.3236567015114189</v>
      </c>
      <c r="J17" s="362">
        <f t="shared" si="0"/>
        <v>2.4563631790744469</v>
      </c>
    </row>
    <row r="18" spans="1:10" ht="17.100000000000001" customHeight="1" x14ac:dyDescent="0.25">
      <c r="A18" s="367" t="s">
        <v>426</v>
      </c>
      <c r="B18" s="367" t="s">
        <v>520</v>
      </c>
      <c r="C18" s="366" t="s">
        <v>545</v>
      </c>
      <c r="D18" s="356"/>
      <c r="E18" s="357" t="s">
        <v>569</v>
      </c>
      <c r="F18" s="352">
        <v>16361</v>
      </c>
      <c r="G18" s="360">
        <v>8942.7666666666664</v>
      </c>
      <c r="H18" s="352" t="s">
        <v>593</v>
      </c>
      <c r="I18" s="362">
        <f t="shared" si="1"/>
        <v>1.829523301886441</v>
      </c>
      <c r="J18" s="362">
        <f t="shared" si="0"/>
        <v>2.125175722755333</v>
      </c>
    </row>
    <row r="19" spans="1:10" ht="17.100000000000001" customHeight="1" x14ac:dyDescent="0.25">
      <c r="A19" s="367" t="s">
        <v>398</v>
      </c>
      <c r="B19" s="367" t="s">
        <v>521</v>
      </c>
      <c r="C19" s="366" t="s">
        <v>546</v>
      </c>
      <c r="D19" s="356"/>
      <c r="E19" s="357" t="s">
        <v>570</v>
      </c>
      <c r="F19" s="352">
        <v>19197</v>
      </c>
      <c r="G19" s="447">
        <v>8333.6833333333325</v>
      </c>
      <c r="H19" s="352" t="s">
        <v>594</v>
      </c>
      <c r="I19" s="362">
        <f t="shared" si="1"/>
        <v>2.3035432511834504</v>
      </c>
      <c r="J19" s="362">
        <f t="shared" si="0"/>
        <v>1.8698234099077982</v>
      </c>
    </row>
    <row r="20" spans="1:10" ht="17.100000000000001" customHeight="1" x14ac:dyDescent="0.25">
      <c r="A20" s="367" t="s">
        <v>426</v>
      </c>
      <c r="B20" s="367" t="s">
        <v>522</v>
      </c>
      <c r="C20" s="366" t="s">
        <v>547</v>
      </c>
      <c r="D20" s="356"/>
      <c r="E20" s="357" t="s">
        <v>571</v>
      </c>
      <c r="F20" s="352">
        <v>9818</v>
      </c>
      <c r="G20" s="360">
        <v>704.8</v>
      </c>
      <c r="H20" s="352" t="s">
        <v>595</v>
      </c>
      <c r="I20" s="362">
        <f t="shared" si="1"/>
        <v>13.930192962542566</v>
      </c>
      <c r="J20" s="362">
        <f t="shared" si="0"/>
        <v>1.7117539213689141</v>
      </c>
    </row>
    <row r="21" spans="1:10" s="358" customFormat="1" ht="17.100000000000001" customHeight="1" x14ac:dyDescent="0.25">
      <c r="A21" s="367" t="s">
        <v>398</v>
      </c>
      <c r="B21" s="367" t="s">
        <v>523</v>
      </c>
      <c r="C21" s="366" t="s">
        <v>548</v>
      </c>
      <c r="D21" s="356"/>
      <c r="E21" s="370" t="s">
        <v>572</v>
      </c>
      <c r="F21" s="352">
        <v>27824</v>
      </c>
      <c r="G21" s="360">
        <v>15437.1</v>
      </c>
      <c r="H21" s="352" t="s">
        <v>596</v>
      </c>
      <c r="I21" s="362">
        <f t="shared" si="1"/>
        <v>1.8024110746189375</v>
      </c>
      <c r="J21" s="362">
        <f t="shared" si="0"/>
        <v>2.2309876365727428</v>
      </c>
    </row>
    <row r="22" spans="1:10" ht="17.100000000000001" customHeight="1" x14ac:dyDescent="0.25">
      <c r="A22" s="367" t="s">
        <v>428</v>
      </c>
      <c r="B22" s="367" t="s">
        <v>524</v>
      </c>
      <c r="C22" s="367" t="s">
        <v>549</v>
      </c>
      <c r="D22" s="356"/>
      <c r="E22" s="357" t="s">
        <v>572</v>
      </c>
      <c r="F22" s="352">
        <v>3366</v>
      </c>
      <c r="G22" s="376">
        <v>383.06666666666672</v>
      </c>
      <c r="H22" s="352" t="s">
        <v>597</v>
      </c>
      <c r="I22" s="362">
        <f t="shared" si="1"/>
        <v>8.7869822485207081</v>
      </c>
      <c r="J22" s="362">
        <f t="shared" si="0"/>
        <v>1.4809863339275104</v>
      </c>
    </row>
    <row r="23" spans="1:10" ht="17.100000000000001" customHeight="1" x14ac:dyDescent="0.25">
      <c r="A23" s="367" t="s">
        <v>427</v>
      </c>
      <c r="B23" s="367" t="s">
        <v>503</v>
      </c>
      <c r="C23" s="366" t="s">
        <v>550</v>
      </c>
      <c r="D23" s="356"/>
      <c r="E23" s="357" t="s">
        <v>573</v>
      </c>
      <c r="F23" s="352">
        <v>3760</v>
      </c>
      <c r="G23" s="360">
        <v>1093.6500000000001</v>
      </c>
      <c r="H23" s="352" t="s">
        <v>598</v>
      </c>
      <c r="I23" s="362">
        <f t="shared" si="1"/>
        <v>3.4380286197595207</v>
      </c>
      <c r="J23" s="362">
        <f t="shared" si="0"/>
        <v>1.5803191489361703</v>
      </c>
    </row>
    <row r="24" spans="1:10" ht="17.100000000000001" customHeight="1" x14ac:dyDescent="0.25">
      <c r="A24" s="367" t="s">
        <v>398</v>
      </c>
      <c r="B24" s="367" t="s">
        <v>525</v>
      </c>
      <c r="C24" s="366" t="s">
        <v>551</v>
      </c>
      <c r="D24" s="357"/>
      <c r="E24" s="357" t="s">
        <v>574</v>
      </c>
      <c r="F24" s="352">
        <v>41464</v>
      </c>
      <c r="G24" s="360">
        <v>32549.200000000001</v>
      </c>
      <c r="H24" s="352" t="s">
        <v>599</v>
      </c>
      <c r="I24" s="362">
        <f t="shared" si="1"/>
        <v>1.2738869158074546</v>
      </c>
      <c r="J24" s="362">
        <f t="shared" si="0"/>
        <v>2.7116534825390701</v>
      </c>
    </row>
    <row r="25" spans="1:10" ht="17.100000000000001" customHeight="1" x14ac:dyDescent="0.25">
      <c r="A25" s="367" t="s">
        <v>398</v>
      </c>
      <c r="B25" s="367" t="s">
        <v>526</v>
      </c>
      <c r="C25" s="366" t="s">
        <v>552</v>
      </c>
      <c r="D25" s="357"/>
      <c r="E25" s="357" t="s">
        <v>575</v>
      </c>
      <c r="F25" s="352">
        <v>27641</v>
      </c>
      <c r="G25" s="360">
        <v>6258.05</v>
      </c>
      <c r="H25" s="352" t="s">
        <v>600</v>
      </c>
      <c r="I25" s="362">
        <f t="shared" si="1"/>
        <v>4.4168710700617604</v>
      </c>
      <c r="J25" s="362">
        <f t="shared" si="0"/>
        <v>1.7811584240801708</v>
      </c>
    </row>
    <row r="26" spans="1:10" ht="17.100000000000001" customHeight="1" x14ac:dyDescent="0.25">
      <c r="A26" s="367" t="s">
        <v>398</v>
      </c>
      <c r="B26" s="367" t="s">
        <v>527</v>
      </c>
      <c r="C26" s="366" t="s">
        <v>553</v>
      </c>
      <c r="D26" s="357"/>
      <c r="E26" s="357" t="s">
        <v>576</v>
      </c>
      <c r="F26" s="352">
        <v>11370</v>
      </c>
      <c r="G26" s="360">
        <v>3874.4</v>
      </c>
      <c r="H26" s="352" t="s">
        <v>601</v>
      </c>
      <c r="I26" s="362">
        <f t="shared" ref="I26" si="2">F26/G26</f>
        <v>2.9346479454883334</v>
      </c>
      <c r="J26" s="362">
        <f t="shared" ref="J26" si="3">H26/F26</f>
        <v>1.677660510114336</v>
      </c>
    </row>
  </sheetData>
  <autoFilter ref="A1:J26" xr:uid="{00000000-0001-0000-0300-000000000000}"/>
  <phoneticPr fontId="40" type="noConversion"/>
  <conditionalFormatting sqref="G2:G7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G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G6:G9">
    <cfRule type="colorScale" priority="4">
      <colorScale>
        <cfvo type="min"/>
        <cfvo type="max"/>
        <color rgb="FFFCFCFF"/>
        <color rgb="FFF8696B"/>
      </colorScale>
    </cfRule>
  </conditionalFormatting>
  <conditionalFormatting sqref="G18:G2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2:G26">
    <cfRule type="colorScale" priority="338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topLeftCell="D1" zoomScale="70" zoomScaleNormal="70" workbookViewId="0">
      <pane ySplit="1" topLeftCell="A2" activePane="bottomLeft" state="frozen"/>
      <selection activeCell="L33" sqref="L33:L37"/>
      <selection pane="bottomLeft" activeCell="S19" sqref="S19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67"/>
      <c r="B1" s="467"/>
      <c r="C1" s="468" t="s">
        <v>502</v>
      </c>
      <c r="D1" s="469"/>
      <c r="E1" s="469"/>
      <c r="F1" s="469"/>
      <c r="G1" s="469"/>
      <c r="H1" s="469"/>
      <c r="I1" s="470"/>
      <c r="J1" s="468" t="s">
        <v>602</v>
      </c>
      <c r="K1" s="469"/>
      <c r="L1" s="469"/>
      <c r="M1" s="469"/>
      <c r="N1" s="469"/>
      <c r="O1" s="469"/>
      <c r="P1" s="470"/>
    </row>
    <row r="2" spans="1:16" ht="15.75" thickBot="1" x14ac:dyDescent="0.3">
      <c r="A2" s="467"/>
      <c r="B2" s="467"/>
      <c r="C2" s="471" t="s">
        <v>2</v>
      </c>
      <c r="D2" s="472"/>
      <c r="E2" s="472"/>
      <c r="F2" s="472"/>
      <c r="G2" s="472"/>
      <c r="H2" s="472"/>
      <c r="I2" s="473"/>
      <c r="J2" s="471" t="s">
        <v>2</v>
      </c>
      <c r="K2" s="472"/>
      <c r="L2" s="472"/>
      <c r="M2" s="472"/>
      <c r="N2" s="472"/>
      <c r="O2" s="472"/>
      <c r="P2" s="473"/>
    </row>
    <row r="3" spans="1:16" ht="15.75" thickBot="1" x14ac:dyDescent="0.3">
      <c r="A3" s="467"/>
      <c r="B3" s="467"/>
      <c r="C3" s="128">
        <v>44795</v>
      </c>
      <c r="D3" s="128">
        <v>44796</v>
      </c>
      <c r="E3" s="128">
        <v>44797</v>
      </c>
      <c r="F3" s="128">
        <v>44798</v>
      </c>
      <c r="G3" s="128">
        <v>44799</v>
      </c>
      <c r="H3" s="128">
        <v>44800</v>
      </c>
      <c r="I3" s="128">
        <v>44801</v>
      </c>
      <c r="J3" s="128">
        <v>44802</v>
      </c>
      <c r="K3" s="128">
        <v>44803</v>
      </c>
      <c r="L3" s="128">
        <v>44804</v>
      </c>
      <c r="M3" s="128">
        <v>44805</v>
      </c>
      <c r="N3" s="128">
        <v>44806</v>
      </c>
      <c r="O3" s="128">
        <v>44807</v>
      </c>
      <c r="P3" s="128">
        <v>44808</v>
      </c>
    </row>
    <row r="4" spans="1:16" ht="15.75" thickBot="1" x14ac:dyDescent="0.3">
      <c r="A4" s="467"/>
      <c r="B4" s="467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453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8" t="s">
        <v>346</v>
      </c>
      <c r="C6" s="190">
        <v>33484</v>
      </c>
      <c r="D6" s="191">
        <v>29970</v>
      </c>
      <c r="E6" s="191">
        <v>30127</v>
      </c>
      <c r="F6" s="191">
        <v>29443</v>
      </c>
      <c r="G6" s="191">
        <v>29525</v>
      </c>
      <c r="H6" s="191"/>
      <c r="I6" s="191"/>
      <c r="J6" s="194">
        <v>34079</v>
      </c>
      <c r="K6" s="194">
        <v>23861</v>
      </c>
      <c r="L6" s="194">
        <v>30002</v>
      </c>
      <c r="M6" s="194">
        <v>29713</v>
      </c>
      <c r="N6" s="194">
        <v>28182</v>
      </c>
      <c r="O6" s="194"/>
      <c r="P6" s="195"/>
    </row>
    <row r="7" spans="1:16" x14ac:dyDescent="0.25">
      <c r="B7" s="189" t="s">
        <v>347</v>
      </c>
      <c r="C7" s="190">
        <v>64236</v>
      </c>
      <c r="D7" s="191">
        <v>63621</v>
      </c>
      <c r="E7" s="191">
        <v>64271</v>
      </c>
      <c r="F7" s="191">
        <v>63651</v>
      </c>
      <c r="G7" s="191">
        <v>62653</v>
      </c>
      <c r="H7" s="191"/>
      <c r="I7" s="191"/>
      <c r="J7" s="193">
        <v>62755</v>
      </c>
      <c r="K7" s="194">
        <v>50704</v>
      </c>
      <c r="L7" s="194">
        <v>64082</v>
      </c>
      <c r="M7" s="194">
        <v>64076</v>
      </c>
      <c r="N7" s="194">
        <v>62761</v>
      </c>
      <c r="O7" s="194"/>
      <c r="P7" s="195"/>
    </row>
    <row r="8" spans="1:16" ht="18" customHeight="1" x14ac:dyDescent="0.25">
      <c r="B8" s="189" t="s">
        <v>348</v>
      </c>
      <c r="C8" s="190">
        <v>24421</v>
      </c>
      <c r="D8" s="191">
        <v>23677</v>
      </c>
      <c r="E8" s="191">
        <v>24590</v>
      </c>
      <c r="F8" s="191">
        <v>23212</v>
      </c>
      <c r="G8" s="191">
        <v>21811</v>
      </c>
      <c r="H8" s="191"/>
      <c r="I8" s="191"/>
      <c r="J8" s="193">
        <v>27645</v>
      </c>
      <c r="K8" s="194">
        <v>20400</v>
      </c>
      <c r="L8" s="194">
        <v>27144</v>
      </c>
      <c r="M8" s="194">
        <v>25906</v>
      </c>
      <c r="N8" s="194">
        <v>25023</v>
      </c>
      <c r="O8" s="194"/>
      <c r="P8" s="195"/>
    </row>
    <row r="9" spans="1:16" x14ac:dyDescent="0.25">
      <c r="B9" s="189" t="s">
        <v>349</v>
      </c>
      <c r="C9" s="190">
        <v>68500</v>
      </c>
      <c r="D9" s="191">
        <v>67183</v>
      </c>
      <c r="E9" s="191">
        <v>68657</v>
      </c>
      <c r="F9" s="191">
        <v>67216</v>
      </c>
      <c r="G9" s="191">
        <v>63651</v>
      </c>
      <c r="H9" s="191"/>
      <c r="I9" s="191"/>
      <c r="J9" s="193">
        <v>62776</v>
      </c>
      <c r="K9" s="194">
        <v>62456</v>
      </c>
      <c r="L9" s="194">
        <v>74806</v>
      </c>
      <c r="M9" s="194">
        <v>64970</v>
      </c>
      <c r="N9" s="194">
        <v>63117</v>
      </c>
      <c r="O9" s="194"/>
      <c r="P9" s="195"/>
    </row>
    <row r="10" spans="1:16" x14ac:dyDescent="0.25">
      <c r="B10" s="189" t="s">
        <v>350</v>
      </c>
      <c r="C10" s="190">
        <v>38760</v>
      </c>
      <c r="D10" s="191">
        <v>36342</v>
      </c>
      <c r="E10" s="191">
        <v>34968</v>
      </c>
      <c r="F10" s="191">
        <v>34229</v>
      </c>
      <c r="G10" s="191">
        <v>33248</v>
      </c>
      <c r="H10" s="191"/>
      <c r="I10" s="191"/>
      <c r="J10" s="193">
        <v>32778</v>
      </c>
      <c r="K10" s="194">
        <v>31339</v>
      </c>
      <c r="L10" s="194">
        <v>36783</v>
      </c>
      <c r="M10" s="194">
        <v>31115</v>
      </c>
      <c r="N10" s="194">
        <v>30246</v>
      </c>
      <c r="O10" s="194"/>
      <c r="P10" s="195"/>
    </row>
    <row r="11" spans="1:16" x14ac:dyDescent="0.25">
      <c r="B11" s="189" t="s">
        <v>351</v>
      </c>
      <c r="C11" s="190">
        <v>38631</v>
      </c>
      <c r="D11" s="191">
        <v>42185</v>
      </c>
      <c r="E11" s="191">
        <v>42346</v>
      </c>
      <c r="F11" s="191">
        <v>41260</v>
      </c>
      <c r="G11" s="191">
        <v>41139</v>
      </c>
      <c r="H11" s="191"/>
      <c r="I11" s="191"/>
      <c r="J11" s="193">
        <v>42716</v>
      </c>
      <c r="K11" s="194">
        <v>40278</v>
      </c>
      <c r="L11" s="194">
        <v>43838</v>
      </c>
      <c r="M11" s="194">
        <v>42228</v>
      </c>
      <c r="N11" s="194">
        <v>43249</v>
      </c>
      <c r="O11" s="194"/>
      <c r="P11" s="195"/>
    </row>
    <row r="12" spans="1:16" x14ac:dyDescent="0.25">
      <c r="B12" s="189" t="s">
        <v>352</v>
      </c>
      <c r="C12" s="190">
        <v>38182</v>
      </c>
      <c r="D12" s="191">
        <v>37863</v>
      </c>
      <c r="E12" s="191">
        <v>36528</v>
      </c>
      <c r="F12" s="191">
        <v>35949</v>
      </c>
      <c r="G12" s="191">
        <v>34634</v>
      </c>
      <c r="H12" s="191"/>
      <c r="I12" s="191"/>
      <c r="J12" s="193">
        <v>48825</v>
      </c>
      <c r="K12" s="194">
        <v>40017</v>
      </c>
      <c r="L12" s="194">
        <v>43191</v>
      </c>
      <c r="M12" s="194">
        <v>41527</v>
      </c>
      <c r="N12" s="194">
        <v>39049</v>
      </c>
      <c r="O12" s="194"/>
      <c r="P12" s="195"/>
    </row>
    <row r="13" spans="1:16" x14ac:dyDescent="0.25">
      <c r="B13" s="189" t="s">
        <v>353</v>
      </c>
      <c r="C13" s="190">
        <v>7908</v>
      </c>
      <c r="D13" s="191">
        <v>8041</v>
      </c>
      <c r="E13" s="191">
        <v>7419</v>
      </c>
      <c r="F13" s="191">
        <v>6651</v>
      </c>
      <c r="G13" s="191">
        <v>6843</v>
      </c>
      <c r="H13" s="191"/>
      <c r="I13" s="191"/>
      <c r="J13" s="194">
        <v>7259</v>
      </c>
      <c r="K13" s="194">
        <v>7912</v>
      </c>
      <c r="L13" s="194">
        <v>8148</v>
      </c>
      <c r="M13" s="194">
        <v>8958</v>
      </c>
      <c r="N13" s="194">
        <v>9048</v>
      </c>
      <c r="O13" s="194"/>
      <c r="P13" s="195"/>
    </row>
    <row r="14" spans="1:16" ht="15.75" thickBot="1" x14ac:dyDescent="0.3">
      <c r="B14" s="189" t="s">
        <v>412</v>
      </c>
      <c r="C14" s="190">
        <v>58901</v>
      </c>
      <c r="D14" s="191">
        <v>58607</v>
      </c>
      <c r="E14" s="191">
        <v>60032</v>
      </c>
      <c r="F14" s="191">
        <v>59262</v>
      </c>
      <c r="G14" s="191">
        <v>57834</v>
      </c>
      <c r="H14" s="191"/>
      <c r="I14" s="191"/>
      <c r="J14" s="193">
        <v>56255</v>
      </c>
      <c r="K14" s="194">
        <v>56057</v>
      </c>
      <c r="L14" s="194">
        <v>68751</v>
      </c>
      <c r="M14" s="194">
        <v>58776</v>
      </c>
      <c r="N14" s="194">
        <v>57844</v>
      </c>
      <c r="O14" s="194"/>
      <c r="P14" s="195"/>
    </row>
    <row r="15" spans="1:16" ht="15.75" thickBot="1" x14ac:dyDescent="0.3">
      <c r="B15" s="197" t="s">
        <v>16</v>
      </c>
      <c r="C15" s="196">
        <v>373023</v>
      </c>
      <c r="D15" s="196">
        <v>367489</v>
      </c>
      <c r="E15" s="196">
        <v>368938</v>
      </c>
      <c r="F15" s="196">
        <v>360873</v>
      </c>
      <c r="G15" s="196">
        <v>351338</v>
      </c>
      <c r="H15" s="196">
        <v>0</v>
      </c>
      <c r="I15" s="196">
        <v>0</v>
      </c>
      <c r="J15" s="196">
        <f>SUM(J6:J14)</f>
        <v>375088</v>
      </c>
      <c r="K15" s="196">
        <f t="shared" ref="K15:P15" si="0">SUM(K6:K14)</f>
        <v>333024</v>
      </c>
      <c r="L15" s="196">
        <f t="shared" si="0"/>
        <v>396745</v>
      </c>
      <c r="M15" s="196">
        <f t="shared" si="0"/>
        <v>367269</v>
      </c>
      <c r="N15" s="196">
        <f t="shared" si="0"/>
        <v>358519</v>
      </c>
      <c r="O15" s="196">
        <f t="shared" si="0"/>
        <v>0</v>
      </c>
      <c r="P15" s="196">
        <f t="shared" si="0"/>
        <v>0</v>
      </c>
    </row>
    <row r="16" spans="1:16" ht="15.75" thickBot="1" x14ac:dyDescent="0.3">
      <c r="B16" s="198" t="s">
        <v>454</v>
      </c>
    </row>
    <row r="17" spans="2:16" x14ac:dyDescent="0.25">
      <c r="B17" s="199" t="s">
        <v>358</v>
      </c>
      <c r="C17" s="183"/>
      <c r="D17" s="187"/>
      <c r="E17" s="187"/>
      <c r="F17" s="184"/>
      <c r="G17" s="184"/>
      <c r="H17" s="184">
        <v>23585</v>
      </c>
      <c r="I17" s="185"/>
      <c r="J17" s="186"/>
      <c r="K17" s="187"/>
      <c r="L17" s="187"/>
      <c r="M17" s="187"/>
      <c r="N17" s="187"/>
      <c r="O17" s="187">
        <v>23297</v>
      </c>
      <c r="P17" s="188"/>
    </row>
    <row r="18" spans="2:16" x14ac:dyDescent="0.25">
      <c r="B18" s="189" t="s">
        <v>359</v>
      </c>
      <c r="C18" s="190"/>
      <c r="D18" s="194"/>
      <c r="E18" s="194"/>
      <c r="F18" s="191"/>
      <c r="G18" s="191"/>
      <c r="H18" s="191">
        <v>8318</v>
      </c>
      <c r="I18" s="192"/>
      <c r="J18" s="193"/>
      <c r="K18" s="194"/>
      <c r="L18" s="194"/>
      <c r="M18" s="194"/>
      <c r="N18" s="194"/>
      <c r="O18" s="194">
        <v>8564</v>
      </c>
      <c r="P18" s="195"/>
    </row>
    <row r="19" spans="2:16" x14ac:dyDescent="0.25">
      <c r="B19" s="189" t="s">
        <v>461</v>
      </c>
      <c r="C19" s="190"/>
      <c r="D19" s="194"/>
      <c r="E19" s="194"/>
      <c r="F19" s="191"/>
      <c r="G19" s="191"/>
      <c r="H19" s="191">
        <v>43108</v>
      </c>
      <c r="I19" s="192"/>
      <c r="J19" s="193"/>
      <c r="K19" s="194"/>
      <c r="L19" s="194"/>
      <c r="M19" s="194"/>
      <c r="N19" s="194"/>
      <c r="O19" s="194">
        <v>43399</v>
      </c>
      <c r="P19" s="195"/>
    </row>
    <row r="20" spans="2:16" x14ac:dyDescent="0.25">
      <c r="B20" s="189" t="s">
        <v>360</v>
      </c>
      <c r="C20" s="190"/>
      <c r="D20" s="194"/>
      <c r="E20" s="194"/>
      <c r="F20" s="191"/>
      <c r="G20" s="191"/>
      <c r="H20" s="191">
        <v>45814</v>
      </c>
      <c r="I20" s="192"/>
      <c r="J20" s="193"/>
      <c r="K20" s="194"/>
      <c r="L20" s="194"/>
      <c r="M20" s="194"/>
      <c r="N20" s="194"/>
      <c r="O20" s="194">
        <v>48738</v>
      </c>
      <c r="P20" s="195"/>
    </row>
    <row r="21" spans="2:16" x14ac:dyDescent="0.25">
      <c r="B21" s="189" t="s">
        <v>354</v>
      </c>
      <c r="C21" s="190"/>
      <c r="D21" s="194"/>
      <c r="E21" s="194"/>
      <c r="F21" s="191"/>
      <c r="G21" s="191"/>
      <c r="H21" s="191">
        <v>24508</v>
      </c>
      <c r="I21" s="192"/>
      <c r="J21" s="193"/>
      <c r="K21" s="194"/>
      <c r="L21" s="194"/>
      <c r="M21" s="194"/>
      <c r="N21" s="194"/>
      <c r="O21" s="194">
        <v>24491</v>
      </c>
      <c r="P21" s="195"/>
    </row>
    <row r="22" spans="2:16" x14ac:dyDescent="0.25">
      <c r="B22" s="189" t="s">
        <v>462</v>
      </c>
      <c r="C22" s="190"/>
      <c r="D22" s="194"/>
      <c r="E22" s="194"/>
      <c r="F22" s="191"/>
      <c r="G22" s="191"/>
      <c r="H22" s="191">
        <v>52828</v>
      </c>
      <c r="I22" s="192"/>
      <c r="J22" s="193"/>
      <c r="K22" s="194"/>
      <c r="L22" s="194"/>
      <c r="M22" s="194"/>
      <c r="N22" s="194"/>
      <c r="O22" s="194">
        <v>57765</v>
      </c>
      <c r="P22" s="195"/>
    </row>
    <row r="23" spans="2:16" x14ac:dyDescent="0.25">
      <c r="B23" s="261" t="s">
        <v>455</v>
      </c>
      <c r="C23" s="190"/>
      <c r="D23" s="194"/>
      <c r="E23" s="194"/>
      <c r="F23" s="191"/>
      <c r="G23" s="191"/>
      <c r="H23" s="191"/>
      <c r="I23" s="192"/>
      <c r="J23" s="193"/>
      <c r="K23" s="194"/>
      <c r="L23" s="194"/>
      <c r="M23" s="194"/>
      <c r="N23" s="194"/>
      <c r="O23" s="433"/>
      <c r="P23" s="195"/>
    </row>
    <row r="24" spans="2:16" x14ac:dyDescent="0.25">
      <c r="B24" s="189" t="s">
        <v>355</v>
      </c>
      <c r="C24" s="190"/>
      <c r="D24" s="194"/>
      <c r="E24" s="194"/>
      <c r="F24" s="191"/>
      <c r="G24" s="191"/>
      <c r="H24" s="191"/>
      <c r="I24" s="192">
        <v>53196</v>
      </c>
      <c r="J24" s="193"/>
      <c r="K24" s="194"/>
      <c r="L24" s="194"/>
      <c r="M24" s="194"/>
      <c r="N24" s="194"/>
      <c r="O24" s="433"/>
      <c r="P24" s="195">
        <v>47611</v>
      </c>
    </row>
    <row r="25" spans="2:16" x14ac:dyDescent="0.25">
      <c r="B25" s="189" t="s">
        <v>356</v>
      </c>
      <c r="D25" s="194"/>
      <c r="E25" s="194"/>
      <c r="I25" s="191">
        <v>64398</v>
      </c>
      <c r="J25" s="193"/>
      <c r="K25" s="194"/>
      <c r="L25" s="194"/>
      <c r="M25" s="194"/>
      <c r="N25" s="194"/>
      <c r="O25" s="433"/>
      <c r="P25" s="195">
        <v>62435</v>
      </c>
    </row>
    <row r="26" spans="2:16" x14ac:dyDescent="0.25">
      <c r="B26" s="189" t="s">
        <v>460</v>
      </c>
      <c r="D26" s="194"/>
      <c r="E26" s="194"/>
      <c r="I26" s="191">
        <v>47075</v>
      </c>
      <c r="J26" s="193"/>
      <c r="K26" s="194"/>
      <c r="L26" s="194"/>
      <c r="M26" s="194"/>
      <c r="N26" s="194"/>
      <c r="O26" s="433"/>
      <c r="P26" s="195">
        <v>43644</v>
      </c>
    </row>
    <row r="27" spans="2:16" ht="15.75" thickBot="1" x14ac:dyDescent="0.3">
      <c r="B27" s="189" t="s">
        <v>357</v>
      </c>
      <c r="D27" s="194"/>
      <c r="E27" s="194"/>
      <c r="I27" s="191">
        <v>7968</v>
      </c>
      <c r="J27" s="193"/>
      <c r="K27" s="194"/>
      <c r="L27" s="194"/>
      <c r="M27" s="194"/>
      <c r="N27" s="194"/>
      <c r="O27" s="194"/>
      <c r="P27" s="195">
        <v>9310</v>
      </c>
    </row>
    <row r="28" spans="2:16" ht="15.75" thickBot="1" x14ac:dyDescent="0.3">
      <c r="B28" s="197" t="s">
        <v>222</v>
      </c>
      <c r="C28" s="200"/>
      <c r="D28" s="200"/>
      <c r="E28" s="200"/>
      <c r="F28" s="200"/>
      <c r="G28" s="200"/>
      <c r="H28" s="200">
        <v>198161</v>
      </c>
      <c r="I28" s="297">
        <v>172637</v>
      </c>
      <c r="J28" s="196"/>
      <c r="K28" s="196"/>
      <c r="L28" s="196"/>
      <c r="M28" s="196"/>
      <c r="N28" s="196"/>
      <c r="O28" s="196">
        <f>SUM(O17:O27)</f>
        <v>206254</v>
      </c>
      <c r="P28" s="196">
        <f>SUM(P17:P27)</f>
        <v>163000</v>
      </c>
    </row>
    <row r="29" spans="2:16" ht="15.75" thickBot="1" x14ac:dyDescent="0.3"/>
    <row r="30" spans="2:16" ht="15.75" thickBot="1" x14ac:dyDescent="0.3">
      <c r="B30" s="131" t="s">
        <v>453</v>
      </c>
      <c r="C30" s="201" t="s">
        <v>502</v>
      </c>
      <c r="D30" s="202" t="s">
        <v>602</v>
      </c>
      <c r="E30" s="203" t="s">
        <v>223</v>
      </c>
    </row>
    <row r="31" spans="2:16" x14ac:dyDescent="0.25">
      <c r="B31" s="204" t="s">
        <v>346</v>
      </c>
      <c r="C31" s="205">
        <f t="shared" ref="C31:C40" si="1">SUM(C6:I6)</f>
        <v>152549</v>
      </c>
      <c r="D31" s="206">
        <f t="shared" ref="D31:D40" si="2">SUM(J6:P6)</f>
        <v>145837</v>
      </c>
      <c r="E31" s="207">
        <f t="shared" ref="E31:E40" si="3">+IFERROR((D31-C31)/C31,"-")</f>
        <v>-4.3998977377760588E-2</v>
      </c>
    </row>
    <row r="32" spans="2:16" x14ac:dyDescent="0.25">
      <c r="B32" s="208" t="s">
        <v>347</v>
      </c>
      <c r="C32" s="209">
        <f t="shared" si="1"/>
        <v>318432</v>
      </c>
      <c r="D32" s="210">
        <f t="shared" si="2"/>
        <v>304378</v>
      </c>
      <c r="E32" s="211">
        <f t="shared" si="3"/>
        <v>-4.4135011556627475E-2</v>
      </c>
    </row>
    <row r="33" spans="2:5" x14ac:dyDescent="0.25">
      <c r="B33" s="208" t="s">
        <v>348</v>
      </c>
      <c r="C33" s="209">
        <f t="shared" si="1"/>
        <v>117711</v>
      </c>
      <c r="D33" s="210">
        <f t="shared" si="2"/>
        <v>126118</v>
      </c>
      <c r="E33" s="211">
        <f t="shared" si="3"/>
        <v>7.14206828588662E-2</v>
      </c>
    </row>
    <row r="34" spans="2:5" x14ac:dyDescent="0.25">
      <c r="B34" s="208" t="s">
        <v>349</v>
      </c>
      <c r="C34" s="209">
        <f t="shared" si="1"/>
        <v>335207</v>
      </c>
      <c r="D34" s="210">
        <f t="shared" si="2"/>
        <v>328125</v>
      </c>
      <c r="E34" s="211">
        <f t="shared" si="3"/>
        <v>-2.112724376280925E-2</v>
      </c>
    </row>
    <row r="35" spans="2:5" x14ac:dyDescent="0.25">
      <c r="B35" s="208" t="s">
        <v>350</v>
      </c>
      <c r="C35" s="209">
        <f t="shared" si="1"/>
        <v>177547</v>
      </c>
      <c r="D35" s="210">
        <f t="shared" si="2"/>
        <v>162261</v>
      </c>
      <c r="E35" s="211">
        <f t="shared" si="3"/>
        <v>-8.6095512737472332E-2</v>
      </c>
    </row>
    <row r="36" spans="2:5" x14ac:dyDescent="0.25">
      <c r="B36" s="208" t="s">
        <v>351</v>
      </c>
      <c r="C36" s="209">
        <f t="shared" si="1"/>
        <v>205561</v>
      </c>
      <c r="D36" s="210">
        <f t="shared" si="2"/>
        <v>212309</v>
      </c>
      <c r="E36" s="211">
        <f t="shared" si="3"/>
        <v>3.2827238629895748E-2</v>
      </c>
    </row>
    <row r="37" spans="2:5" x14ac:dyDescent="0.25">
      <c r="B37" s="208" t="s">
        <v>352</v>
      </c>
      <c r="C37" s="209">
        <f t="shared" si="1"/>
        <v>183156</v>
      </c>
      <c r="D37" s="210">
        <f t="shared" si="2"/>
        <v>212609</v>
      </c>
      <c r="E37" s="211">
        <f t="shared" si="3"/>
        <v>0.16080827272925813</v>
      </c>
    </row>
    <row r="38" spans="2:5" x14ac:dyDescent="0.25">
      <c r="B38" s="204" t="s">
        <v>353</v>
      </c>
      <c r="C38" s="209">
        <f t="shared" si="1"/>
        <v>36862</v>
      </c>
      <c r="D38" s="210">
        <f t="shared" si="2"/>
        <v>41325</v>
      </c>
      <c r="E38" s="212">
        <f t="shared" si="3"/>
        <v>0.12107319190494276</v>
      </c>
    </row>
    <row r="39" spans="2:5" ht="15.75" thickBot="1" x14ac:dyDescent="0.3">
      <c r="B39" s="204" t="s">
        <v>412</v>
      </c>
      <c r="C39" s="209">
        <f t="shared" si="1"/>
        <v>294636</v>
      </c>
      <c r="D39" s="210">
        <f t="shared" si="2"/>
        <v>297683</v>
      </c>
      <c r="E39" s="212">
        <f t="shared" ref="E39" si="4">+IFERROR((D39-C39)/C39,"-")</f>
        <v>1.0341574009964837E-2</v>
      </c>
    </row>
    <row r="40" spans="2:5" ht="15.75" thickBot="1" x14ac:dyDescent="0.3">
      <c r="B40" s="213" t="s">
        <v>16</v>
      </c>
      <c r="C40" s="214">
        <f t="shared" si="1"/>
        <v>1821661</v>
      </c>
      <c r="D40" s="215">
        <f t="shared" si="2"/>
        <v>1830645</v>
      </c>
      <c r="E40" s="216">
        <f t="shared" si="3"/>
        <v>4.9317628252457512E-3</v>
      </c>
    </row>
    <row r="41" spans="2:5" ht="15.75" thickBot="1" x14ac:dyDescent="0.3">
      <c r="B41" s="131" t="s">
        <v>454</v>
      </c>
      <c r="E41" s="217" t="str">
        <f t="shared" ref="E41:E53" si="5">+IFERROR((D41-C41)/C41,"-")</f>
        <v>-</v>
      </c>
    </row>
    <row r="42" spans="2:5" x14ac:dyDescent="0.25">
      <c r="B42" s="208" t="s">
        <v>358</v>
      </c>
      <c r="C42" s="209">
        <f t="shared" ref="C42:C48" si="6">H17</f>
        <v>23585</v>
      </c>
      <c r="D42" s="210">
        <f t="shared" ref="D42:D47" si="7">O17</f>
        <v>23297</v>
      </c>
      <c r="E42" s="217">
        <f t="shared" si="5"/>
        <v>-1.2211151155395379E-2</v>
      </c>
    </row>
    <row r="43" spans="2:5" x14ac:dyDescent="0.25">
      <c r="B43" s="208" t="s">
        <v>359</v>
      </c>
      <c r="C43" s="209">
        <f t="shared" si="6"/>
        <v>8318</v>
      </c>
      <c r="D43" s="210">
        <f t="shared" si="7"/>
        <v>8564</v>
      </c>
      <c r="E43" s="217">
        <f t="shared" si="5"/>
        <v>2.9574416927145949E-2</v>
      </c>
    </row>
    <row r="44" spans="2:5" x14ac:dyDescent="0.25">
      <c r="B44" s="307" t="s">
        <v>461</v>
      </c>
      <c r="C44" s="209">
        <f t="shared" si="6"/>
        <v>43108</v>
      </c>
      <c r="D44" s="210">
        <f t="shared" si="7"/>
        <v>43399</v>
      </c>
      <c r="E44" s="217">
        <f t="shared" si="5"/>
        <v>6.7504871485571123E-3</v>
      </c>
    </row>
    <row r="45" spans="2:5" x14ac:dyDescent="0.25">
      <c r="B45" s="307" t="s">
        <v>360</v>
      </c>
      <c r="C45" s="209">
        <f t="shared" si="6"/>
        <v>45814</v>
      </c>
      <c r="D45" s="210">
        <f t="shared" si="7"/>
        <v>48738</v>
      </c>
      <c r="E45" s="217">
        <f t="shared" si="5"/>
        <v>6.3823285458593448E-2</v>
      </c>
    </row>
    <row r="46" spans="2:5" ht="15.75" thickBot="1" x14ac:dyDescent="0.3">
      <c r="B46" s="307" t="s">
        <v>354</v>
      </c>
      <c r="C46" s="209">
        <f t="shared" si="6"/>
        <v>24508</v>
      </c>
      <c r="D46" s="210">
        <f t="shared" si="7"/>
        <v>24491</v>
      </c>
      <c r="E46" s="217">
        <f t="shared" si="5"/>
        <v>-6.9365105271748E-4</v>
      </c>
    </row>
    <row r="47" spans="2:5" ht="15.75" thickBot="1" x14ac:dyDescent="0.3">
      <c r="B47" s="307" t="s">
        <v>462</v>
      </c>
      <c r="C47" s="209">
        <f t="shared" si="6"/>
        <v>52828</v>
      </c>
      <c r="D47" s="210">
        <f t="shared" si="7"/>
        <v>57765</v>
      </c>
      <c r="E47" s="217">
        <f t="shared" ref="E47" si="8">+IFERROR((D47-C47)/C47,"-")</f>
        <v>9.345422881805103E-2</v>
      </c>
    </row>
    <row r="48" spans="2:5" ht="15.75" thickBot="1" x14ac:dyDescent="0.3">
      <c r="B48" s="131" t="s">
        <v>455</v>
      </c>
      <c r="C48" s="209">
        <f t="shared" si="6"/>
        <v>0</v>
      </c>
      <c r="D48" s="210">
        <f>I23</f>
        <v>0</v>
      </c>
      <c r="E48" s="217" t="str">
        <f t="shared" si="5"/>
        <v>-</v>
      </c>
    </row>
    <row r="49" spans="2:5" ht="15.75" thickBot="1" x14ac:dyDescent="0.3">
      <c r="B49" s="208" t="s">
        <v>355</v>
      </c>
      <c r="C49" s="209">
        <f>I24</f>
        <v>53196</v>
      </c>
      <c r="D49" s="210">
        <f>P24</f>
        <v>47611</v>
      </c>
      <c r="E49" s="217">
        <f t="shared" si="5"/>
        <v>-0.10498909692458079</v>
      </c>
    </row>
    <row r="50" spans="2:5" ht="15.75" thickBot="1" x14ac:dyDescent="0.3">
      <c r="B50" s="208" t="s">
        <v>356</v>
      </c>
      <c r="C50" s="209">
        <f t="shared" ref="C50" si="9">I25</f>
        <v>64398</v>
      </c>
      <c r="D50" s="210">
        <f t="shared" ref="D50" si="10">P25</f>
        <v>62435</v>
      </c>
      <c r="E50" s="217">
        <f t="shared" si="5"/>
        <v>-3.0482313115314141E-2</v>
      </c>
    </row>
    <row r="51" spans="2:5" ht="15.75" thickBot="1" x14ac:dyDescent="0.3">
      <c r="B51" s="307" t="s">
        <v>460</v>
      </c>
      <c r="C51" s="209">
        <f t="shared" ref="C51" si="11">I26</f>
        <v>47075</v>
      </c>
      <c r="D51" s="210">
        <f t="shared" ref="D51" si="12">P26</f>
        <v>43644</v>
      </c>
      <c r="E51" s="217">
        <f t="shared" ref="E51" si="13">+IFERROR((D51-C51)/C51,"-")</f>
        <v>-7.2883696229421133E-2</v>
      </c>
    </row>
    <row r="52" spans="2:5" ht="15.75" thickBot="1" x14ac:dyDescent="0.3">
      <c r="B52" s="208" t="s">
        <v>357</v>
      </c>
      <c r="C52" s="209">
        <f>I27</f>
        <v>7968</v>
      </c>
      <c r="D52" s="210">
        <f>P27</f>
        <v>9310</v>
      </c>
      <c r="E52" s="217">
        <f t="shared" si="5"/>
        <v>0.16842369477911648</v>
      </c>
    </row>
    <row r="53" spans="2:5" ht="15.75" thickBot="1" x14ac:dyDescent="0.3">
      <c r="B53" s="197" t="s">
        <v>222</v>
      </c>
      <c r="C53" s="218">
        <f>SUM(C42:C52)</f>
        <v>370798</v>
      </c>
      <c r="D53" s="219">
        <f>SUM(D42:D52)</f>
        <v>369254</v>
      </c>
      <c r="E53" s="216">
        <f t="shared" si="5"/>
        <v>-4.163992254542905E-3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P9" sqref="P9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67"/>
      <c r="B2" s="467"/>
      <c r="C2" s="468" t="s">
        <v>502</v>
      </c>
      <c r="D2" s="469"/>
      <c r="E2" s="469"/>
      <c r="F2" s="469"/>
      <c r="G2" s="469"/>
      <c r="H2" s="469"/>
      <c r="I2" s="470"/>
      <c r="J2" s="468" t="s">
        <v>602</v>
      </c>
      <c r="K2" s="469"/>
      <c r="L2" s="469"/>
      <c r="M2" s="469"/>
      <c r="N2" s="469"/>
      <c r="O2" s="469"/>
      <c r="P2" s="470"/>
    </row>
    <row r="3" spans="1:20" ht="15.75" thickBot="1" x14ac:dyDescent="0.3">
      <c r="A3" s="467"/>
      <c r="B3" s="467"/>
      <c r="C3" s="471" t="s">
        <v>2</v>
      </c>
      <c r="D3" s="472"/>
      <c r="E3" s="472"/>
      <c r="F3" s="472"/>
      <c r="G3" s="472"/>
      <c r="H3" s="472"/>
      <c r="I3" s="473"/>
      <c r="J3" s="471" t="s">
        <v>2</v>
      </c>
      <c r="K3" s="472"/>
      <c r="L3" s="472"/>
      <c r="M3" s="472"/>
      <c r="N3" s="472"/>
      <c r="O3" s="472"/>
      <c r="P3" s="473"/>
    </row>
    <row r="4" spans="1:20" ht="15.75" thickBot="1" x14ac:dyDescent="0.3">
      <c r="A4" s="467"/>
      <c r="B4" s="467"/>
      <c r="C4" s="128">
        <v>44795</v>
      </c>
      <c r="D4" s="128">
        <v>44796</v>
      </c>
      <c r="E4" s="128">
        <v>44797</v>
      </c>
      <c r="F4" s="128">
        <v>44798</v>
      </c>
      <c r="G4" s="128">
        <v>44799</v>
      </c>
      <c r="H4" s="128">
        <v>44800</v>
      </c>
      <c r="I4" s="128">
        <v>44801</v>
      </c>
      <c r="J4" s="128">
        <v>44802</v>
      </c>
      <c r="K4" s="128">
        <v>44803</v>
      </c>
      <c r="L4" s="128">
        <v>44804</v>
      </c>
      <c r="M4" s="128">
        <v>44805</v>
      </c>
      <c r="N4" s="128">
        <v>44806</v>
      </c>
      <c r="O4" s="128">
        <v>44807</v>
      </c>
      <c r="P4" s="128">
        <v>44808</v>
      </c>
    </row>
    <row r="5" spans="1:20" ht="15.75" thickBot="1" x14ac:dyDescent="0.3">
      <c r="A5" s="467"/>
      <c r="B5" s="467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</row>
    <row r="6" spans="1:20" ht="15.75" thickBot="1" x14ac:dyDescent="0.3">
      <c r="B6" s="15" t="s">
        <v>453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8" t="s">
        <v>346</v>
      </c>
      <c r="C7" s="222">
        <v>24381.18</v>
      </c>
      <c r="D7" s="223">
        <v>23585.233333333301</v>
      </c>
      <c r="E7" s="223">
        <v>22496.466666666602</v>
      </c>
      <c r="F7" s="223">
        <v>22641.25</v>
      </c>
      <c r="G7" s="223">
        <v>21604.85</v>
      </c>
      <c r="H7" s="223"/>
      <c r="I7" s="223"/>
      <c r="J7" s="225">
        <v>23679.933333333302</v>
      </c>
      <c r="K7" s="225">
        <v>14060.7166666666</v>
      </c>
      <c r="L7" s="225">
        <v>22686.95</v>
      </c>
      <c r="M7" s="225">
        <v>21672.983333333301</v>
      </c>
      <c r="N7" s="225">
        <v>20643.166666666599</v>
      </c>
      <c r="O7" s="225"/>
      <c r="P7" s="226"/>
    </row>
    <row r="8" spans="1:20" x14ac:dyDescent="0.25">
      <c r="B8" s="189" t="s">
        <v>347</v>
      </c>
      <c r="C8" s="223">
        <v>65426.083333333299</v>
      </c>
      <c r="D8" s="223">
        <v>63766.866666666603</v>
      </c>
      <c r="E8" s="223">
        <v>64442.766666666597</v>
      </c>
      <c r="F8" s="223">
        <v>64302.733333333301</v>
      </c>
      <c r="G8" s="223">
        <v>62579.883333333302</v>
      </c>
      <c r="H8" s="223"/>
      <c r="I8" s="223"/>
      <c r="J8" s="224">
        <v>60570.7</v>
      </c>
      <c r="K8" s="398">
        <v>42516.083333333299</v>
      </c>
      <c r="L8" s="398">
        <v>66297.25</v>
      </c>
      <c r="M8" s="398">
        <v>64865.916666666599</v>
      </c>
      <c r="N8" s="398">
        <v>63243.416666666599</v>
      </c>
      <c r="O8" s="225"/>
      <c r="P8" s="226"/>
    </row>
    <row r="9" spans="1:20" x14ac:dyDescent="0.25">
      <c r="B9" s="189" t="s">
        <v>348</v>
      </c>
      <c r="C9" s="223">
        <v>22880.25</v>
      </c>
      <c r="D9" s="223">
        <v>22032.116666666599</v>
      </c>
      <c r="E9" s="223">
        <v>22273.0666666666</v>
      </c>
      <c r="F9" s="223">
        <v>21589.0333333333</v>
      </c>
      <c r="G9" s="223">
        <v>19344.5333333333</v>
      </c>
      <c r="H9" s="223"/>
      <c r="I9" s="223"/>
      <c r="J9" s="224">
        <v>29755.933333333302</v>
      </c>
      <c r="K9" s="398">
        <v>18126.3166666666</v>
      </c>
      <c r="L9" s="398">
        <v>27285.666666666599</v>
      </c>
      <c r="M9" s="225">
        <v>26429.85</v>
      </c>
      <c r="N9" s="398">
        <v>23973.133333333299</v>
      </c>
      <c r="O9" s="225"/>
      <c r="P9" s="226"/>
    </row>
    <row r="10" spans="1:20" ht="17.25" customHeight="1" x14ac:dyDescent="0.25">
      <c r="B10" s="189" t="s">
        <v>349</v>
      </c>
      <c r="C10" s="223">
        <v>76748.433333333305</v>
      </c>
      <c r="D10" s="223">
        <v>75573.983333333294</v>
      </c>
      <c r="E10" s="223">
        <v>77596.283333333296</v>
      </c>
      <c r="F10" s="223">
        <v>75519.533333333296</v>
      </c>
      <c r="G10" s="223">
        <v>68519.766666666605</v>
      </c>
      <c r="H10" s="223"/>
      <c r="I10" s="223"/>
      <c r="J10" s="224">
        <v>68938.466666666602</v>
      </c>
      <c r="K10" s="225">
        <v>65400.233333333301</v>
      </c>
      <c r="L10" s="225">
        <v>62263.516666666597</v>
      </c>
      <c r="M10" s="225">
        <v>74227.199999999997</v>
      </c>
      <c r="N10" s="225">
        <v>69580.350000000006</v>
      </c>
      <c r="O10" s="225"/>
      <c r="P10" s="226"/>
    </row>
    <row r="11" spans="1:20" x14ac:dyDescent="0.25">
      <c r="B11" s="189" t="s">
        <v>350</v>
      </c>
      <c r="C11" s="223">
        <v>25800.516666666601</v>
      </c>
      <c r="D11" s="223">
        <v>25381.8166666666</v>
      </c>
      <c r="E11" s="223">
        <v>24747.266666666601</v>
      </c>
      <c r="F11" s="223">
        <v>24103.35</v>
      </c>
      <c r="G11" s="223">
        <v>22279.916666666599</v>
      </c>
      <c r="H11" s="223"/>
      <c r="I11" s="223"/>
      <c r="J11" s="224">
        <v>19858.866666666599</v>
      </c>
      <c r="K11" s="398">
        <v>19990.8166666666</v>
      </c>
      <c r="L11" s="398">
        <v>20894.933333333302</v>
      </c>
      <c r="M11" s="398">
        <v>20563.466666666602</v>
      </c>
      <c r="N11" s="398">
        <v>18502.116666666599</v>
      </c>
      <c r="O11" s="225"/>
      <c r="P11" s="226"/>
    </row>
    <row r="12" spans="1:20" x14ac:dyDescent="0.25">
      <c r="B12" s="189" t="s">
        <v>351</v>
      </c>
      <c r="C12" s="223">
        <v>21178.65</v>
      </c>
      <c r="D12" s="223">
        <v>22580.483333333301</v>
      </c>
      <c r="E12" s="223">
        <v>22666.233333333301</v>
      </c>
      <c r="F12" s="223">
        <v>22235.3166666666</v>
      </c>
      <c r="G12" s="223">
        <v>22283.733333333301</v>
      </c>
      <c r="H12" s="223"/>
      <c r="I12" s="223"/>
      <c r="J12" s="224">
        <v>22179.616666666599</v>
      </c>
      <c r="K12" s="398">
        <v>22193.383333333299</v>
      </c>
      <c r="L12" s="398">
        <v>23631.683333333302</v>
      </c>
      <c r="M12" s="225">
        <v>24712.216666666602</v>
      </c>
      <c r="N12" s="398">
        <v>23972.366666666599</v>
      </c>
      <c r="O12" s="225"/>
      <c r="P12" s="226"/>
    </row>
    <row r="13" spans="1:20" x14ac:dyDescent="0.25">
      <c r="B13" s="189" t="s">
        <v>352</v>
      </c>
      <c r="C13" s="223">
        <v>31426.7833333333</v>
      </c>
      <c r="D13" s="223">
        <v>30914.05</v>
      </c>
      <c r="E13" s="223">
        <v>30251.25</v>
      </c>
      <c r="F13" s="223">
        <v>28891.733333333301</v>
      </c>
      <c r="G13" s="223">
        <v>27240.400000000001</v>
      </c>
      <c r="H13" s="223"/>
      <c r="I13" s="223"/>
      <c r="J13" s="224">
        <v>43556.033333333296</v>
      </c>
      <c r="K13" s="225">
        <v>34103.15</v>
      </c>
      <c r="L13" s="225">
        <v>37538.233333333301</v>
      </c>
      <c r="M13" s="225">
        <v>37069.966666666602</v>
      </c>
      <c r="N13" s="225">
        <v>30366.400000000001</v>
      </c>
      <c r="O13" s="225"/>
      <c r="P13" s="226"/>
    </row>
    <row r="14" spans="1:20" x14ac:dyDescent="0.25">
      <c r="B14" s="189" t="s">
        <v>353</v>
      </c>
      <c r="C14" s="223">
        <v>3435.55</v>
      </c>
      <c r="D14" s="223">
        <v>3832.5666666666598</v>
      </c>
      <c r="E14" s="223">
        <v>3346.6</v>
      </c>
      <c r="F14" s="223">
        <v>1409.45</v>
      </c>
      <c r="G14" s="223">
        <v>2548.9166666666601</v>
      </c>
      <c r="H14" s="223"/>
      <c r="I14" s="223"/>
      <c r="J14" s="398">
        <v>2852.38333333333</v>
      </c>
      <c r="K14" s="398">
        <v>3496.86666666666</v>
      </c>
      <c r="L14" s="398">
        <v>3361.25</v>
      </c>
      <c r="M14" s="398">
        <v>3571.35</v>
      </c>
      <c r="N14" s="398">
        <v>3582.5666666666598</v>
      </c>
      <c r="O14" s="398"/>
      <c r="P14" s="399"/>
    </row>
    <row r="15" spans="1:20" ht="15.75" thickBot="1" x14ac:dyDescent="0.3">
      <c r="B15" s="189" t="s">
        <v>412</v>
      </c>
      <c r="C15" s="223">
        <v>50794.400000000001</v>
      </c>
      <c r="D15" s="223">
        <v>49558.183333333298</v>
      </c>
      <c r="E15" s="223">
        <v>50643</v>
      </c>
      <c r="F15" s="223">
        <v>49646.1</v>
      </c>
      <c r="G15" s="223">
        <v>49282.716666666602</v>
      </c>
      <c r="H15" s="223"/>
      <c r="I15" s="223"/>
      <c r="J15" s="397">
        <v>48077.15</v>
      </c>
      <c r="K15" s="398">
        <v>46702.3166666666</v>
      </c>
      <c r="L15" s="398">
        <v>54518.216666666602</v>
      </c>
      <c r="M15" s="225">
        <v>53049.466666666602</v>
      </c>
      <c r="N15" s="398">
        <v>46568.466666666602</v>
      </c>
      <c r="O15" s="398"/>
      <c r="P15" s="399"/>
    </row>
    <row r="16" spans="1:20" ht="15.75" thickBot="1" x14ac:dyDescent="0.3">
      <c r="B16" s="197" t="s">
        <v>16</v>
      </c>
      <c r="C16" s="227">
        <v>322071.8466666665</v>
      </c>
      <c r="D16" s="227">
        <v>317225.29999999964</v>
      </c>
      <c r="E16" s="227">
        <v>318462.933333333</v>
      </c>
      <c r="F16" s="227">
        <v>310338.49999999983</v>
      </c>
      <c r="G16" s="227">
        <v>295684.71666666638</v>
      </c>
      <c r="H16" s="227">
        <v>0</v>
      </c>
      <c r="I16" s="228">
        <v>0</v>
      </c>
      <c r="J16" s="229">
        <f>SUM(J7:J15)</f>
        <v>319469.08333333302</v>
      </c>
      <c r="K16" s="229">
        <f t="shared" ref="K16:P16" si="0">SUM(K7:K15)</f>
        <v>266589.88333333295</v>
      </c>
      <c r="L16" s="229">
        <f t="shared" si="0"/>
        <v>318477.69999999966</v>
      </c>
      <c r="M16" s="229">
        <f t="shared" si="0"/>
        <v>326162.41666666634</v>
      </c>
      <c r="N16" s="229">
        <f t="shared" si="0"/>
        <v>300431.98333333299</v>
      </c>
      <c r="O16" s="229">
        <f t="shared" si="0"/>
        <v>0</v>
      </c>
      <c r="P16" s="229">
        <f t="shared" si="0"/>
        <v>0</v>
      </c>
      <c r="Q16" s="294"/>
      <c r="S16" s="294"/>
      <c r="T16" s="295"/>
    </row>
    <row r="17" spans="2:18" ht="15.75" thickBot="1" x14ac:dyDescent="0.3">
      <c r="B17" s="198" t="s">
        <v>454</v>
      </c>
      <c r="C17" s="201"/>
      <c r="D17" s="202"/>
      <c r="R17" s="295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428">
        <v>14072.7</v>
      </c>
      <c r="I18" s="429"/>
      <c r="J18" s="232"/>
      <c r="K18" s="233"/>
      <c r="L18" s="233"/>
      <c r="M18" s="233"/>
      <c r="N18" s="233"/>
      <c r="O18" s="233">
        <v>13842.8166666666</v>
      </c>
      <c r="P18" s="234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30">
        <v>3140.05</v>
      </c>
      <c r="I19" s="431"/>
      <c r="J19" s="193"/>
      <c r="K19" s="225"/>
      <c r="L19" s="225"/>
      <c r="M19" s="194"/>
      <c r="N19" s="194"/>
      <c r="O19" s="225">
        <v>2906.3</v>
      </c>
      <c r="P19" s="195"/>
    </row>
    <row r="20" spans="2:18" x14ac:dyDescent="0.25">
      <c r="B20" s="189" t="s">
        <v>461</v>
      </c>
      <c r="C20" s="222"/>
      <c r="D20" s="223"/>
      <c r="E20" s="223"/>
      <c r="F20" s="223"/>
      <c r="G20" s="223"/>
      <c r="H20" s="430">
        <v>30229.8166666666</v>
      </c>
      <c r="I20" s="431"/>
      <c r="J20" s="193"/>
      <c r="K20" s="225"/>
      <c r="L20" s="225"/>
      <c r="M20" s="194"/>
      <c r="N20" s="194"/>
      <c r="O20" s="225">
        <v>36688.583333333299</v>
      </c>
      <c r="P20" s="195"/>
    </row>
    <row r="21" spans="2:18" x14ac:dyDescent="0.25">
      <c r="B21" s="189" t="s">
        <v>360</v>
      </c>
      <c r="C21" s="222"/>
      <c r="D21" s="223"/>
      <c r="E21" s="223"/>
      <c r="F21" s="223"/>
      <c r="G21" s="223"/>
      <c r="H21" s="430">
        <v>34501.033333333296</v>
      </c>
      <c r="I21" s="431"/>
      <c r="J21" s="193"/>
      <c r="K21" s="225"/>
      <c r="L21" s="225"/>
      <c r="M21" s="194"/>
      <c r="N21" s="194"/>
      <c r="O21" s="225">
        <v>39927.183333333298</v>
      </c>
      <c r="P21" s="195"/>
    </row>
    <row r="22" spans="2:18" x14ac:dyDescent="0.25">
      <c r="B22" s="189" t="s">
        <v>354</v>
      </c>
      <c r="C22" s="222"/>
      <c r="D22" s="223"/>
      <c r="E22" s="223"/>
      <c r="F22" s="223"/>
      <c r="G22" s="223"/>
      <c r="H22" s="430">
        <v>14576.5333333333</v>
      </c>
      <c r="I22" s="431"/>
      <c r="J22" s="193"/>
      <c r="K22" s="225"/>
      <c r="L22" s="225"/>
      <c r="M22" s="194"/>
      <c r="N22" s="194"/>
      <c r="O22" s="225">
        <v>14396.5666666666</v>
      </c>
      <c r="P22" s="195"/>
    </row>
    <row r="23" spans="2:18" x14ac:dyDescent="0.25">
      <c r="B23" s="189" t="s">
        <v>462</v>
      </c>
      <c r="C23" s="222"/>
      <c r="D23" s="223"/>
      <c r="E23" s="223"/>
      <c r="F23" s="223"/>
      <c r="G23" s="223"/>
      <c r="H23" s="430">
        <v>44765.43</v>
      </c>
      <c r="I23" s="431"/>
      <c r="J23" s="193"/>
      <c r="K23" s="225"/>
      <c r="L23" s="225"/>
      <c r="M23" s="194"/>
      <c r="N23" s="194"/>
      <c r="O23" s="225">
        <v>50094.416666666599</v>
      </c>
      <c r="P23" s="195"/>
    </row>
    <row r="24" spans="2:18" x14ac:dyDescent="0.25">
      <c r="B24" s="261" t="s">
        <v>455</v>
      </c>
      <c r="C24" s="222"/>
      <c r="D24" s="223"/>
      <c r="E24" s="223"/>
      <c r="F24" s="223"/>
      <c r="G24" s="223"/>
      <c r="H24" s="430"/>
      <c r="I24" s="431"/>
      <c r="J24" s="400"/>
      <c r="K24" s="225"/>
      <c r="L24" s="225"/>
      <c r="M24" s="194"/>
      <c r="N24" s="194"/>
      <c r="O24" s="433"/>
      <c r="P24" s="195"/>
    </row>
    <row r="25" spans="2:18" x14ac:dyDescent="0.25">
      <c r="B25" s="189" t="s">
        <v>355</v>
      </c>
      <c r="C25" s="222"/>
      <c r="D25" s="223"/>
      <c r="E25" s="223"/>
      <c r="F25" s="223"/>
      <c r="G25" s="223"/>
      <c r="H25" s="430"/>
      <c r="I25" s="431">
        <v>26689.583333333299</v>
      </c>
      <c r="J25" s="193"/>
      <c r="K25" s="225"/>
      <c r="L25" s="225"/>
      <c r="M25" s="194"/>
      <c r="N25" s="194"/>
      <c r="O25" s="433"/>
      <c r="P25" s="226">
        <v>19713.5666666666</v>
      </c>
    </row>
    <row r="26" spans="2:18" x14ac:dyDescent="0.25">
      <c r="B26" s="189" t="s">
        <v>356</v>
      </c>
      <c r="C26" s="222"/>
      <c r="D26" s="223"/>
      <c r="E26" s="223"/>
      <c r="F26" s="223"/>
      <c r="G26" s="223"/>
      <c r="H26" s="430"/>
      <c r="I26" s="431">
        <v>29530.1</v>
      </c>
      <c r="J26" s="193"/>
      <c r="K26" s="225"/>
      <c r="L26" s="225"/>
      <c r="M26" s="194"/>
      <c r="N26" s="194"/>
      <c r="O26" s="433"/>
      <c r="P26" s="226">
        <v>31640.0333333333</v>
      </c>
    </row>
    <row r="27" spans="2:18" x14ac:dyDescent="0.25">
      <c r="B27" s="189" t="s">
        <v>460</v>
      </c>
      <c r="C27" s="223"/>
      <c r="D27" s="223"/>
      <c r="E27" s="223"/>
      <c r="F27" s="223"/>
      <c r="G27" s="223"/>
      <c r="H27" s="430"/>
      <c r="I27" s="430">
        <v>19239.8</v>
      </c>
      <c r="J27" s="193"/>
      <c r="K27" s="225"/>
      <c r="L27" s="225"/>
      <c r="M27" s="194"/>
      <c r="N27" s="194"/>
      <c r="O27" s="433"/>
      <c r="P27" s="226">
        <v>18268.849999999999</v>
      </c>
    </row>
    <row r="28" spans="2:18" ht="15.75" thickBot="1" x14ac:dyDescent="0.3">
      <c r="B28" s="189" t="s">
        <v>357</v>
      </c>
      <c r="E28" s="223"/>
      <c r="H28" s="432"/>
      <c r="I28" s="431">
        <v>1266.9166666666599</v>
      </c>
      <c r="J28" s="193"/>
      <c r="K28" s="225"/>
      <c r="L28" s="225"/>
      <c r="M28" s="194"/>
      <c r="N28" s="194"/>
      <c r="O28" s="194"/>
      <c r="P28" s="226">
        <v>2055.4833333333299</v>
      </c>
    </row>
    <row r="29" spans="2:18" ht="15.75" thickBot="1" x14ac:dyDescent="0.3">
      <c r="B29" s="197" t="s">
        <v>222</v>
      </c>
      <c r="C29" s="227"/>
      <c r="D29" s="227"/>
      <c r="E29" s="227"/>
      <c r="F29" s="227"/>
      <c r="G29" s="227"/>
      <c r="H29" s="227">
        <v>141285.56333333318</v>
      </c>
      <c r="I29" s="228">
        <v>76726.399999999951</v>
      </c>
      <c r="J29" s="196"/>
      <c r="K29" s="196"/>
      <c r="L29" s="196"/>
      <c r="M29" s="196"/>
      <c r="N29" s="196"/>
      <c r="O29" s="196">
        <f>SUM(O18:O28)</f>
        <v>157855.86666666638</v>
      </c>
      <c r="P29" s="196">
        <f>SUM(P18:P28)</f>
        <v>71677.933333333232</v>
      </c>
    </row>
    <row r="30" spans="2:18" ht="15.75" thickBot="1" x14ac:dyDescent="0.3">
      <c r="C30" s="286"/>
      <c r="D30" s="286"/>
      <c r="E30" s="286"/>
      <c r="F30" s="287"/>
      <c r="G30" s="287"/>
      <c r="H30" s="287"/>
      <c r="I30" s="287"/>
      <c r="J30" s="289"/>
      <c r="K30" s="289"/>
      <c r="L30" s="289"/>
      <c r="M30" s="289"/>
      <c r="N30" s="289"/>
      <c r="O30" s="289"/>
      <c r="P30" s="289"/>
    </row>
    <row r="31" spans="2:18" ht="15.75" thickBot="1" x14ac:dyDescent="0.3">
      <c r="B31" s="131" t="s">
        <v>453</v>
      </c>
      <c r="C31" s="201" t="s">
        <v>502</v>
      </c>
      <c r="D31" s="202" t="s">
        <v>602</v>
      </c>
      <c r="E31" s="203" t="s">
        <v>223</v>
      </c>
    </row>
    <row r="32" spans="2:18" x14ac:dyDescent="0.25">
      <c r="B32" s="204" t="s">
        <v>346</v>
      </c>
      <c r="C32" s="205">
        <f t="shared" ref="C32:C41" si="1">SUM(C7:I7)</f>
        <v>114708.97999999989</v>
      </c>
      <c r="D32" s="394">
        <f t="shared" ref="D32:D41" si="2">SUM(J7:P7)</f>
        <v>102743.7499999998</v>
      </c>
      <c r="E32" s="207">
        <f t="shared" ref="E32:E41" si="3">+IFERROR((D32-C32)/C32,"-")</f>
        <v>-0.10430944464853675</v>
      </c>
    </row>
    <row r="33" spans="2:5" x14ac:dyDescent="0.25">
      <c r="B33" s="208" t="s">
        <v>347</v>
      </c>
      <c r="C33" s="205">
        <f t="shared" si="1"/>
        <v>320518.33333333314</v>
      </c>
      <c r="D33" s="394">
        <f t="shared" si="2"/>
        <v>297493.36666666646</v>
      </c>
      <c r="E33" s="211">
        <f t="shared" si="3"/>
        <v>-7.1836660409441019E-2</v>
      </c>
    </row>
    <row r="34" spans="2:5" x14ac:dyDescent="0.25">
      <c r="B34" s="208" t="s">
        <v>348</v>
      </c>
      <c r="C34" s="205">
        <f t="shared" si="1"/>
        <v>108118.9999999998</v>
      </c>
      <c r="D34" s="206">
        <f t="shared" si="2"/>
        <v>125570.89999999979</v>
      </c>
      <c r="E34" s="211">
        <f t="shared" si="3"/>
        <v>0.16141381255838499</v>
      </c>
    </row>
    <row r="35" spans="2:5" x14ac:dyDescent="0.25">
      <c r="B35" s="208" t="s">
        <v>349</v>
      </c>
      <c r="C35" s="205">
        <f t="shared" si="1"/>
        <v>373957.99999999977</v>
      </c>
      <c r="D35" s="394">
        <f t="shared" si="2"/>
        <v>340409.76666666649</v>
      </c>
      <c r="E35" s="211">
        <f t="shared" si="3"/>
        <v>-8.9711233168787138E-2</v>
      </c>
    </row>
    <row r="36" spans="2:5" x14ac:dyDescent="0.25">
      <c r="B36" s="208" t="s">
        <v>350</v>
      </c>
      <c r="C36" s="205">
        <f t="shared" si="1"/>
        <v>122312.86666666641</v>
      </c>
      <c r="D36" s="206">
        <f t="shared" si="2"/>
        <v>99810.199999999706</v>
      </c>
      <c r="E36" s="211">
        <f t="shared" si="3"/>
        <v>-0.18397628377063696</v>
      </c>
    </row>
    <row r="37" spans="2:5" x14ac:dyDescent="0.25">
      <c r="B37" s="208" t="s">
        <v>351</v>
      </c>
      <c r="C37" s="205">
        <f t="shared" si="1"/>
        <v>110944.41666666651</v>
      </c>
      <c r="D37" s="206">
        <f t="shared" si="2"/>
        <v>116689.2666666664</v>
      </c>
      <c r="E37" s="211">
        <f t="shared" si="3"/>
        <v>5.1781334947754443E-2</v>
      </c>
    </row>
    <row r="38" spans="2:5" x14ac:dyDescent="0.25">
      <c r="B38" s="208" t="s">
        <v>352</v>
      </c>
      <c r="C38" s="205">
        <f t="shared" si="1"/>
        <v>148724.21666666659</v>
      </c>
      <c r="D38" s="206">
        <f t="shared" si="2"/>
        <v>182633.78333333318</v>
      </c>
      <c r="E38" s="211">
        <f t="shared" si="3"/>
        <v>0.22800299390829948</v>
      </c>
    </row>
    <row r="39" spans="2:5" x14ac:dyDescent="0.25">
      <c r="B39" s="204" t="s">
        <v>353</v>
      </c>
      <c r="C39" s="205">
        <f t="shared" si="1"/>
        <v>14573.083333333321</v>
      </c>
      <c r="D39" s="206">
        <f t="shared" si="2"/>
        <v>16864.41666666665</v>
      </c>
      <c r="E39" s="212">
        <f t="shared" si="3"/>
        <v>0.15723051058744125</v>
      </c>
    </row>
    <row r="40" spans="2:5" ht="15.75" thickBot="1" x14ac:dyDescent="0.3">
      <c r="B40" s="204" t="s">
        <v>412</v>
      </c>
      <c r="C40" s="205">
        <f t="shared" si="1"/>
        <v>249924.39999999991</v>
      </c>
      <c r="D40" s="206">
        <f t="shared" si="2"/>
        <v>248915.61666666641</v>
      </c>
      <c r="E40" s="212">
        <f t="shared" ref="E40" si="4">+IFERROR((D40-C40)/C40,"-")</f>
        <v>-4.0363539267614552E-3</v>
      </c>
    </row>
    <row r="41" spans="2:5" ht="15.75" thickBot="1" x14ac:dyDescent="0.3">
      <c r="B41" s="213" t="s">
        <v>16</v>
      </c>
      <c r="C41" s="214">
        <f t="shared" si="1"/>
        <v>1563783.2966666652</v>
      </c>
      <c r="D41" s="215">
        <f t="shared" si="2"/>
        <v>1531131.0666666648</v>
      </c>
      <c r="E41" s="216">
        <f t="shared" si="3"/>
        <v>-2.0880278021642388E-2</v>
      </c>
    </row>
    <row r="42" spans="2:5" ht="15.75" thickBot="1" x14ac:dyDescent="0.3">
      <c r="B42" s="131" t="s">
        <v>454</v>
      </c>
      <c r="E42" s="290" t="str">
        <f t="shared" ref="E42:E54" si="5">+IFERROR((D42-C42)/C42,"-")</f>
        <v>-</v>
      </c>
    </row>
    <row r="43" spans="2:5" ht="15.75" thickBot="1" x14ac:dyDescent="0.3">
      <c r="B43" s="208" t="s">
        <v>358</v>
      </c>
      <c r="C43" s="291">
        <f t="shared" ref="C43:C49" si="6">H18</f>
        <v>14072.7</v>
      </c>
      <c r="D43" s="292">
        <f t="shared" ref="D43:D48" si="7">O18</f>
        <v>13842.8166666666</v>
      </c>
      <c r="E43" s="293">
        <f t="shared" si="5"/>
        <v>-1.633541064141213E-2</v>
      </c>
    </row>
    <row r="44" spans="2:5" ht="15.75" thickBot="1" x14ac:dyDescent="0.3">
      <c r="B44" s="208" t="s">
        <v>359</v>
      </c>
      <c r="C44" s="291">
        <f t="shared" si="6"/>
        <v>3140.05</v>
      </c>
      <c r="D44" s="292">
        <f t="shared" si="7"/>
        <v>2906.3</v>
      </c>
      <c r="E44" s="211">
        <f t="shared" si="5"/>
        <v>-7.4441489785194492E-2</v>
      </c>
    </row>
    <row r="45" spans="2:5" ht="15.75" thickBot="1" x14ac:dyDescent="0.3">
      <c r="B45" s="307" t="s">
        <v>461</v>
      </c>
      <c r="C45" s="291">
        <f t="shared" si="6"/>
        <v>30229.8166666666</v>
      </c>
      <c r="D45" s="292">
        <f t="shared" si="7"/>
        <v>36688.583333333299</v>
      </c>
      <c r="E45" s="211">
        <f t="shared" si="5"/>
        <v>0.21365550237651834</v>
      </c>
    </row>
    <row r="46" spans="2:5" ht="15.75" thickBot="1" x14ac:dyDescent="0.3">
      <c r="B46" s="208" t="s">
        <v>360</v>
      </c>
      <c r="C46" s="291">
        <f t="shared" si="6"/>
        <v>34501.033333333296</v>
      </c>
      <c r="D46" s="292">
        <f t="shared" si="7"/>
        <v>39927.183333333298</v>
      </c>
      <c r="E46" s="211">
        <f t="shared" si="5"/>
        <v>0.15727499949276902</v>
      </c>
    </row>
    <row r="47" spans="2:5" ht="15.75" thickBot="1" x14ac:dyDescent="0.3">
      <c r="B47" s="208" t="s">
        <v>490</v>
      </c>
      <c r="C47" s="291">
        <f t="shared" si="6"/>
        <v>14576.5333333333</v>
      </c>
      <c r="D47" s="395">
        <f t="shared" si="7"/>
        <v>14396.5666666666</v>
      </c>
      <c r="E47" s="211">
        <f t="shared" si="5"/>
        <v>-1.2346328345104938E-2</v>
      </c>
    </row>
    <row r="48" spans="2:5" ht="15.75" thickBot="1" x14ac:dyDescent="0.3">
      <c r="B48" s="307" t="s">
        <v>462</v>
      </c>
      <c r="C48" s="291">
        <f t="shared" si="6"/>
        <v>44765.43</v>
      </c>
      <c r="D48" s="292">
        <f t="shared" si="7"/>
        <v>50094.416666666599</v>
      </c>
      <c r="E48" s="211">
        <f t="shared" ref="E48" si="8">+IFERROR((D48-C48)/C48,"-")</f>
        <v>0.11904245456073131</v>
      </c>
    </row>
    <row r="49" spans="2:5" ht="15.75" thickBot="1" x14ac:dyDescent="0.3">
      <c r="B49" s="131" t="s">
        <v>455</v>
      </c>
      <c r="C49" s="291">
        <f t="shared" si="6"/>
        <v>0</v>
      </c>
      <c r="D49" s="210"/>
      <c r="E49" s="211" t="str">
        <f t="shared" si="5"/>
        <v>-</v>
      </c>
    </row>
    <row r="50" spans="2:5" ht="15.75" thickBot="1" x14ac:dyDescent="0.3">
      <c r="B50" s="208" t="s">
        <v>355</v>
      </c>
      <c r="C50" s="291">
        <f>I25</f>
        <v>26689.583333333299</v>
      </c>
      <c r="D50" s="235">
        <f>P25</f>
        <v>19713.5666666666</v>
      </c>
      <c r="E50" s="211">
        <f t="shared" si="5"/>
        <v>-0.26137600499570834</v>
      </c>
    </row>
    <row r="51" spans="2:5" ht="15.75" thickBot="1" x14ac:dyDescent="0.3">
      <c r="B51" s="208" t="s">
        <v>356</v>
      </c>
      <c r="C51" s="291">
        <f>I26</f>
        <v>29530.1</v>
      </c>
      <c r="D51" s="235">
        <f>P26</f>
        <v>31640.0333333333</v>
      </c>
      <c r="E51" s="211">
        <f t="shared" si="5"/>
        <v>7.1450260355816669E-2</v>
      </c>
    </row>
    <row r="52" spans="2:5" ht="15.75" thickBot="1" x14ac:dyDescent="0.3">
      <c r="B52" s="307" t="s">
        <v>460</v>
      </c>
      <c r="C52" s="291">
        <f>I27</f>
        <v>19239.8</v>
      </c>
      <c r="D52" s="396">
        <f>P27</f>
        <v>18268.849999999999</v>
      </c>
      <c r="E52" s="211">
        <f t="shared" ref="E52" si="9">+IFERROR((D52-C52)/C52,"-")</f>
        <v>-5.046570130666643E-2</v>
      </c>
    </row>
    <row r="53" spans="2:5" ht="15.75" thickBot="1" x14ac:dyDescent="0.3">
      <c r="B53" s="208" t="s">
        <v>357</v>
      </c>
      <c r="C53" s="291">
        <f t="shared" ref="C53" si="10">I28</f>
        <v>1266.9166666666599</v>
      </c>
      <c r="D53" s="396">
        <f t="shared" ref="D53" si="11">P28</f>
        <v>2055.4833333333299</v>
      </c>
      <c r="E53" s="211">
        <f t="shared" si="5"/>
        <v>0.62242978359534895</v>
      </c>
    </row>
    <row r="54" spans="2:5" ht="15.75" thickBot="1" x14ac:dyDescent="0.3">
      <c r="B54" s="197" t="s">
        <v>222</v>
      </c>
      <c r="C54" s="214">
        <f>SUM(C43:C53)</f>
        <v>218011.96333333314</v>
      </c>
      <c r="D54" s="215">
        <f>SUM(D43:D53)</f>
        <v>229533.79999999961</v>
      </c>
      <c r="E54" s="216">
        <f t="shared" si="5"/>
        <v>5.2849561512594408E-2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R8" sqref="R8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4"/>
      <c r="B2" s="304"/>
      <c r="C2" s="468" t="s">
        <v>502</v>
      </c>
      <c r="D2" s="469"/>
      <c r="E2" s="469"/>
      <c r="F2" s="469"/>
      <c r="G2" s="469"/>
      <c r="H2" s="469"/>
      <c r="I2" s="470"/>
      <c r="J2" s="468" t="s">
        <v>602</v>
      </c>
      <c r="K2" s="469"/>
      <c r="L2" s="469"/>
      <c r="M2" s="469"/>
      <c r="N2" s="469"/>
      <c r="O2" s="469"/>
      <c r="P2" s="470"/>
      <c r="Q2" s="474" t="s">
        <v>602</v>
      </c>
      <c r="R2" s="474"/>
      <c r="S2" s="474"/>
      <c r="T2" s="474"/>
      <c r="U2" s="474"/>
      <c r="V2" s="474"/>
      <c r="W2" s="474"/>
    </row>
    <row r="3" spans="1:23" ht="15.75" thickBot="1" x14ac:dyDescent="0.3">
      <c r="A3" s="304"/>
      <c r="B3" s="304"/>
      <c r="C3" s="471" t="s">
        <v>2</v>
      </c>
      <c r="D3" s="472"/>
      <c r="E3" s="472"/>
      <c r="F3" s="472"/>
      <c r="G3" s="472"/>
      <c r="H3" s="472"/>
      <c r="I3" s="473"/>
      <c r="J3" s="471" t="s">
        <v>2</v>
      </c>
      <c r="K3" s="472"/>
      <c r="L3" s="472"/>
      <c r="M3" s="472"/>
      <c r="N3" s="472"/>
      <c r="O3" s="472"/>
      <c r="P3" s="473"/>
      <c r="Q3" s="475" t="s">
        <v>224</v>
      </c>
      <c r="R3" s="476"/>
      <c r="S3" s="476"/>
      <c r="T3" s="476"/>
      <c r="U3" s="476"/>
      <c r="V3" s="476"/>
      <c r="W3" s="477"/>
    </row>
    <row r="4" spans="1:23" ht="15.75" thickBot="1" x14ac:dyDescent="0.3">
      <c r="A4" s="304"/>
      <c r="B4" s="304"/>
      <c r="C4" s="128">
        <v>44795</v>
      </c>
      <c r="D4" s="128">
        <v>44796</v>
      </c>
      <c r="E4" s="128">
        <v>44797</v>
      </c>
      <c r="F4" s="128">
        <v>44798</v>
      </c>
      <c r="G4" s="128">
        <v>44799</v>
      </c>
      <c r="H4" s="128">
        <v>44800</v>
      </c>
      <c r="I4" s="128">
        <v>44801</v>
      </c>
      <c r="J4" s="128">
        <v>44802</v>
      </c>
      <c r="K4" s="128">
        <v>44803</v>
      </c>
      <c r="L4" s="128">
        <v>44804</v>
      </c>
      <c r="M4" s="128">
        <v>44805</v>
      </c>
      <c r="N4" s="128">
        <v>44806</v>
      </c>
      <c r="O4" s="128">
        <v>44807</v>
      </c>
      <c r="P4" s="128">
        <v>44808</v>
      </c>
      <c r="Q4" s="128">
        <v>44802</v>
      </c>
      <c r="R4" s="128">
        <v>44803</v>
      </c>
      <c r="S4" s="128">
        <v>44804</v>
      </c>
      <c r="T4" s="128">
        <v>44805</v>
      </c>
      <c r="U4" s="128">
        <v>44806</v>
      </c>
      <c r="V4" s="128">
        <v>44807</v>
      </c>
      <c r="W4" s="128">
        <v>44808</v>
      </c>
    </row>
    <row r="5" spans="1:23" ht="15.75" thickBot="1" x14ac:dyDescent="0.3">
      <c r="A5" s="304"/>
      <c r="B5" s="304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  <c r="Q5" s="130">
        <v>44760</v>
      </c>
      <c r="R5" s="130">
        <v>44761</v>
      </c>
      <c r="S5" s="130">
        <v>44762</v>
      </c>
      <c r="T5" s="130">
        <v>44763</v>
      </c>
      <c r="U5" s="130">
        <v>44764</v>
      </c>
      <c r="V5" s="130">
        <v>44765</v>
      </c>
      <c r="W5" s="130">
        <v>44766</v>
      </c>
    </row>
    <row r="6" spans="1:23" x14ac:dyDescent="0.25">
      <c r="B6" s="15" t="s">
        <v>453</v>
      </c>
      <c r="C6" s="236"/>
      <c r="D6" s="237"/>
      <c r="E6" s="237"/>
      <c r="F6" s="237"/>
      <c r="G6" s="237"/>
      <c r="H6" s="237"/>
      <c r="I6" s="238"/>
      <c r="J6" s="239"/>
      <c r="K6" s="240"/>
      <c r="L6" s="240"/>
      <c r="M6" s="240"/>
      <c r="N6" s="240"/>
      <c r="O6" s="240"/>
      <c r="P6" s="241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2">
        <f>IFERROR('Más Vistos-H'!C7/'Más Vistos-U'!C6,0)</f>
        <v>0.72814418826902405</v>
      </c>
      <c r="D7" s="243">
        <f>IFERROR('Más Vistos-H'!D7/'Más Vistos-U'!D6,0)</f>
        <v>0.78696140585029362</v>
      </c>
      <c r="E7" s="243">
        <f>IFERROR('Más Vistos-H'!E7/'Más Vistos-U'!E6,0)</f>
        <v>0.74672110288666649</v>
      </c>
      <c r="F7" s="243">
        <f>IFERROR('Más Vistos-H'!F7/'Más Vistos-U'!F6,0)</f>
        <v>0.76898583704106238</v>
      </c>
      <c r="G7" s="243">
        <f>IFERROR('Más Vistos-H'!G7/'Más Vistos-U'!G6,0)</f>
        <v>0.73174767146486019</v>
      </c>
      <c r="H7" s="243">
        <f>IFERROR('Más Vistos-H'!H7/'Más Vistos-U'!H6,0)</f>
        <v>0</v>
      </c>
      <c r="I7" s="243">
        <f>IFERROR('Más Vistos-H'!I7/'Más Vistos-U'!I6,0)</f>
        <v>0</v>
      </c>
      <c r="J7" s="244">
        <f>IFERROR('Más Vistos-H'!J7/'Más Vistos-U'!J6,0)</f>
        <v>0.69485411348141968</v>
      </c>
      <c r="K7" s="245">
        <f>IFERROR('Más Vistos-H'!K7/'Más Vistos-U'!K6,0)</f>
        <v>0.58927608510400231</v>
      </c>
      <c r="L7" s="245">
        <f>IFERROR('Más Vistos-H'!L7/'Más Vistos-U'!L6,0)</f>
        <v>0.75618125458302787</v>
      </c>
      <c r="M7" s="245">
        <f>IFERROR('Más Vistos-H'!M7/'Más Vistos-U'!M6,0)</f>
        <v>0.72941080783944068</v>
      </c>
      <c r="N7" s="245">
        <f>IFERROR('Más Vistos-H'!N7/'Más Vistos-U'!N6,0)</f>
        <v>0.73249473659309483</v>
      </c>
      <c r="O7" s="245">
        <f>IFERROR('Más Vistos-H'!O7/'Más Vistos-U'!O6,0)</f>
        <v>0</v>
      </c>
      <c r="P7" s="245">
        <f>IFERROR('Más Vistos-H'!P7/'Más Vistos-U'!P6,0)</f>
        <v>0</v>
      </c>
      <c r="Q7" s="27">
        <f t="shared" ref="Q7:Q16" si="0">IFERROR((J7-C7)/C7,"-")</f>
        <v>-4.571906955234098E-2</v>
      </c>
      <c r="R7" s="28">
        <f t="shared" ref="R7:R16" si="1">IFERROR((K7-D7)/D7,"-")</f>
        <v>-0.25120078224509229</v>
      </c>
      <c r="S7" s="28">
        <f t="shared" ref="S7:S16" si="2">IFERROR((L7-E7)/E7,"-")</f>
        <v>1.2668922385868609E-2</v>
      </c>
      <c r="T7" s="28">
        <f t="shared" ref="T7:T16" si="3">IFERROR((M7-F7)/F7,"-")</f>
        <v>-5.1463924685401549E-2</v>
      </c>
      <c r="U7" s="28">
        <f t="shared" ref="U7:U16" si="4">IFERROR((N7-G7)/G7,"-")</f>
        <v>1.0209327031258093E-3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2">
        <f>IFERROR('Más Vistos-H'!C8/'Más Vistos-U'!C7,0)</f>
        <v>1.0185267347489462</v>
      </c>
      <c r="D8" s="243">
        <f>IFERROR('Más Vistos-H'!D8/'Más Vistos-U'!D7,0)</f>
        <v>1.0022927440101004</v>
      </c>
      <c r="E8" s="243">
        <f>IFERROR('Más Vistos-H'!E8/'Más Vistos-U'!E7,0)</f>
        <v>1.0026725376400958</v>
      </c>
      <c r="F8" s="243">
        <f>IFERROR('Más Vistos-H'!F8/'Más Vistos-U'!F7,0)</f>
        <v>1.0102391688006991</v>
      </c>
      <c r="G8" s="243">
        <f>IFERROR('Más Vistos-H'!G8/'Más Vistos-U'!G7,0)</f>
        <v>0.99883299017338834</v>
      </c>
      <c r="H8" s="243">
        <f>IFERROR('Más Vistos-H'!H8/'Más Vistos-U'!H7,0)</f>
        <v>0</v>
      </c>
      <c r="I8" s="243">
        <f>IFERROR('Más Vistos-H'!I8/'Más Vistos-U'!I7,0)</f>
        <v>0</v>
      </c>
      <c r="J8" s="244">
        <f>IFERROR('Más Vistos-H'!J8/'Más Vistos-U'!J7,0)</f>
        <v>0.96519321169627914</v>
      </c>
      <c r="K8" s="245">
        <f>IFERROR('Más Vistos-H'!K8/'Más Vistos-U'!K7,0)</f>
        <v>0.83851537025349676</v>
      </c>
      <c r="L8" s="245">
        <f>IFERROR('Más Vistos-H'!L8/'Más Vistos-U'!L7,0)</f>
        <v>1.0345689897319059</v>
      </c>
      <c r="M8" s="245">
        <f>IFERROR('Más Vistos-H'!M8/'Más Vistos-U'!M7,0)</f>
        <v>1.0123278086439009</v>
      </c>
      <c r="N8" s="245">
        <f>IFERROR('Más Vistos-H'!N8/'Más Vistos-U'!N7,0)</f>
        <v>1.0076865675605329</v>
      </c>
      <c r="O8" s="245">
        <f>IFERROR('Más Vistos-H'!O8/'Más Vistos-U'!O7,0)</f>
        <v>0</v>
      </c>
      <c r="P8" s="245">
        <f>IFERROR('Más Vistos-H'!P8/'Más Vistos-U'!P7,0)</f>
        <v>0</v>
      </c>
      <c r="Q8" s="27">
        <f t="shared" si="0"/>
        <v>-5.2363400226124714E-2</v>
      </c>
      <c r="R8" s="28">
        <f t="shared" si="1"/>
        <v>-0.16340273311901096</v>
      </c>
      <c r="S8" s="28">
        <f t="shared" si="2"/>
        <v>3.1811434834828602E-2</v>
      </c>
      <c r="T8" s="28">
        <f t="shared" si="3"/>
        <v>2.0674706621020885E-3</v>
      </c>
      <c r="U8" s="28">
        <f t="shared" si="4"/>
        <v>8.8639216708367233E-3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2">
        <f>IFERROR('Más Vistos-H'!C9/'Más Vistos-U'!C8,0)</f>
        <v>0.93690880799312071</v>
      </c>
      <c r="D9" s="243">
        <f>IFERROR('Más Vistos-H'!D9/'Más Vistos-U'!D8,0)</f>
        <v>0.93052822007292302</v>
      </c>
      <c r="E9" s="243">
        <f>IFERROR('Más Vistos-H'!E9/'Más Vistos-U'!E8,0)</f>
        <v>0.90577741629388375</v>
      </c>
      <c r="F9" s="243">
        <f>IFERROR('Más Vistos-H'!F9/'Más Vistos-U'!F8,0)</f>
        <v>0.93008070538227205</v>
      </c>
      <c r="G9" s="243">
        <f>IFERROR('Más Vistos-H'!G9/'Más Vistos-U'!G8,0)</f>
        <v>0.88691638775541237</v>
      </c>
      <c r="H9" s="243">
        <f>IFERROR('Más Vistos-H'!H9/'Más Vistos-U'!H8,0)</f>
        <v>0</v>
      </c>
      <c r="I9" s="243">
        <f>IFERROR('Más Vistos-H'!I9/'Más Vistos-U'!I8,0)</f>
        <v>0</v>
      </c>
      <c r="J9" s="244">
        <f>IFERROR('Más Vistos-H'!J9/'Más Vistos-U'!J8,0)</f>
        <v>1.0763585940796998</v>
      </c>
      <c r="K9" s="245">
        <f>IFERROR('Más Vistos-H'!K9/'Más Vistos-U'!K8,0)</f>
        <v>0.88854493464051965</v>
      </c>
      <c r="L9" s="245">
        <f>IFERROR('Más Vistos-H'!L9/'Más Vistos-U'!L8,0)</f>
        <v>1.005219078494938</v>
      </c>
      <c r="M9" s="245">
        <f>IFERROR('Más Vistos-H'!M9/'Más Vistos-U'!M8,0)</f>
        <v>1.0202211842816336</v>
      </c>
      <c r="N9" s="245">
        <f>IFERROR('Más Vistos-H'!N9/'Más Vistos-U'!N8,0)</f>
        <v>0.95804393291505008</v>
      </c>
      <c r="O9" s="245">
        <f>IFERROR('Más Vistos-H'!O9/'Más Vistos-U'!O8,0)</f>
        <v>0</v>
      </c>
      <c r="P9" s="245">
        <f>IFERROR('Más Vistos-H'!P9/'Más Vistos-U'!P8,0)</f>
        <v>0</v>
      </c>
      <c r="Q9" s="27">
        <f t="shared" si="0"/>
        <v>0.14884029789973222</v>
      </c>
      <c r="R9" s="28">
        <f t="shared" si="1"/>
        <v>-4.5117691787051072E-2</v>
      </c>
      <c r="S9" s="28">
        <f t="shared" si="2"/>
        <v>0.10978598098408528</v>
      </c>
      <c r="T9" s="28">
        <f t="shared" si="3"/>
        <v>9.6916835687192227E-2</v>
      </c>
      <c r="U9" s="28">
        <f t="shared" si="4"/>
        <v>8.0196449340219841E-2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2">
        <f>IFERROR('Más Vistos-H'!C10/'Más Vistos-U'!C9,0)</f>
        <v>1.1204150851581505</v>
      </c>
      <c r="D10" s="243">
        <f>IFERROR('Más Vistos-H'!D10/'Más Vistos-U'!D9,0)</f>
        <v>1.1248974194860797</v>
      </c>
      <c r="E10" s="243">
        <f>IFERROR('Más Vistos-H'!E10/'Más Vistos-U'!E9,0)</f>
        <v>1.1302020672813158</v>
      </c>
      <c r="F10" s="243">
        <f>IFERROR('Más Vistos-H'!F10/'Más Vistos-U'!F9,0)</f>
        <v>1.1235350710148373</v>
      </c>
      <c r="G10" s="243">
        <f>IFERROR('Más Vistos-H'!G10/'Más Vistos-U'!G9,0)</f>
        <v>1.0764915974087854</v>
      </c>
      <c r="H10" s="243">
        <f>IFERROR('Más Vistos-H'!H10/'Más Vistos-U'!H9,0)</f>
        <v>0</v>
      </c>
      <c r="I10" s="243">
        <f>IFERROR('Más Vistos-H'!I10/'Más Vistos-U'!I9,0)</f>
        <v>0</v>
      </c>
      <c r="J10" s="244">
        <f>IFERROR('Más Vistos-H'!J10/'Más Vistos-U'!J9,0)</f>
        <v>1.0981659657618612</v>
      </c>
      <c r="K10" s="245">
        <f>IFERROR('Más Vistos-H'!K10/'Más Vistos-U'!K9,0)</f>
        <v>1.047140920541394</v>
      </c>
      <c r="L10" s="245">
        <f>IFERROR('Más Vistos-H'!L10/'Más Vistos-U'!L9,0)</f>
        <v>0.83233319074227463</v>
      </c>
      <c r="M10" s="245">
        <f>IFERROR('Más Vistos-H'!M10/'Más Vistos-U'!M9,0)</f>
        <v>1.1424842234877635</v>
      </c>
      <c r="N10" s="245">
        <f>IFERROR('Más Vistos-H'!N10/'Más Vistos-U'!N9,0)</f>
        <v>1.1024026807357765</v>
      </c>
      <c r="O10" s="245">
        <f>IFERROR('Más Vistos-H'!O10/'Más Vistos-U'!O9,0)</f>
        <v>0</v>
      </c>
      <c r="P10" s="245">
        <f>IFERROR('Más Vistos-H'!P10/'Más Vistos-U'!P9,0)</f>
        <v>0</v>
      </c>
      <c r="Q10" s="27">
        <f t="shared" si="0"/>
        <v>-1.9857925594735027E-2</v>
      </c>
      <c r="R10" s="28">
        <f t="shared" si="1"/>
        <v>-6.9123190788551669E-2</v>
      </c>
      <c r="S10" s="28">
        <f t="shared" si="2"/>
        <v>-0.26355364687622657</v>
      </c>
      <c r="T10" s="28">
        <f t="shared" si="3"/>
        <v>1.6865652850346961E-2</v>
      </c>
      <c r="U10" s="28">
        <f t="shared" si="4"/>
        <v>2.4069935510283101E-2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2">
        <f>IFERROR('Más Vistos-H'!C11/'Más Vistos-U'!C10,0)</f>
        <v>0.66564800481595976</v>
      </c>
      <c r="D11" s="243">
        <f>IFERROR('Más Vistos-H'!D11/'Más Vistos-U'!D10,0)</f>
        <v>0.69841551556509274</v>
      </c>
      <c r="E11" s="243">
        <f>IFERROR('Más Vistos-H'!E11/'Más Vistos-U'!E10,0)</f>
        <v>0.70771181270494743</v>
      </c>
      <c r="F11" s="243">
        <f>IFERROR('Más Vistos-H'!F11/'Más Vistos-U'!F10,0)</f>
        <v>0.70417920476788687</v>
      </c>
      <c r="G11" s="243">
        <f>IFERROR('Más Vistos-H'!G11/'Más Vistos-U'!G10,0)</f>
        <v>0.6701129892524843</v>
      </c>
      <c r="H11" s="243">
        <f>IFERROR('Más Vistos-H'!H11/'Más Vistos-U'!H10,0)</f>
        <v>0</v>
      </c>
      <c r="I11" s="243">
        <f>IFERROR('Más Vistos-H'!I11/'Más Vistos-U'!I10,0)</f>
        <v>0</v>
      </c>
      <c r="J11" s="244">
        <f>IFERROR('Más Vistos-H'!J11/'Más Vistos-U'!J10,0)</f>
        <v>0.60585962129070103</v>
      </c>
      <c r="K11" s="245">
        <f>IFERROR('Más Vistos-H'!K11/'Más Vistos-U'!K10,0)</f>
        <v>0.6378894242530585</v>
      </c>
      <c r="L11" s="245">
        <f>IFERROR('Más Vistos-H'!L11/'Más Vistos-U'!L10,0)</f>
        <v>0.56805952024938966</v>
      </c>
      <c r="M11" s="245">
        <f>IFERROR('Más Vistos-H'!M11/'Más Vistos-U'!M10,0)</f>
        <v>0.66088596068348393</v>
      </c>
      <c r="N11" s="245">
        <f>IFERROR('Más Vistos-H'!N11/'Más Vistos-U'!N10,0)</f>
        <v>0.61172110912737554</v>
      </c>
      <c r="O11" s="245">
        <f>IFERROR('Más Vistos-H'!O11/'Más Vistos-U'!O10,0)</f>
        <v>0</v>
      </c>
      <c r="P11" s="245">
        <f>IFERROR('Más Vistos-H'!P11/'Más Vistos-U'!P10,0)</f>
        <v>0</v>
      </c>
      <c r="Q11" s="27">
        <f t="shared" si="0"/>
        <v>-8.9819819322960626E-2</v>
      </c>
      <c r="R11" s="28">
        <f t="shared" si="1"/>
        <v>-8.6662008450746064E-2</v>
      </c>
      <c r="S11" s="28">
        <f t="shared" si="2"/>
        <v>-0.19732932240002088</v>
      </c>
      <c r="T11" s="28">
        <f t="shared" si="3"/>
        <v>-6.1480435365417183E-2</v>
      </c>
      <c r="U11" s="28">
        <f t="shared" si="4"/>
        <v>-8.7137364984142915E-2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2">
        <f>IFERROR('Más Vistos-H'!C12/'Más Vistos-U'!C11,0)</f>
        <v>0.54822940125805708</v>
      </c>
      <c r="D12" s="243">
        <f>IFERROR('Más Vistos-H'!D12/'Más Vistos-U'!D11,0)</f>
        <v>0.53527280628975471</v>
      </c>
      <c r="E12" s="243">
        <f>IFERROR('Más Vistos-H'!E12/'Más Vistos-U'!E11,0)</f>
        <v>0.53526267730915078</v>
      </c>
      <c r="F12" s="243">
        <f>IFERROR('Más Vistos-H'!F12/'Más Vistos-U'!F11,0)</f>
        <v>0.5389073355954096</v>
      </c>
      <c r="G12" s="243">
        <f>IFERROR('Más Vistos-H'!G12/'Más Vistos-U'!G11,0)</f>
        <v>0.54166930001539415</v>
      </c>
      <c r="H12" s="243">
        <f>IFERROR('Más Vistos-H'!H12/'Más Vistos-U'!H11,0)</f>
        <v>0</v>
      </c>
      <c r="I12" s="243">
        <f>IFERROR('Más Vistos-H'!I12/'Más Vistos-U'!I11,0)</f>
        <v>0</v>
      </c>
      <c r="J12" s="244">
        <f>IFERROR('Más Vistos-H'!J12/'Más Vistos-U'!J11,0)</f>
        <v>0.51923440084901673</v>
      </c>
      <c r="K12" s="245">
        <f>IFERROR('Más Vistos-H'!K12/'Más Vistos-U'!K11,0)</f>
        <v>0.5510050979029073</v>
      </c>
      <c r="L12" s="245">
        <f>IFERROR('Más Vistos-H'!L12/'Más Vistos-U'!L11,0)</f>
        <v>0.5390684641939254</v>
      </c>
      <c r="M12" s="245">
        <f>IFERROR('Más Vistos-H'!M12/'Más Vistos-U'!M11,0)</f>
        <v>0.58520926083798908</v>
      </c>
      <c r="N12" s="245">
        <f>IFERROR('Más Vistos-H'!N12/'Más Vistos-U'!N11,0)</f>
        <v>0.55428718968453838</v>
      </c>
      <c r="O12" s="245">
        <f>IFERROR('Más Vistos-H'!O12/'Más Vistos-U'!O11,0)</f>
        <v>0</v>
      </c>
      <c r="P12" s="245">
        <f>IFERROR('Más Vistos-H'!P12/'Más Vistos-U'!P11,0)</f>
        <v>0</v>
      </c>
      <c r="Q12" s="27">
        <f t="shared" si="0"/>
        <v>-5.2888444768747656E-2</v>
      </c>
      <c r="R12" s="28">
        <f t="shared" si="1"/>
        <v>2.9391165454865954E-2</v>
      </c>
      <c r="S12" s="28">
        <f t="shared" si="2"/>
        <v>7.1101293740615471E-3</v>
      </c>
      <c r="T12" s="28">
        <f t="shared" si="3"/>
        <v>8.5918157323694594E-2</v>
      </c>
      <c r="U12" s="28">
        <f t="shared" si="4"/>
        <v>2.3294452295497706E-2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2">
        <f>IFERROR('Más Vistos-H'!C13/'Más Vistos-U'!C12,0)</f>
        <v>0.82307850121348547</v>
      </c>
      <c r="D13" s="243">
        <f>IFERROR('Más Vistos-H'!D13/'Más Vistos-U'!D12,0)</f>
        <v>0.81647122520666615</v>
      </c>
      <c r="E13" s="243">
        <f>IFERROR('Más Vistos-H'!E13/'Más Vistos-U'!E12,0)</f>
        <v>0.8281660643889619</v>
      </c>
      <c r="F13" s="243">
        <f>IFERROR('Más Vistos-H'!F13/'Más Vistos-U'!F12,0)</f>
        <v>0.80368670431259004</v>
      </c>
      <c r="G13" s="243">
        <f>IFERROR('Más Vistos-H'!G13/'Más Vistos-U'!G12,0)</f>
        <v>0.7865219148813305</v>
      </c>
      <c r="H13" s="243">
        <f>IFERROR('Más Vistos-H'!H13/'Más Vistos-U'!H12,0)</f>
        <v>0</v>
      </c>
      <c r="I13" s="243">
        <f>IFERROR('Más Vistos-H'!I13/'Más Vistos-U'!I12,0)</f>
        <v>0</v>
      </c>
      <c r="J13" s="244">
        <f>IFERROR('Más Vistos-H'!J13/'Más Vistos-U'!J12,0)</f>
        <v>0.89208465608465537</v>
      </c>
      <c r="K13" s="245">
        <f>IFERROR('Más Vistos-H'!K13/'Más Vistos-U'!K12,0)</f>
        <v>0.85221655796286577</v>
      </c>
      <c r="L13" s="245">
        <f>IFERROR('Más Vistos-H'!L13/'Más Vistos-U'!L12,0)</f>
        <v>0.86912165343088377</v>
      </c>
      <c r="M13" s="245">
        <f>IFERROR('Más Vistos-H'!M13/'Más Vistos-U'!M12,0)</f>
        <v>0.89267143464894172</v>
      </c>
      <c r="N13" s="245">
        <f>IFERROR('Más Vistos-H'!N13/'Más Vistos-U'!N12,0)</f>
        <v>0.77764859535455455</v>
      </c>
      <c r="O13" s="245">
        <f>IFERROR('Más Vistos-H'!O13/'Más Vistos-U'!O12,0)</f>
        <v>0</v>
      </c>
      <c r="P13" s="245">
        <f>IFERROR('Más Vistos-H'!P13/'Más Vistos-U'!P12,0)</f>
        <v>0</v>
      </c>
      <c r="Q13" s="27">
        <f t="shared" si="0"/>
        <v>8.383909283188952E-2</v>
      </c>
      <c r="R13" s="28">
        <f t="shared" si="1"/>
        <v>4.3780272534591429E-2</v>
      </c>
      <c r="S13" s="28">
        <f t="shared" si="2"/>
        <v>4.9453353382862594E-2</v>
      </c>
      <c r="T13" s="28">
        <f t="shared" si="3"/>
        <v>0.11072066995616429</v>
      </c>
      <c r="U13" s="28">
        <f t="shared" si="4"/>
        <v>-1.1281719376013499E-2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2">
        <f>IFERROR('Más Vistos-H'!C14/'Más Vistos-U'!C13,0)</f>
        <v>0.43443980778958019</v>
      </c>
      <c r="D14" s="243">
        <f>IFERROR('Más Vistos-H'!D14/'Más Vistos-U'!D13,0)</f>
        <v>0.47662811424781243</v>
      </c>
      <c r="E14" s="243">
        <f>IFERROR('Más Vistos-H'!E14/'Más Vistos-U'!E13,0)</f>
        <v>0.45108505189378623</v>
      </c>
      <c r="F14" s="243">
        <f>IFERROR('Más Vistos-H'!F14/'Más Vistos-U'!F13,0)</f>
        <v>0.21191550142835663</v>
      </c>
      <c r="G14" s="243">
        <f>IFERROR('Más Vistos-H'!G14/'Más Vistos-U'!G13,0)</f>
        <v>0.37248526474742949</v>
      </c>
      <c r="H14" s="243">
        <f>IFERROR('Más Vistos-H'!H14/'Más Vistos-U'!H13,0)</f>
        <v>0</v>
      </c>
      <c r="I14" s="243">
        <f>IFERROR('Más Vistos-H'!I14/'Más Vistos-U'!I13,0)</f>
        <v>0</v>
      </c>
      <c r="J14" s="244">
        <f>IFERROR('Más Vistos-H'!J14/'Más Vistos-U'!J13,0)</f>
        <v>0.39294439087110211</v>
      </c>
      <c r="K14" s="245">
        <f>IFERROR('Más Vistos-H'!K14/'Más Vistos-U'!K13,0)</f>
        <v>0.44197000337040698</v>
      </c>
      <c r="L14" s="245">
        <f>IFERROR('Más Vistos-H'!L14/'Más Vistos-U'!L13,0)</f>
        <v>0.41252454590083454</v>
      </c>
      <c r="M14" s="245">
        <f>IFERROR('Más Vistos-H'!M14/'Más Vistos-U'!M13,0)</f>
        <v>0.39867716008037507</v>
      </c>
      <c r="N14" s="245">
        <f>IFERROR('Más Vistos-H'!N14/'Más Vistos-U'!N13,0)</f>
        <v>0.39595122310639475</v>
      </c>
      <c r="O14" s="245">
        <f>IFERROR('Más Vistos-H'!O14/'Más Vistos-U'!O13,0)</f>
        <v>0</v>
      </c>
      <c r="P14" s="245">
        <f>IFERROR('Más Vistos-H'!P14/'Más Vistos-U'!P13,0)</f>
        <v>0</v>
      </c>
      <c r="Q14" s="27">
        <f t="shared" si="0"/>
        <v>-9.551476677426457E-2</v>
      </c>
      <c r="R14" s="28">
        <f t="shared" si="1"/>
        <v>-7.2715204666642289E-2</v>
      </c>
      <c r="S14" s="28">
        <f t="shared" si="2"/>
        <v>-8.5483892297169836E-2</v>
      </c>
      <c r="T14" s="28">
        <f t="shared" si="3"/>
        <v>0.88130248798792055</v>
      </c>
      <c r="U14" s="28">
        <f t="shared" si="4"/>
        <v>6.2998353437891785E-2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412</v>
      </c>
      <c r="C15" s="242">
        <f>IFERROR('Más Vistos-H'!C15/'Más Vistos-U'!C14,0)</f>
        <v>0.86236905994804847</v>
      </c>
      <c r="D15" s="243">
        <f>IFERROR('Más Vistos-H'!D15/'Más Vistos-U'!D14,0)</f>
        <v>0.84560177680709292</v>
      </c>
      <c r="E15" s="243">
        <f>IFERROR('Más Vistos-H'!E15/'Más Vistos-U'!E14,0)</f>
        <v>0.84360007995735609</v>
      </c>
      <c r="F15" s="243">
        <f>IFERROR('Más Vistos-H'!F15/'Más Vistos-U'!F14,0)</f>
        <v>0.83773919206236713</v>
      </c>
      <c r="G15" s="243">
        <f>IFERROR('Más Vistos-H'!G15/'Más Vistos-U'!G14,0)</f>
        <v>0.85214089751126676</v>
      </c>
      <c r="H15" s="243">
        <f>IFERROR('Más Vistos-H'!H15/'Más Vistos-U'!H14,0)</f>
        <v>0</v>
      </c>
      <c r="I15" s="243">
        <f>IFERROR('Más Vistos-H'!I15/'Más Vistos-U'!I14,0)</f>
        <v>0</v>
      </c>
      <c r="J15" s="244">
        <f>IFERROR('Más Vistos-H'!J15/'Más Vistos-U'!J14,0)</f>
        <v>0.85462892187361128</v>
      </c>
      <c r="K15" s="245">
        <f>IFERROR('Más Vistos-H'!K15/'Más Vistos-U'!K14,0)</f>
        <v>0.83312194135730777</v>
      </c>
      <c r="L15" s="245">
        <f>IFERROR('Más Vistos-H'!L15/'Más Vistos-U'!L14,0)</f>
        <v>0.79298070815939548</v>
      </c>
      <c r="M15" s="245">
        <f>IFERROR('Más Vistos-H'!M15/'Más Vistos-U'!M14,0)</f>
        <v>0.90257021006306315</v>
      </c>
      <c r="N15" s="245">
        <f>IFERROR('Más Vistos-H'!N15/'Más Vistos-U'!N14,0)</f>
        <v>0.80506995827858729</v>
      </c>
      <c r="O15" s="245">
        <f>IFERROR('Más Vistos-H'!O15/'Más Vistos-U'!O14,0)</f>
        <v>0</v>
      </c>
      <c r="P15" s="245">
        <f>IFERROR('Más Vistos-H'!P15/'Más Vistos-U'!P14,0)</f>
        <v>0</v>
      </c>
      <c r="Q15" s="27">
        <f t="shared" ref="Q15" si="7">IFERROR((J15-C15)/C15,"-")</f>
        <v>-8.9754357315456959E-3</v>
      </c>
      <c r="R15" s="28">
        <f t="shared" ref="R15" si="8">IFERROR((K15-D15)/D15,"-")</f>
        <v>-1.4758525575605752E-2</v>
      </c>
      <c r="S15" s="28">
        <f t="shared" ref="S15" si="9">IFERROR((L15-E15)/E15,"-")</f>
        <v>-6.0003991228307393E-2</v>
      </c>
      <c r="T15" s="28">
        <f t="shared" ref="T15" si="10">IFERROR((M15-F15)/F15,"-")</f>
        <v>7.7388068524158943E-2</v>
      </c>
      <c r="U15" s="28">
        <f t="shared" ref="U15" si="11">IFERROR((N15-G15)/G15,"-")</f>
        <v>-5.5238446329888898E-2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7">
        <f>IFERROR('Más Vistos-H'!C16/'Más Vistos-U'!C15,0)</f>
        <v>0.86341015612084648</v>
      </c>
      <c r="D16" s="246">
        <f>IFERROR('Más Vistos-H'!D16/'Más Vistos-U'!D15,0)</f>
        <v>0.86322393323337476</v>
      </c>
      <c r="E16" s="246">
        <f>IFERROR('Más Vistos-H'!E16/'Más Vistos-U'!E15,0)</f>
        <v>0.86318821409920632</v>
      </c>
      <c r="F16" s="246">
        <f>IFERROR('Más Vistos-H'!F16/'Más Vistos-U'!F15,0)</f>
        <v>0.85996597140822351</v>
      </c>
      <c r="G16" s="246">
        <f>IFERROR('Más Vistos-H'!G16/'Más Vistos-U'!G15,0)</f>
        <v>0.84159617424436406</v>
      </c>
      <c r="H16" s="246">
        <f>IFERROR('Más Vistos-H'!H16/'Más Vistos-U'!H15,0)</f>
        <v>0</v>
      </c>
      <c r="I16" s="246">
        <f>IFERROR('Más Vistos-H'!I16/'Más Vistos-U'!I15,0)</f>
        <v>0</v>
      </c>
      <c r="J16" s="248">
        <f>IFERROR('Más Vistos-H'!J16/'Más Vistos-U'!J15,0)</f>
        <v>0.85171768580528573</v>
      </c>
      <c r="K16" s="248">
        <f>IFERROR('Más Vistos-H'!K16/'Más Vistos-U'!K15,0)</f>
        <v>0.80051252562377773</v>
      </c>
      <c r="L16" s="248">
        <f>IFERROR('Más Vistos-H'!L16/'Más Vistos-U'!L15,0)</f>
        <v>0.80272643637600893</v>
      </c>
      <c r="M16" s="248">
        <f>IFERROR('Más Vistos-H'!M16/'Más Vistos-U'!M15,0)</f>
        <v>0.88807499861590911</v>
      </c>
      <c r="N16" s="248">
        <f>IFERROR('Más Vistos-H'!N16/'Más Vistos-U'!N15,0)</f>
        <v>0.83798064630698232</v>
      </c>
      <c r="O16" s="248">
        <f>IFERROR('Más Vistos-H'!O16/'Más Vistos-U'!O15,0)</f>
        <v>0</v>
      </c>
      <c r="P16" s="249">
        <f>IFERROR('Más Vistos-H'!P16/'Más Vistos-U'!P15,0)</f>
        <v>0</v>
      </c>
      <c r="Q16" s="120">
        <f t="shared" si="0"/>
        <v>-1.3542196872101916E-2</v>
      </c>
      <c r="R16" s="121">
        <f t="shared" si="1"/>
        <v>-7.2647901888793956E-2</v>
      </c>
      <c r="S16" s="121">
        <f t="shared" si="2"/>
        <v>-7.0044721111366462E-2</v>
      </c>
      <c r="T16" s="121">
        <f t="shared" si="3"/>
        <v>3.2686208689927707E-2</v>
      </c>
      <c r="U16" s="121">
        <f t="shared" si="4"/>
        <v>-4.2960365648382071E-3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78" t="s">
        <v>203</v>
      </c>
      <c r="K2" s="478"/>
      <c r="L2" s="478"/>
      <c r="M2" s="478"/>
      <c r="N2" s="478"/>
      <c r="O2" s="478"/>
      <c r="P2" s="478"/>
    </row>
    <row r="3" spans="1:23" x14ac:dyDescent="0.25">
      <c r="C3" s="250">
        <v>43138</v>
      </c>
      <c r="D3" s="250">
        <v>43139</v>
      </c>
      <c r="E3" s="250">
        <v>43140</v>
      </c>
      <c r="F3" s="250">
        <v>43141</v>
      </c>
      <c r="G3" s="250">
        <v>43142</v>
      </c>
      <c r="H3" s="250">
        <v>43143</v>
      </c>
      <c r="I3" s="250">
        <v>43144</v>
      </c>
      <c r="J3" s="251">
        <v>43145</v>
      </c>
      <c r="K3" s="251">
        <v>43146</v>
      </c>
      <c r="L3" s="251">
        <v>43147</v>
      </c>
      <c r="M3" s="251">
        <v>43148</v>
      </c>
      <c r="N3" s="251">
        <v>43149</v>
      </c>
      <c r="O3" s="251">
        <v>43150</v>
      </c>
      <c r="P3" s="251">
        <v>43151</v>
      </c>
      <c r="Q3" s="250">
        <v>43152</v>
      </c>
      <c r="R3" s="250">
        <v>43153</v>
      </c>
      <c r="S3" s="250">
        <v>43154</v>
      </c>
      <c r="T3" s="250">
        <v>43155</v>
      </c>
      <c r="U3" s="250">
        <v>43156</v>
      </c>
      <c r="V3" s="250">
        <v>43157</v>
      </c>
      <c r="W3" s="250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2" t="s">
        <v>225</v>
      </c>
      <c r="K4" s="252" t="s">
        <v>226</v>
      </c>
      <c r="L4" s="252" t="s">
        <v>227</v>
      </c>
      <c r="M4" s="252" t="s">
        <v>228</v>
      </c>
      <c r="N4" s="252" t="s">
        <v>229</v>
      </c>
      <c r="O4" s="252" t="s">
        <v>230</v>
      </c>
      <c r="P4" s="252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4" customFormat="1" x14ac:dyDescent="0.25">
      <c r="A5" s="1"/>
      <c r="B5" s="253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4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4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4" customFormat="1" x14ac:dyDescent="0.25">
      <c r="A8" s="1"/>
      <c r="B8" s="255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4" customFormat="1" x14ac:dyDescent="0.25">
      <c r="A9" s="1"/>
      <c r="B9" s="255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4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4" customFormat="1" x14ac:dyDescent="0.25">
      <c r="A11" s="1"/>
      <c r="B11" s="255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4" customFormat="1" x14ac:dyDescent="0.25">
      <c r="A12" s="1"/>
      <c r="B12" s="253" t="s">
        <v>238</v>
      </c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</row>
    <row r="13" spans="1:23" s="254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4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4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4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4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4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3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5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5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5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5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5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5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5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3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5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7" t="s">
        <v>262</v>
      </c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9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7" t="s">
        <v>270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7" t="s">
        <v>278</v>
      </c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0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57" t="s">
        <v>203</v>
      </c>
      <c r="K2" s="457"/>
      <c r="L2" s="457"/>
      <c r="M2" s="457"/>
      <c r="N2" s="457"/>
      <c r="O2" s="457"/>
      <c r="P2" s="457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57" t="s">
        <v>203</v>
      </c>
      <c r="K2" s="457"/>
      <c r="L2" s="457"/>
      <c r="M2" s="457"/>
      <c r="N2" s="457"/>
      <c r="O2" s="457"/>
      <c r="P2" s="457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5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0" t="s">
        <v>197</v>
      </c>
      <c r="C233" s="281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9">
        <v>14886.147999999999</v>
      </c>
      <c r="L233" s="279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3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2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58" t="s">
        <v>443</v>
      </c>
      <c r="C2" s="459"/>
      <c r="D2" s="460"/>
      <c r="G2" s="458" t="s">
        <v>444</v>
      </c>
      <c r="H2" s="459"/>
      <c r="I2" s="460"/>
    </row>
    <row r="3" spans="2:10" ht="15.75" thickBot="1" x14ac:dyDescent="0.3">
      <c r="B3" s="458" t="str">
        <f>Replay!A1</f>
        <v>29/08 –04/09</v>
      </c>
      <c r="C3" s="459"/>
      <c r="D3" s="460"/>
      <c r="G3" s="458" t="str">
        <f>Replay!A1</f>
        <v>29/08 –04/09</v>
      </c>
      <c r="H3" s="459"/>
      <c r="I3" s="460"/>
    </row>
    <row r="4" spans="2:10" ht="15.75" thickBot="1" x14ac:dyDescent="0.3">
      <c r="B4" s="326" t="s">
        <v>385</v>
      </c>
      <c r="C4" s="326" t="s">
        <v>384</v>
      </c>
      <c r="D4" s="326" t="s">
        <v>386</v>
      </c>
      <c r="G4" s="326" t="s">
        <v>385</v>
      </c>
      <c r="H4" s="326" t="s">
        <v>384</v>
      </c>
      <c r="I4" s="326" t="s">
        <v>386</v>
      </c>
    </row>
    <row r="5" spans="2:10" x14ac:dyDescent="0.25">
      <c r="B5" s="325" t="s">
        <v>394</v>
      </c>
      <c r="C5" s="329">
        <v>131610.35</v>
      </c>
      <c r="D5" s="328">
        <f>C5/C8</f>
        <v>2.0432462054906696E-2</v>
      </c>
      <c r="G5" s="325" t="s">
        <v>448</v>
      </c>
      <c r="H5" s="327">
        <f>SUM(Destacados!H4:H45)</f>
        <v>1024428.1466666657</v>
      </c>
      <c r="I5" s="328">
        <f>H5/C8</f>
        <v>0.15904212119141875</v>
      </c>
    </row>
    <row r="6" spans="2:10" x14ac:dyDescent="0.25">
      <c r="B6" s="316" t="s">
        <v>196</v>
      </c>
      <c r="C6" s="317">
        <v>6046323.7000000002</v>
      </c>
      <c r="D6" s="318">
        <f>C6/C8</f>
        <v>0.93868969706359007</v>
      </c>
      <c r="G6" s="313" t="s">
        <v>447</v>
      </c>
      <c r="H6" s="314">
        <f>SUM('Más Vistos-H'!J16:P16)+SUM('Más Vistos-H'!J29:P29)</f>
        <v>1760664.8666666644</v>
      </c>
      <c r="I6" s="315">
        <f>H6/C8</f>
        <v>0.27334262145472582</v>
      </c>
      <c r="J6" s="318">
        <f>H6/C6</f>
        <v>0.29119593227644497</v>
      </c>
    </row>
    <row r="7" spans="2:10" x14ac:dyDescent="0.25">
      <c r="B7" s="319" t="s">
        <v>387</v>
      </c>
      <c r="C7" s="320">
        <v>263303.90000000002</v>
      </c>
      <c r="D7" s="321">
        <f>C7/C8</f>
        <v>4.0877840881503223E-2</v>
      </c>
      <c r="G7" s="313" t="s">
        <v>449</v>
      </c>
      <c r="H7" s="314">
        <f>SUM(Partidos!G2:G26)</f>
        <v>584810.86666666658</v>
      </c>
      <c r="I7" s="315">
        <f>H7/C8</f>
        <v>9.0791688058452572E-2</v>
      </c>
      <c r="J7" s="318">
        <f>H7/C6</f>
        <v>9.6721726404867564E-2</v>
      </c>
    </row>
    <row r="8" spans="2:10" x14ac:dyDescent="0.25">
      <c r="B8" s="322" t="s">
        <v>16</v>
      </c>
      <c r="C8" s="323">
        <f>SUM(C5:C7)</f>
        <v>6441237.9500000002</v>
      </c>
      <c r="D8" s="324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26"/>
  <sheetViews>
    <sheetView showGridLines="0" zoomScale="90" zoomScaleNormal="9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19" sqref="I19"/>
    </sheetView>
  </sheetViews>
  <sheetFormatPr baseColWidth="10" defaultRowHeight="15" x14ac:dyDescent="0.25"/>
  <cols>
    <col min="1" max="1" width="0.85546875" style="308" customWidth="1"/>
    <col min="2" max="5" width="17.7109375" style="308" customWidth="1"/>
    <col min="6" max="6" width="23" style="312" customWidth="1"/>
    <col min="7" max="7" width="18.85546875" style="79" customWidth="1"/>
    <col min="8" max="16384" width="11.42578125" style="308"/>
  </cols>
  <sheetData>
    <row r="1" spans="2:7" ht="4.5" customHeight="1" thickBot="1" x14ac:dyDescent="0.3"/>
    <row r="2" spans="2:7" ht="21" customHeight="1" thickBot="1" x14ac:dyDescent="0.3">
      <c r="B2" s="326" t="s">
        <v>450</v>
      </c>
      <c r="C2" s="326" t="s">
        <v>394</v>
      </c>
      <c r="D2" s="326" t="s">
        <v>196</v>
      </c>
      <c r="E2" s="326" t="s">
        <v>387</v>
      </c>
      <c r="F2" s="326" t="s">
        <v>470</v>
      </c>
      <c r="G2" s="326" t="s">
        <v>491</v>
      </c>
    </row>
    <row r="3" spans="2:7" ht="24.95" customHeight="1" x14ac:dyDescent="0.25">
      <c r="B3" s="334" t="s">
        <v>407</v>
      </c>
      <c r="C3" s="335">
        <v>87399</v>
      </c>
      <c r="D3" s="335">
        <v>5645444</v>
      </c>
      <c r="E3" s="336">
        <v>423507</v>
      </c>
      <c r="F3" s="330"/>
      <c r="G3" s="330"/>
    </row>
    <row r="4" spans="2:7" ht="24.95" customHeight="1" x14ac:dyDescent="0.25">
      <c r="B4" s="337" t="s">
        <v>406</v>
      </c>
      <c r="C4" s="335">
        <v>83835</v>
      </c>
      <c r="D4" s="335">
        <v>4956020</v>
      </c>
      <c r="E4" s="336">
        <v>429559</v>
      </c>
      <c r="F4" s="330"/>
      <c r="G4" s="330"/>
    </row>
    <row r="5" spans="2:7" ht="24.95" customHeight="1" x14ac:dyDescent="0.25">
      <c r="B5" s="337" t="s">
        <v>405</v>
      </c>
      <c r="C5" s="335">
        <v>93126</v>
      </c>
      <c r="D5" s="335">
        <v>5511645</v>
      </c>
      <c r="E5" s="336">
        <v>450146</v>
      </c>
      <c r="F5" s="330"/>
      <c r="G5" s="330"/>
    </row>
    <row r="6" spans="2:7" ht="24.95" customHeight="1" x14ac:dyDescent="0.25">
      <c r="B6" s="337" t="s">
        <v>404</v>
      </c>
      <c r="C6" s="335">
        <v>108586</v>
      </c>
      <c r="D6" s="335">
        <v>5678819</v>
      </c>
      <c r="E6" s="336">
        <v>422155</v>
      </c>
      <c r="F6" s="330"/>
      <c r="G6" s="330"/>
    </row>
    <row r="7" spans="2:7" ht="24.95" customHeight="1" x14ac:dyDescent="0.25">
      <c r="B7" s="337" t="s">
        <v>403</v>
      </c>
      <c r="C7" s="335">
        <v>113859</v>
      </c>
      <c r="D7" s="335">
        <v>5963927</v>
      </c>
      <c r="E7" s="336">
        <v>395604</v>
      </c>
      <c r="F7" s="331" t="s">
        <v>473</v>
      </c>
      <c r="G7" s="331" t="s">
        <v>472</v>
      </c>
    </row>
    <row r="8" spans="2:7" ht="24.95" customHeight="1" x14ac:dyDescent="0.25">
      <c r="B8" s="337" t="s">
        <v>402</v>
      </c>
      <c r="C8" s="335">
        <v>112412</v>
      </c>
      <c r="D8" s="338">
        <v>6225747</v>
      </c>
      <c r="E8" s="336">
        <v>376269</v>
      </c>
      <c r="F8" s="331" t="s">
        <v>474</v>
      </c>
      <c r="G8" s="330"/>
    </row>
    <row r="9" spans="2:7" ht="24.95" customHeight="1" x14ac:dyDescent="0.25">
      <c r="B9" s="337" t="s">
        <v>411</v>
      </c>
      <c r="C9" s="314">
        <v>99203.687000000005</v>
      </c>
      <c r="D9" s="314">
        <v>5511680.5379999997</v>
      </c>
      <c r="E9" s="339">
        <v>364261.46899999998</v>
      </c>
      <c r="F9" s="331" t="s">
        <v>464</v>
      </c>
      <c r="G9" s="330"/>
    </row>
    <row r="10" spans="2:7" ht="24.95" customHeight="1" x14ac:dyDescent="0.25">
      <c r="B10" s="337" t="s">
        <v>399</v>
      </c>
      <c r="C10" s="314">
        <v>95987.509000000005</v>
      </c>
      <c r="D10" s="314">
        <v>5232186.608</v>
      </c>
      <c r="E10" s="339">
        <v>323560.11200000002</v>
      </c>
      <c r="F10" s="330"/>
      <c r="G10" s="330"/>
    </row>
    <row r="11" spans="2:7" ht="24.95" customHeight="1" x14ac:dyDescent="0.25">
      <c r="B11" s="337" t="s">
        <v>408</v>
      </c>
      <c r="C11" s="314">
        <v>101763.1</v>
      </c>
      <c r="D11" s="314">
        <v>5729848.5</v>
      </c>
      <c r="E11" s="339">
        <v>319277</v>
      </c>
      <c r="F11" s="330"/>
      <c r="G11" s="330"/>
    </row>
    <row r="12" spans="2:7" ht="24.95" customHeight="1" x14ac:dyDescent="0.25">
      <c r="B12" s="337" t="s">
        <v>413</v>
      </c>
      <c r="C12" s="314">
        <v>105886.77099999999</v>
      </c>
      <c r="D12" s="314">
        <v>5994518.1670000004</v>
      </c>
      <c r="E12" s="339">
        <v>285187.42099999997</v>
      </c>
      <c r="F12" s="330"/>
      <c r="G12" s="330"/>
    </row>
    <row r="13" spans="2:7" ht="24.95" customHeight="1" x14ac:dyDescent="0.25">
      <c r="B13" s="337" t="s">
        <v>504</v>
      </c>
      <c r="C13" s="314">
        <v>114105.53</v>
      </c>
      <c r="D13" s="314">
        <v>5584158.2400000002</v>
      </c>
      <c r="E13" s="339">
        <v>279806.15999999997</v>
      </c>
      <c r="F13" s="330"/>
      <c r="G13" s="330"/>
    </row>
    <row r="14" spans="2:7" ht="24.95" customHeight="1" x14ac:dyDescent="0.25">
      <c r="B14" s="337" t="s">
        <v>505</v>
      </c>
      <c r="C14" s="314">
        <v>115989.13</v>
      </c>
      <c r="D14" s="314">
        <v>5722573.3799999999</v>
      </c>
      <c r="E14" s="339">
        <v>276331.37</v>
      </c>
      <c r="F14" s="330"/>
      <c r="G14" s="330"/>
    </row>
    <row r="15" spans="2:7" ht="24.95" customHeight="1" x14ac:dyDescent="0.25">
      <c r="B15" s="337" t="s">
        <v>438</v>
      </c>
      <c r="C15" s="314">
        <v>114272.19</v>
      </c>
      <c r="D15" s="314">
        <v>5606485.2999999998</v>
      </c>
      <c r="E15" s="339">
        <v>264332.23</v>
      </c>
      <c r="F15" s="332" t="s">
        <v>476</v>
      </c>
      <c r="G15" s="333" t="s">
        <v>475</v>
      </c>
    </row>
    <row r="16" spans="2:7" ht="24.95" customHeight="1" x14ac:dyDescent="0.25">
      <c r="B16" s="337" t="s">
        <v>439</v>
      </c>
      <c r="C16" s="320">
        <v>125845.21</v>
      </c>
      <c r="D16" s="317">
        <v>6044714.2199999997</v>
      </c>
      <c r="E16" s="339">
        <v>283597.23</v>
      </c>
      <c r="F16" s="330"/>
      <c r="G16" s="330"/>
    </row>
    <row r="17" spans="2:7" ht="24.95" customHeight="1" x14ac:dyDescent="0.25">
      <c r="B17" s="340" t="s">
        <v>463</v>
      </c>
      <c r="C17" s="341">
        <v>126278.9</v>
      </c>
      <c r="D17" s="342">
        <v>5912788.4100000001</v>
      </c>
      <c r="E17" s="343">
        <v>267736.38</v>
      </c>
      <c r="F17" s="344" t="s">
        <v>477</v>
      </c>
      <c r="G17" s="345" t="s">
        <v>478</v>
      </c>
    </row>
    <row r="18" spans="2:7" ht="24.95" customHeight="1" x14ac:dyDescent="0.25">
      <c r="B18" s="340" t="s">
        <v>497</v>
      </c>
      <c r="C18" s="341">
        <v>125308.59</v>
      </c>
      <c r="D18" s="342">
        <v>5916998.4100000001</v>
      </c>
      <c r="E18" s="343">
        <v>252904.34</v>
      </c>
      <c r="F18" s="344" t="s">
        <v>477</v>
      </c>
      <c r="G18" s="345" t="s">
        <v>479</v>
      </c>
    </row>
    <row r="19" spans="2:7" ht="24.95" customHeight="1" x14ac:dyDescent="0.25">
      <c r="B19" s="340" t="s">
        <v>496</v>
      </c>
      <c r="C19" s="341">
        <v>117247.22</v>
      </c>
      <c r="D19" s="342">
        <v>5740230.1799999997</v>
      </c>
      <c r="E19" s="343">
        <v>239734.7</v>
      </c>
      <c r="F19" s="344"/>
      <c r="G19" s="345"/>
    </row>
    <row r="20" spans="2:7" ht="15.75" thickBot="1" x14ac:dyDescent="0.3">
      <c r="B20" s="340" t="s">
        <v>509</v>
      </c>
      <c r="C20" s="341">
        <v>118928.22</v>
      </c>
      <c r="D20" s="342">
        <v>5816188.1500000004</v>
      </c>
      <c r="E20" s="343">
        <v>238912.56</v>
      </c>
      <c r="F20" s="344"/>
      <c r="G20" s="345"/>
    </row>
    <row r="21" spans="2:7" ht="15.75" thickBot="1" x14ac:dyDescent="0.3">
      <c r="B21" s="423" t="s">
        <v>651</v>
      </c>
      <c r="C21" s="424">
        <v>131610.35</v>
      </c>
      <c r="D21" s="425">
        <v>6046323.7000000002</v>
      </c>
      <c r="E21" s="434">
        <v>263303.90000000002</v>
      </c>
      <c r="F21" s="426"/>
      <c r="G21" s="427"/>
    </row>
    <row r="24" spans="2:7" x14ac:dyDescent="0.25">
      <c r="E24" s="311"/>
    </row>
    <row r="25" spans="2:7" x14ac:dyDescent="0.25">
      <c r="E25" s="311"/>
    </row>
    <row r="26" spans="2:7" x14ac:dyDescent="0.25">
      <c r="E26" s="311"/>
    </row>
  </sheetData>
  <phoneticPr fontId="4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15"/>
  <sheetViews>
    <sheetView showGridLines="0" tabSelected="1" zoomScaleNormal="100" workbookViewId="0">
      <selection activeCell="D17" sqref="D17"/>
    </sheetView>
  </sheetViews>
  <sheetFormatPr baseColWidth="10" defaultRowHeight="15" x14ac:dyDescent="0.25"/>
  <cols>
    <col min="1" max="1" width="0.85546875" customWidth="1"/>
    <col min="2" max="5" width="17.7109375" style="346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6" t="s">
        <v>450</v>
      </c>
      <c r="C2" s="326" t="s">
        <v>8</v>
      </c>
      <c r="D2" s="326" t="s">
        <v>451</v>
      </c>
      <c r="E2" s="326" t="s">
        <v>452</v>
      </c>
    </row>
    <row r="3" spans="2:6" ht="20.100000000000001" customHeight="1" x14ac:dyDescent="0.25">
      <c r="B3" s="382" t="s">
        <v>410</v>
      </c>
      <c r="C3" s="383">
        <v>229372.38333333313</v>
      </c>
      <c r="D3" s="383">
        <v>1349796.46</v>
      </c>
      <c r="E3" s="383">
        <v>282574.91666666669</v>
      </c>
    </row>
    <row r="4" spans="2:6" ht="20.100000000000001" customHeight="1" x14ac:dyDescent="0.25">
      <c r="B4" s="350" t="s">
        <v>399</v>
      </c>
      <c r="C4" s="348">
        <v>328458.67</v>
      </c>
      <c r="D4" s="348">
        <v>1337820.58</v>
      </c>
      <c r="E4" s="348">
        <v>196728.92</v>
      </c>
    </row>
    <row r="5" spans="2:6" ht="20.100000000000001" customHeight="1" x14ac:dyDescent="0.25">
      <c r="B5" s="350" t="s">
        <v>408</v>
      </c>
      <c r="C5" s="348">
        <v>614295.7833451</v>
      </c>
      <c r="D5" s="348">
        <v>1344824.8166666655</v>
      </c>
      <c r="E5" s="348">
        <v>380612.2043000001</v>
      </c>
    </row>
    <row r="6" spans="2:6" ht="20.100000000000001" customHeight="1" x14ac:dyDescent="0.25">
      <c r="B6" s="350" t="s">
        <v>413</v>
      </c>
      <c r="C6" s="348">
        <v>610566.51666666579</v>
      </c>
      <c r="D6" s="348">
        <v>2165471.8499999978</v>
      </c>
      <c r="E6" s="348">
        <v>621346.44999999984</v>
      </c>
    </row>
    <row r="7" spans="2:6" ht="20.100000000000001" customHeight="1" x14ac:dyDescent="0.25">
      <c r="B7" s="350" t="s">
        <v>504</v>
      </c>
      <c r="C7" s="348">
        <v>495980.07666666608</v>
      </c>
      <c r="D7" s="348">
        <v>1710027.4833333315</v>
      </c>
      <c r="E7" s="348">
        <v>288256.72366666654</v>
      </c>
    </row>
    <row r="8" spans="2:6" ht="20.100000000000001" customHeight="1" x14ac:dyDescent="0.25">
      <c r="B8" s="350" t="s">
        <v>505</v>
      </c>
      <c r="C8" s="348">
        <v>645742.58333333244</v>
      </c>
      <c r="D8" s="348">
        <v>1605951.2166666649</v>
      </c>
      <c r="E8" s="348">
        <v>418884.89437000017</v>
      </c>
    </row>
    <row r="9" spans="2:6" ht="20.100000000000001" customHeight="1" x14ac:dyDescent="0.25">
      <c r="B9" s="350" t="s">
        <v>438</v>
      </c>
      <c r="C9" s="348">
        <v>610706.95333333267</v>
      </c>
      <c r="D9" s="348">
        <v>1347746.1333333317</v>
      </c>
      <c r="E9" s="348">
        <v>335206.93333333335</v>
      </c>
      <c r="F9" s="347" t="s">
        <v>445</v>
      </c>
    </row>
    <row r="10" spans="2:6" ht="20.100000000000001" customHeight="1" x14ac:dyDescent="0.25">
      <c r="B10" s="350" t="s">
        <v>439</v>
      </c>
      <c r="C10" s="349">
        <v>948656.81666666537</v>
      </c>
      <c r="D10" s="348">
        <v>1116358.3666666651</v>
      </c>
      <c r="E10" s="349">
        <v>744277.69999999984</v>
      </c>
    </row>
    <row r="11" spans="2:6" ht="20.100000000000001" customHeight="1" x14ac:dyDescent="0.25">
      <c r="B11" s="350" t="s">
        <v>463</v>
      </c>
      <c r="C11" s="349">
        <v>845932.97666666622</v>
      </c>
      <c r="D11" s="348">
        <v>1795789.6333333314</v>
      </c>
      <c r="E11" s="349">
        <v>421628.28</v>
      </c>
    </row>
    <row r="12" spans="2:6" ht="20.100000000000001" customHeight="1" x14ac:dyDescent="0.25">
      <c r="B12" s="350" t="s">
        <v>497</v>
      </c>
      <c r="C12" s="349">
        <v>1094224.013333332</v>
      </c>
      <c r="D12" s="348">
        <v>1811610.2333333315</v>
      </c>
      <c r="E12" s="349">
        <v>474333.75099999999</v>
      </c>
    </row>
    <row r="13" spans="2:6" x14ac:dyDescent="0.25">
      <c r="B13" s="350" t="s">
        <v>496</v>
      </c>
      <c r="C13" s="349">
        <v>975683.08333333232</v>
      </c>
      <c r="D13" s="348">
        <v>1889718.6499999987</v>
      </c>
      <c r="E13" s="349">
        <v>424470.00669999997</v>
      </c>
    </row>
    <row r="14" spans="2:6" x14ac:dyDescent="0.25">
      <c r="B14" s="350" t="s">
        <v>509</v>
      </c>
      <c r="C14" s="349">
        <v>1223152.2133333324</v>
      </c>
      <c r="D14" s="348">
        <v>1781795.2599999984</v>
      </c>
      <c r="E14" s="349">
        <v>521529.59000000014</v>
      </c>
    </row>
    <row r="15" spans="2:6" x14ac:dyDescent="0.25">
      <c r="B15" s="350" t="s">
        <v>651</v>
      </c>
      <c r="C15" s="349">
        <v>1024428.1466666657</v>
      </c>
      <c r="D15" s="348">
        <v>1760664.8666666644</v>
      </c>
      <c r="E15" s="349">
        <v>584810.86666666658</v>
      </c>
    </row>
  </sheetData>
  <phoneticPr fontId="4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55"/>
  <sheetViews>
    <sheetView workbookViewId="0">
      <selection activeCell="J26" sqref="J26"/>
    </sheetView>
  </sheetViews>
  <sheetFormatPr baseColWidth="10" defaultRowHeight="15" x14ac:dyDescent="0.25"/>
  <cols>
    <col min="1" max="1" width="3.7109375" customWidth="1"/>
    <col min="2" max="2" width="26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61" t="s">
        <v>196</v>
      </c>
      <c r="C2" s="462"/>
    </row>
    <row r="3" spans="2:9" ht="20.100000000000001" customHeight="1" thickBot="1" x14ac:dyDescent="0.3">
      <c r="B3" s="379" t="s">
        <v>480</v>
      </c>
      <c r="C3" s="379" t="s">
        <v>388</v>
      </c>
      <c r="D3" s="380" t="s">
        <v>214</v>
      </c>
      <c r="E3" s="380" t="s">
        <v>216</v>
      </c>
      <c r="F3" s="380" t="s">
        <v>389</v>
      </c>
      <c r="G3" s="380" t="s">
        <v>390</v>
      </c>
      <c r="H3" s="380" t="s">
        <v>391</v>
      </c>
      <c r="I3" s="380" t="s">
        <v>392</v>
      </c>
    </row>
    <row r="4" spans="2:9" ht="17.100000000000001" customHeight="1" x14ac:dyDescent="0.25">
      <c r="B4" s="435"/>
      <c r="C4" s="435" t="s">
        <v>401</v>
      </c>
      <c r="D4" s="435" t="s">
        <v>393</v>
      </c>
      <c r="E4" s="436">
        <v>44802</v>
      </c>
      <c r="F4" s="437">
        <v>0.86111111111111116</v>
      </c>
      <c r="G4" s="437">
        <v>0.89583333333333337</v>
      </c>
      <c r="H4" s="438">
        <v>48077.15</v>
      </c>
      <c r="I4" s="210">
        <v>56255</v>
      </c>
    </row>
    <row r="5" spans="2:9" ht="17.100000000000001" customHeight="1" x14ac:dyDescent="0.25">
      <c r="B5" s="435"/>
      <c r="C5" s="435" t="s">
        <v>401</v>
      </c>
      <c r="D5" s="435" t="s">
        <v>393</v>
      </c>
      <c r="E5" s="436">
        <v>44803</v>
      </c>
      <c r="F5" s="437">
        <v>0.86111111111111116</v>
      </c>
      <c r="G5" s="437">
        <v>0.89583333333333337</v>
      </c>
      <c r="H5" s="438">
        <v>46702.3166666666</v>
      </c>
      <c r="I5" s="210">
        <v>56057</v>
      </c>
    </row>
    <row r="6" spans="2:9" ht="17.100000000000001" customHeight="1" x14ac:dyDescent="0.25">
      <c r="B6" s="435"/>
      <c r="C6" s="435" t="s">
        <v>401</v>
      </c>
      <c r="D6" s="435" t="s">
        <v>393</v>
      </c>
      <c r="E6" s="436">
        <v>44804</v>
      </c>
      <c r="F6" s="437">
        <v>0.86111111111111116</v>
      </c>
      <c r="G6" s="437">
        <v>0.89583333333333337</v>
      </c>
      <c r="H6" s="438">
        <v>54518.216666666602</v>
      </c>
      <c r="I6" s="210">
        <v>68751</v>
      </c>
    </row>
    <row r="7" spans="2:9" ht="17.100000000000001" customHeight="1" x14ac:dyDescent="0.25">
      <c r="B7" s="435"/>
      <c r="C7" s="435" t="s">
        <v>401</v>
      </c>
      <c r="D7" s="435" t="s">
        <v>393</v>
      </c>
      <c r="E7" s="436">
        <v>44805</v>
      </c>
      <c r="F7" s="437">
        <v>0.86111111111111116</v>
      </c>
      <c r="G7" s="437">
        <v>0.89583333333333337</v>
      </c>
      <c r="H7" s="438">
        <v>52994.333333333299</v>
      </c>
      <c r="I7" s="210">
        <v>58696</v>
      </c>
    </row>
    <row r="8" spans="2:9" ht="17.100000000000001" customHeight="1" x14ac:dyDescent="0.25">
      <c r="B8" s="435"/>
      <c r="C8" s="435" t="s">
        <v>401</v>
      </c>
      <c r="D8" s="435" t="s">
        <v>393</v>
      </c>
      <c r="E8" s="436">
        <v>44806</v>
      </c>
      <c r="F8" s="437">
        <v>0.86111111111111116</v>
      </c>
      <c r="G8" s="437">
        <v>0.89583333333333337</v>
      </c>
      <c r="H8" s="438">
        <v>46568.466666666602</v>
      </c>
      <c r="I8" s="210">
        <v>57844</v>
      </c>
    </row>
    <row r="9" spans="2:9" ht="17.100000000000001" customHeight="1" x14ac:dyDescent="0.25">
      <c r="B9" s="435" t="s">
        <v>441</v>
      </c>
      <c r="C9" s="435" t="s">
        <v>442</v>
      </c>
      <c r="D9" s="435" t="s">
        <v>397</v>
      </c>
      <c r="E9" s="436">
        <v>44802</v>
      </c>
      <c r="F9" s="437">
        <v>0.58333333333333337</v>
      </c>
      <c r="G9" s="437">
        <v>0.8125</v>
      </c>
      <c r="H9" s="438">
        <v>20178.5666666666</v>
      </c>
      <c r="I9" s="210">
        <v>27408</v>
      </c>
    </row>
    <row r="10" spans="2:9" ht="17.100000000000001" customHeight="1" x14ac:dyDescent="0.25">
      <c r="B10" s="435" t="s">
        <v>441</v>
      </c>
      <c r="C10" s="435" t="s">
        <v>442</v>
      </c>
      <c r="D10" s="435" t="s">
        <v>397</v>
      </c>
      <c r="E10" s="436">
        <v>44803</v>
      </c>
      <c r="F10" s="437">
        <v>0.58333333333333337</v>
      </c>
      <c r="G10" s="437">
        <v>0.8125</v>
      </c>
      <c r="H10" s="438">
        <v>17072.7</v>
      </c>
      <c r="I10" s="210">
        <v>27507</v>
      </c>
    </row>
    <row r="11" spans="2:9" ht="17.100000000000001" customHeight="1" x14ac:dyDescent="0.25">
      <c r="B11" s="435" t="s">
        <v>441</v>
      </c>
      <c r="C11" s="435" t="s">
        <v>442</v>
      </c>
      <c r="D11" s="435" t="s">
        <v>397</v>
      </c>
      <c r="E11" s="436">
        <v>44804</v>
      </c>
      <c r="F11" s="437">
        <v>0.58333333333333337</v>
      </c>
      <c r="G11" s="437">
        <v>0.8125</v>
      </c>
      <c r="H11" s="438">
        <v>19996.983333333301</v>
      </c>
      <c r="I11" s="210">
        <v>30938</v>
      </c>
    </row>
    <row r="12" spans="2:9" ht="17.100000000000001" customHeight="1" x14ac:dyDescent="0.25">
      <c r="B12" s="435" t="s">
        <v>441</v>
      </c>
      <c r="C12" s="435" t="s">
        <v>442</v>
      </c>
      <c r="D12" s="435" t="s">
        <v>397</v>
      </c>
      <c r="E12" s="436">
        <v>44805</v>
      </c>
      <c r="F12" s="437">
        <v>0.58333333333333337</v>
      </c>
      <c r="G12" s="437">
        <v>0.8125</v>
      </c>
      <c r="H12" s="438">
        <v>20191.7</v>
      </c>
      <c r="I12" s="210">
        <v>26564</v>
      </c>
    </row>
    <row r="13" spans="2:9" ht="17.100000000000001" customHeight="1" x14ac:dyDescent="0.25">
      <c r="B13" s="435" t="s">
        <v>441</v>
      </c>
      <c r="C13" s="435" t="s">
        <v>442</v>
      </c>
      <c r="D13" s="435" t="s">
        <v>397</v>
      </c>
      <c r="E13" s="436">
        <v>44806</v>
      </c>
      <c r="F13" s="437">
        <v>0.58333333333333337</v>
      </c>
      <c r="G13" s="437">
        <v>0.8125</v>
      </c>
      <c r="H13" s="438">
        <v>19501.416666666599</v>
      </c>
      <c r="I13" s="210">
        <v>26933</v>
      </c>
    </row>
    <row r="14" spans="2:9" ht="17.100000000000001" customHeight="1" x14ac:dyDescent="0.25">
      <c r="B14" s="435"/>
      <c r="C14" s="435" t="s">
        <v>506</v>
      </c>
      <c r="D14" s="435" t="s">
        <v>468</v>
      </c>
      <c r="E14" s="436">
        <v>44802</v>
      </c>
      <c r="F14" s="437">
        <v>0.85416666666666663</v>
      </c>
      <c r="G14" s="437">
        <v>0.95833333333333337</v>
      </c>
      <c r="H14" s="438">
        <v>23833.05</v>
      </c>
      <c r="I14" s="210">
        <v>44612</v>
      </c>
    </row>
    <row r="15" spans="2:9" ht="17.100000000000001" customHeight="1" x14ac:dyDescent="0.25">
      <c r="B15" s="435"/>
      <c r="C15" s="435" t="s">
        <v>506</v>
      </c>
      <c r="D15" s="435" t="s">
        <v>468</v>
      </c>
      <c r="E15" s="436">
        <v>44803</v>
      </c>
      <c r="F15" s="437">
        <v>0.85416666666666663</v>
      </c>
      <c r="G15" s="437">
        <v>0.95833333333333337</v>
      </c>
      <c r="H15" s="438">
        <v>24169.166666666599</v>
      </c>
      <c r="I15" s="210">
        <v>42610</v>
      </c>
    </row>
    <row r="16" spans="2:9" ht="17.100000000000001" customHeight="1" x14ac:dyDescent="0.25">
      <c r="B16" s="435"/>
      <c r="C16" s="435" t="s">
        <v>506</v>
      </c>
      <c r="D16" s="435" t="s">
        <v>468</v>
      </c>
      <c r="E16" s="436">
        <v>44804</v>
      </c>
      <c r="F16" s="437">
        <v>0.85416666666666663</v>
      </c>
      <c r="G16" s="437">
        <v>0.95833333333333337</v>
      </c>
      <c r="H16" s="438">
        <v>25090.15</v>
      </c>
      <c r="I16" s="210">
        <v>47894</v>
      </c>
    </row>
    <row r="17" spans="2:9" ht="17.100000000000001" customHeight="1" x14ac:dyDescent="0.25">
      <c r="B17" s="435"/>
      <c r="C17" s="435" t="s">
        <v>506</v>
      </c>
      <c r="D17" s="435" t="s">
        <v>468</v>
      </c>
      <c r="E17" s="436">
        <v>44805</v>
      </c>
      <c r="F17" s="437">
        <v>0.85416666666666663</v>
      </c>
      <c r="G17" s="437">
        <v>0.95833333333333337</v>
      </c>
      <c r="H17" s="438">
        <v>24551.966666666602</v>
      </c>
      <c r="I17" s="210">
        <v>41507</v>
      </c>
    </row>
    <row r="18" spans="2:9" ht="17.100000000000001" customHeight="1" x14ac:dyDescent="0.25">
      <c r="B18" s="435"/>
      <c r="C18" s="435" t="s">
        <v>506</v>
      </c>
      <c r="D18" s="435" t="s">
        <v>468</v>
      </c>
      <c r="E18" s="436">
        <v>44806</v>
      </c>
      <c r="F18" s="437">
        <v>0.85416666666666663</v>
      </c>
      <c r="G18" s="437">
        <v>0.95833333333333337</v>
      </c>
      <c r="H18" s="438">
        <v>22156.083333333299</v>
      </c>
      <c r="I18" s="210">
        <v>40963</v>
      </c>
    </row>
    <row r="19" spans="2:9" ht="17.100000000000001" customHeight="1" x14ac:dyDescent="0.25">
      <c r="B19" s="439"/>
      <c r="C19" s="439" t="s">
        <v>652</v>
      </c>
      <c r="D19" s="439" t="s">
        <v>653</v>
      </c>
      <c r="E19" s="436">
        <v>44802</v>
      </c>
      <c r="F19" s="440">
        <v>0.75</v>
      </c>
      <c r="G19" s="440">
        <v>0.91666666666666663</v>
      </c>
      <c r="H19" s="441">
        <v>29.3666666666666</v>
      </c>
      <c r="I19" s="210">
        <v>2184</v>
      </c>
    </row>
    <row r="20" spans="2:9" ht="17.100000000000001" customHeight="1" x14ac:dyDescent="0.25">
      <c r="B20" s="435"/>
      <c r="C20" s="439" t="s">
        <v>654</v>
      </c>
      <c r="D20" s="439" t="s">
        <v>653</v>
      </c>
      <c r="E20" s="436">
        <v>44803</v>
      </c>
      <c r="F20" s="440">
        <v>0.66666666666666663</v>
      </c>
      <c r="G20" s="440">
        <v>0.91666666666666663</v>
      </c>
      <c r="H20" s="438">
        <v>39.266666666666602</v>
      </c>
      <c r="I20" s="210">
        <v>2543</v>
      </c>
    </row>
    <row r="21" spans="2:9" ht="17.100000000000001" customHeight="1" x14ac:dyDescent="0.25">
      <c r="B21" s="435"/>
      <c r="C21" s="439" t="s">
        <v>655</v>
      </c>
      <c r="D21" s="439" t="s">
        <v>653</v>
      </c>
      <c r="E21" s="436">
        <v>44804</v>
      </c>
      <c r="F21" s="440">
        <v>0.66666666666666663</v>
      </c>
      <c r="G21" s="440">
        <v>0.91666666666666663</v>
      </c>
      <c r="H21" s="438">
        <v>33.066666666666599</v>
      </c>
      <c r="I21" s="210">
        <v>4030</v>
      </c>
    </row>
    <row r="22" spans="2:9" ht="17.100000000000001" customHeight="1" x14ac:dyDescent="0.25">
      <c r="B22" s="435"/>
      <c r="C22" s="439" t="s">
        <v>656</v>
      </c>
      <c r="D22" s="439" t="s">
        <v>653</v>
      </c>
      <c r="E22" s="436">
        <v>44805</v>
      </c>
      <c r="F22" s="440">
        <v>0.66666666666666663</v>
      </c>
      <c r="G22" s="440">
        <v>0.91666666666666663</v>
      </c>
      <c r="H22" s="438">
        <v>41.966666666666598</v>
      </c>
      <c r="I22" s="210">
        <v>2017</v>
      </c>
    </row>
    <row r="23" spans="2:9" ht="17.100000000000001" customHeight="1" x14ac:dyDescent="0.25">
      <c r="B23" s="435"/>
      <c r="C23" s="439" t="s">
        <v>657</v>
      </c>
      <c r="D23" s="439" t="s">
        <v>653</v>
      </c>
      <c r="E23" s="436">
        <v>44806</v>
      </c>
      <c r="F23" s="440">
        <v>0.66666666666666663</v>
      </c>
      <c r="G23" s="440">
        <v>0.91666666666666663</v>
      </c>
      <c r="H23" s="438">
        <v>24.516666666666602</v>
      </c>
      <c r="I23" s="210">
        <v>1889</v>
      </c>
    </row>
    <row r="24" spans="2:9" ht="17.100000000000001" customHeight="1" x14ac:dyDescent="0.25">
      <c r="B24" s="435"/>
      <c r="C24" s="435" t="s">
        <v>658</v>
      </c>
      <c r="D24" s="435" t="s">
        <v>653</v>
      </c>
      <c r="E24" s="436">
        <v>44807</v>
      </c>
      <c r="F24" s="440">
        <v>0.58333333333333337</v>
      </c>
      <c r="G24" s="440">
        <v>0.91666666666666663</v>
      </c>
      <c r="H24" s="438">
        <v>86.45</v>
      </c>
      <c r="I24" s="210">
        <v>4011</v>
      </c>
    </row>
    <row r="25" spans="2:9" ht="17.100000000000001" customHeight="1" x14ac:dyDescent="0.25">
      <c r="B25" s="435"/>
      <c r="C25" s="435" t="s">
        <v>659</v>
      </c>
      <c r="D25" s="435" t="s">
        <v>653</v>
      </c>
      <c r="E25" s="436">
        <v>44808</v>
      </c>
      <c r="F25" s="440">
        <v>0.54166666666666663</v>
      </c>
      <c r="G25" s="440">
        <v>0.91666666666666663</v>
      </c>
      <c r="H25" s="438">
        <v>91.766666666666595</v>
      </c>
      <c r="I25" s="210">
        <v>6831</v>
      </c>
    </row>
    <row r="26" spans="2:9" ht="17.100000000000001" customHeight="1" x14ac:dyDescent="0.25">
      <c r="B26" s="435" t="s">
        <v>660</v>
      </c>
      <c r="C26" s="435" t="s">
        <v>661</v>
      </c>
      <c r="D26" s="435" t="s">
        <v>409</v>
      </c>
      <c r="E26" s="436">
        <v>44803</v>
      </c>
      <c r="F26" s="440">
        <v>0.8125</v>
      </c>
      <c r="G26" s="440">
        <v>0.89583333333333337</v>
      </c>
      <c r="H26" s="438">
        <v>20185.0666666666</v>
      </c>
      <c r="I26" s="210">
        <v>29419</v>
      </c>
    </row>
    <row r="27" spans="2:9" ht="17.100000000000001" customHeight="1" x14ac:dyDescent="0.25">
      <c r="B27" s="435" t="s">
        <v>660</v>
      </c>
      <c r="C27" s="435" t="s">
        <v>662</v>
      </c>
      <c r="D27" s="435" t="s">
        <v>663</v>
      </c>
      <c r="E27" s="436">
        <v>44804</v>
      </c>
      <c r="F27" s="440">
        <v>0.8125</v>
      </c>
      <c r="G27" s="440">
        <v>0.89583333333333337</v>
      </c>
      <c r="H27" s="438">
        <v>332.51666666666603</v>
      </c>
      <c r="I27" s="210">
        <v>500</v>
      </c>
    </row>
    <row r="28" spans="2:9" ht="17.100000000000001" customHeight="1" x14ac:dyDescent="0.25">
      <c r="B28" s="435" t="s">
        <v>664</v>
      </c>
      <c r="C28" s="435" t="s">
        <v>665</v>
      </c>
      <c r="D28" s="435" t="s">
        <v>409</v>
      </c>
      <c r="E28" s="436">
        <v>44804</v>
      </c>
      <c r="F28" s="440">
        <v>0.8125</v>
      </c>
      <c r="G28" s="440">
        <v>0.89583333333333337</v>
      </c>
      <c r="H28" s="438">
        <v>69732.210000000006</v>
      </c>
      <c r="I28" s="210">
        <v>74862</v>
      </c>
    </row>
    <row r="29" spans="2:9" ht="17.100000000000001" customHeight="1" x14ac:dyDescent="0.25">
      <c r="B29" s="435" t="s">
        <v>664</v>
      </c>
      <c r="C29" s="435" t="s">
        <v>666</v>
      </c>
      <c r="D29" s="435" t="s">
        <v>409</v>
      </c>
      <c r="E29" s="436">
        <v>44805</v>
      </c>
      <c r="F29" s="437">
        <v>0.8125</v>
      </c>
      <c r="G29" s="437">
        <v>0.89583333333333337</v>
      </c>
      <c r="H29" s="438">
        <v>11990.1333333333</v>
      </c>
      <c r="I29" s="210">
        <v>24189</v>
      </c>
    </row>
    <row r="30" spans="2:9" s="300" customFormat="1" ht="17.100000000000001" customHeight="1" x14ac:dyDescent="0.25">
      <c r="B30" s="435" t="s">
        <v>495</v>
      </c>
      <c r="C30" s="435" t="s">
        <v>667</v>
      </c>
      <c r="D30" s="435" t="s">
        <v>400</v>
      </c>
      <c r="E30" s="436">
        <v>44806</v>
      </c>
      <c r="F30" s="437">
        <v>0.64583333333333337</v>
      </c>
      <c r="G30" s="437">
        <v>0.72916666666666663</v>
      </c>
      <c r="H30" s="438">
        <v>17518.266666666601</v>
      </c>
      <c r="I30" s="210">
        <v>24739</v>
      </c>
    </row>
    <row r="31" spans="2:9" ht="17.100000000000001" customHeight="1" x14ac:dyDescent="0.25">
      <c r="B31" s="435" t="s">
        <v>495</v>
      </c>
      <c r="C31" s="435" t="s">
        <v>533</v>
      </c>
      <c r="D31" s="435" t="s">
        <v>400</v>
      </c>
      <c r="E31" s="436">
        <v>44808</v>
      </c>
      <c r="F31" s="437">
        <v>0.64583333333333337</v>
      </c>
      <c r="G31" s="437">
        <v>0.72916666666666663</v>
      </c>
      <c r="H31" s="438">
        <v>186744.48333333331</v>
      </c>
      <c r="I31" s="210">
        <v>190188</v>
      </c>
    </row>
    <row r="32" spans="2:9" ht="17.100000000000001" customHeight="1" x14ac:dyDescent="0.25">
      <c r="B32" s="435" t="s">
        <v>495</v>
      </c>
      <c r="C32" s="435" t="s">
        <v>668</v>
      </c>
      <c r="D32" s="435" t="s">
        <v>400</v>
      </c>
      <c r="E32" s="436">
        <v>44807</v>
      </c>
      <c r="F32" s="437">
        <v>0.54166666666666663</v>
      </c>
      <c r="G32" s="437">
        <v>0.625</v>
      </c>
      <c r="H32" s="438">
        <v>42929.283333333296</v>
      </c>
      <c r="I32" s="210">
        <v>57407</v>
      </c>
    </row>
    <row r="33" spans="2:9" ht="17.100000000000001" customHeight="1" x14ac:dyDescent="0.25">
      <c r="B33" s="435" t="s">
        <v>669</v>
      </c>
      <c r="C33" s="435" t="s">
        <v>670</v>
      </c>
      <c r="D33" s="435" t="s">
        <v>671</v>
      </c>
      <c r="E33" s="436">
        <v>44807</v>
      </c>
      <c r="F33" s="437">
        <v>0.72916666666666663</v>
      </c>
      <c r="G33" s="437" t="s">
        <v>672</v>
      </c>
      <c r="H33" s="438">
        <v>9619.58</v>
      </c>
      <c r="I33" s="210">
        <v>15820</v>
      </c>
    </row>
    <row r="34" spans="2:9" ht="17.100000000000001" customHeight="1" x14ac:dyDescent="0.25">
      <c r="B34" s="435"/>
      <c r="C34" s="435" t="s">
        <v>673</v>
      </c>
      <c r="D34" s="435" t="s">
        <v>440</v>
      </c>
      <c r="E34" s="436">
        <v>44807</v>
      </c>
      <c r="F34" s="437">
        <v>0.45833333333333331</v>
      </c>
      <c r="G34" s="437">
        <v>0.54166666666666663</v>
      </c>
      <c r="H34" s="438">
        <v>8942.7666666666591</v>
      </c>
      <c r="I34" s="210">
        <v>16361</v>
      </c>
    </row>
    <row r="35" spans="2:9" ht="17.100000000000001" customHeight="1" x14ac:dyDescent="0.25">
      <c r="B35" s="435"/>
      <c r="C35" s="435" t="s">
        <v>363</v>
      </c>
      <c r="D35" s="435" t="s">
        <v>397</v>
      </c>
      <c r="E35" s="436">
        <v>44807</v>
      </c>
      <c r="F35" s="437">
        <v>0.85416666666666663</v>
      </c>
      <c r="G35" s="437">
        <v>0.9375</v>
      </c>
      <c r="H35" s="438">
        <v>39927.183333333298</v>
      </c>
      <c r="I35" s="210">
        <v>48738</v>
      </c>
    </row>
    <row r="36" spans="2:9" ht="17.100000000000001" customHeight="1" x14ac:dyDescent="0.25">
      <c r="B36" s="435"/>
      <c r="C36" s="435" t="s">
        <v>544</v>
      </c>
      <c r="D36" s="435" t="s">
        <v>674</v>
      </c>
      <c r="E36" s="436">
        <v>44807</v>
      </c>
      <c r="F36" s="437">
        <v>0.38541666666666669</v>
      </c>
      <c r="G36" s="437">
        <v>0.46875</v>
      </c>
      <c r="H36" s="438">
        <v>18022.8</v>
      </c>
      <c r="I36" s="210">
        <v>23857</v>
      </c>
    </row>
    <row r="37" spans="2:9" ht="17.100000000000001" customHeight="1" x14ac:dyDescent="0.25">
      <c r="B37" s="435" t="s">
        <v>669</v>
      </c>
      <c r="C37" s="435" t="s">
        <v>675</v>
      </c>
      <c r="D37" s="435" t="s">
        <v>676</v>
      </c>
      <c r="E37" s="436">
        <v>44807</v>
      </c>
      <c r="F37" s="437">
        <v>0.52083333333333337</v>
      </c>
      <c r="G37" s="437" t="s">
        <v>672</v>
      </c>
      <c r="H37" s="438">
        <v>20821.490000000002</v>
      </c>
      <c r="I37" s="210">
        <v>33977</v>
      </c>
    </row>
    <row r="38" spans="2:9" ht="17.100000000000001" customHeight="1" x14ac:dyDescent="0.25">
      <c r="B38" s="435"/>
      <c r="C38" s="435" t="s">
        <v>551</v>
      </c>
      <c r="D38" s="435" t="s">
        <v>409</v>
      </c>
      <c r="E38" s="436">
        <v>44808</v>
      </c>
      <c r="F38" s="437">
        <v>0.4375</v>
      </c>
      <c r="G38" s="437">
        <v>0.52083333333333337</v>
      </c>
      <c r="H38" s="438">
        <v>32549.416666666599</v>
      </c>
      <c r="I38" s="210">
        <v>41468</v>
      </c>
    </row>
    <row r="39" spans="2:9" ht="17.100000000000001" customHeight="1" x14ac:dyDescent="0.25">
      <c r="B39" s="435" t="s">
        <v>677</v>
      </c>
      <c r="C39" s="435" t="s">
        <v>678</v>
      </c>
      <c r="D39" s="435" t="s">
        <v>679</v>
      </c>
      <c r="E39" s="436">
        <v>44808</v>
      </c>
      <c r="F39" s="437">
        <v>0.6875</v>
      </c>
      <c r="G39" s="437">
        <v>0.99930555555555556</v>
      </c>
      <c r="H39" s="438">
        <v>1205.88333333333</v>
      </c>
      <c r="I39" s="210">
        <v>7003</v>
      </c>
    </row>
    <row r="40" spans="2:9" ht="17.100000000000001" customHeight="1" x14ac:dyDescent="0.25">
      <c r="B40" s="435"/>
      <c r="C40" s="435" t="s">
        <v>469</v>
      </c>
      <c r="D40" s="435" t="s">
        <v>680</v>
      </c>
      <c r="E40" s="436">
        <v>44808</v>
      </c>
      <c r="F40" s="437">
        <v>0.79166666666666663</v>
      </c>
      <c r="G40" s="437">
        <v>0.83333333333333337</v>
      </c>
      <c r="H40" s="438">
        <v>12371.583333333299</v>
      </c>
      <c r="I40" s="210">
        <v>24107</v>
      </c>
    </row>
    <row r="41" spans="2:9" ht="17.100000000000001" customHeight="1" x14ac:dyDescent="0.25">
      <c r="B41" s="435"/>
      <c r="C41" s="435" t="s">
        <v>459</v>
      </c>
      <c r="D41" s="435" t="s">
        <v>393</v>
      </c>
      <c r="E41" s="442">
        <v>44808</v>
      </c>
      <c r="F41" s="437">
        <v>0.91666666666666663</v>
      </c>
      <c r="G41" s="437">
        <v>0.99930555555555556</v>
      </c>
      <c r="H41" s="438">
        <v>33879.883333333302</v>
      </c>
      <c r="I41" s="210">
        <v>51502</v>
      </c>
    </row>
    <row r="42" spans="2:9" ht="17.100000000000001" customHeight="1" x14ac:dyDescent="0.25">
      <c r="B42" s="435"/>
      <c r="C42" s="435" t="s">
        <v>424</v>
      </c>
      <c r="D42" s="435" t="s">
        <v>393</v>
      </c>
      <c r="E42" s="436">
        <v>44808</v>
      </c>
      <c r="F42" s="437">
        <v>0.83333333333333337</v>
      </c>
      <c r="G42" s="437">
        <v>0.91666666666666663</v>
      </c>
      <c r="H42" s="438">
        <v>31706.933333333302</v>
      </c>
      <c r="I42" s="210">
        <v>62435</v>
      </c>
    </row>
    <row r="43" spans="2:9" ht="17.100000000000001" customHeight="1" x14ac:dyDescent="0.25">
      <c r="B43"/>
    </row>
    <row r="44" spans="2:9" ht="15.75" thickBot="1" x14ac:dyDescent="0.3">
      <c r="B44"/>
    </row>
    <row r="45" spans="2:9" ht="15.75" thickBot="1" x14ac:dyDescent="0.3">
      <c r="B45" s="463" t="s">
        <v>394</v>
      </c>
      <c r="C45" s="464"/>
    </row>
    <row r="46" spans="2:9" ht="15.75" thickBot="1" x14ac:dyDescent="0.3">
      <c r="B46" s="379" t="s">
        <v>388</v>
      </c>
      <c r="C46" s="379" t="s">
        <v>214</v>
      </c>
      <c r="D46" s="380" t="s">
        <v>395</v>
      </c>
      <c r="E46" s="380" t="s">
        <v>389</v>
      </c>
      <c r="F46" s="380" t="s">
        <v>396</v>
      </c>
      <c r="G46" s="380" t="s">
        <v>390</v>
      </c>
      <c r="H46" s="380" t="s">
        <v>391</v>
      </c>
      <c r="I46" s="380" t="s">
        <v>392</v>
      </c>
    </row>
    <row r="47" spans="2:9" x14ac:dyDescent="0.25">
      <c r="B47" s="443" t="s">
        <v>363</v>
      </c>
      <c r="C47" s="444" t="s">
        <v>397</v>
      </c>
      <c r="D47" s="436">
        <v>44802</v>
      </c>
      <c r="E47" s="437">
        <v>0.375</v>
      </c>
      <c r="F47" s="436">
        <v>44806</v>
      </c>
      <c r="G47" s="437">
        <v>0.95833333333333337</v>
      </c>
      <c r="H47" s="438">
        <v>9452.2900000000009</v>
      </c>
      <c r="I47" s="210">
        <v>10620</v>
      </c>
    </row>
    <row r="48" spans="2:9" x14ac:dyDescent="0.25">
      <c r="B48" s="443" t="s">
        <v>507</v>
      </c>
      <c r="C48" s="444" t="s">
        <v>681</v>
      </c>
      <c r="D48" s="436">
        <v>44802</v>
      </c>
      <c r="E48" s="437">
        <v>0.375</v>
      </c>
      <c r="F48" s="436">
        <v>44802</v>
      </c>
      <c r="G48" s="437">
        <v>0.54166666666666663</v>
      </c>
      <c r="H48" s="438">
        <v>32.29</v>
      </c>
      <c r="I48" s="210">
        <v>44</v>
      </c>
    </row>
    <row r="49" spans="2:9" x14ac:dyDescent="0.25">
      <c r="B49" s="443" t="s">
        <v>507</v>
      </c>
      <c r="C49" s="444" t="s">
        <v>681</v>
      </c>
      <c r="D49" s="436">
        <v>44802</v>
      </c>
      <c r="E49" s="437">
        <v>0.45833333333333331</v>
      </c>
      <c r="F49" s="436">
        <v>44802</v>
      </c>
      <c r="G49" s="437">
        <v>0.79166666666666663</v>
      </c>
      <c r="H49" s="438">
        <v>237.18</v>
      </c>
      <c r="I49" s="210">
        <v>799</v>
      </c>
    </row>
    <row r="50" spans="2:9" x14ac:dyDescent="0.25">
      <c r="B50" s="443" t="s">
        <v>682</v>
      </c>
      <c r="C50" s="444" t="s">
        <v>683</v>
      </c>
      <c r="D50" s="436">
        <v>44802</v>
      </c>
      <c r="E50" s="437">
        <v>0.45833333333333331</v>
      </c>
      <c r="F50" s="436">
        <v>44805</v>
      </c>
      <c r="G50" s="437">
        <v>0.54166666666666663</v>
      </c>
      <c r="H50" s="438">
        <v>889.1</v>
      </c>
      <c r="I50" s="210">
        <v>3833</v>
      </c>
    </row>
    <row r="51" spans="2:9" x14ac:dyDescent="0.25">
      <c r="B51" s="445"/>
      <c r="C51" s="299"/>
      <c r="D51" s="301"/>
      <c r="E51" s="302"/>
      <c r="F51" s="301"/>
      <c r="G51" s="302"/>
      <c r="H51" s="303"/>
      <c r="I51" s="303"/>
    </row>
    <row r="52" spans="2:9" ht="15.75" thickBot="1" x14ac:dyDescent="0.3">
      <c r="B52"/>
      <c r="C52" s="299"/>
    </row>
    <row r="53" spans="2:9" ht="15.75" thickBot="1" x14ac:dyDescent="0.3">
      <c r="B53" s="463" t="s">
        <v>387</v>
      </c>
      <c r="C53" s="464"/>
    </row>
    <row r="54" spans="2:9" ht="15.75" thickBot="1" x14ac:dyDescent="0.3">
      <c r="B54" s="446" t="s">
        <v>388</v>
      </c>
      <c r="C54" s="379"/>
      <c r="D54" s="380" t="s">
        <v>395</v>
      </c>
      <c r="E54" s="380" t="s">
        <v>389</v>
      </c>
      <c r="F54" s="380" t="s">
        <v>396</v>
      </c>
      <c r="G54" s="380" t="s">
        <v>390</v>
      </c>
      <c r="H54" s="380" t="s">
        <v>391</v>
      </c>
      <c r="I54" s="380" t="s">
        <v>392</v>
      </c>
    </row>
    <row r="55" spans="2:9" x14ac:dyDescent="0.25">
      <c r="B55" s="435" t="s">
        <v>508</v>
      </c>
      <c r="C55" s="435"/>
      <c r="D55" s="436">
        <v>44802</v>
      </c>
      <c r="E55" s="437">
        <v>6.9444444444444447E-4</v>
      </c>
      <c r="F55" s="436">
        <v>44808</v>
      </c>
      <c r="G55" s="437">
        <v>0.99930555555555556</v>
      </c>
      <c r="H55" s="449">
        <v>5307.34</v>
      </c>
      <c r="I55" s="438">
        <v>10747</v>
      </c>
    </row>
  </sheetData>
  <autoFilter ref="B3:I42" xr:uid="{7D46FBD9-20BA-4FF6-9F60-44AF332FA66D}">
    <sortState xmlns:xlrd2="http://schemas.microsoft.com/office/spreadsheetml/2017/richdata2" ref="B4:I42">
      <sortCondition descending="1" ref="H3:H42"/>
    </sortState>
  </autoFilter>
  <mergeCells count="3">
    <mergeCell ref="B2:C2"/>
    <mergeCell ref="B53:C53"/>
    <mergeCell ref="B45:C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65" t="s">
        <v>684</v>
      </c>
      <c r="B1" s="466"/>
      <c r="C1" s="466"/>
    </row>
    <row r="2" spans="1:3" ht="20.100000000000001" customHeight="1" thickBot="1" x14ac:dyDescent="0.3">
      <c r="A2" s="379" t="s">
        <v>481</v>
      </c>
      <c r="B2" s="380" t="s">
        <v>391</v>
      </c>
      <c r="C2" s="380" t="s">
        <v>392</v>
      </c>
    </row>
    <row r="3" spans="1:3" x14ac:dyDescent="0.25">
      <c r="A3" s="384" t="s">
        <v>361</v>
      </c>
      <c r="B3" s="305">
        <v>9459.8529999999992</v>
      </c>
      <c r="C3" s="306">
        <v>8573</v>
      </c>
    </row>
    <row r="4" spans="1:3" x14ac:dyDescent="0.25">
      <c r="A4" s="384" t="s">
        <v>363</v>
      </c>
      <c r="B4" s="305">
        <v>9452.4889999999996</v>
      </c>
      <c r="C4" s="306">
        <v>10620</v>
      </c>
    </row>
    <row r="5" spans="1:3" x14ac:dyDescent="0.25">
      <c r="A5" s="384" t="s">
        <v>362</v>
      </c>
      <c r="B5" s="305">
        <v>5745.8459999999995</v>
      </c>
      <c r="C5" s="306">
        <v>5873</v>
      </c>
    </row>
    <row r="6" spans="1:3" x14ac:dyDescent="0.25">
      <c r="A6" s="384" t="s">
        <v>364</v>
      </c>
      <c r="B6" s="305">
        <v>4365.0680000000002</v>
      </c>
      <c r="C6" s="306">
        <v>2064</v>
      </c>
    </row>
    <row r="7" spans="1:3" x14ac:dyDescent="0.25">
      <c r="A7" s="384" t="s">
        <v>366</v>
      </c>
      <c r="B7" s="305">
        <v>2485.4340000000002</v>
      </c>
      <c r="C7" s="306">
        <v>3319</v>
      </c>
    </row>
    <row r="8" spans="1:3" x14ac:dyDescent="0.25">
      <c r="A8" s="384" t="s">
        <v>365</v>
      </c>
      <c r="B8" s="305">
        <v>2319.8330000000001</v>
      </c>
      <c r="C8" s="306">
        <v>1769</v>
      </c>
    </row>
    <row r="9" spans="1:3" x14ac:dyDescent="0.25">
      <c r="A9" s="384" t="s">
        <v>367</v>
      </c>
      <c r="B9" s="305">
        <v>2220.8690000000001</v>
      </c>
      <c r="C9" s="306">
        <v>1863</v>
      </c>
    </row>
    <row r="10" spans="1:3" x14ac:dyDescent="0.25">
      <c r="A10" s="384" t="s">
        <v>465</v>
      </c>
      <c r="B10" s="305">
        <v>2126.373</v>
      </c>
      <c r="C10" s="306">
        <v>4502</v>
      </c>
    </row>
    <row r="11" spans="1:3" x14ac:dyDescent="0.25">
      <c r="A11" s="384" t="s">
        <v>498</v>
      </c>
      <c r="B11" s="305">
        <v>2076.134</v>
      </c>
      <c r="C11" s="306">
        <v>2012</v>
      </c>
    </row>
    <row r="12" spans="1:3" x14ac:dyDescent="0.25">
      <c r="A12" s="384" t="s">
        <v>493</v>
      </c>
      <c r="B12" s="305">
        <v>1975.4369999999999</v>
      </c>
      <c r="C12" s="306">
        <v>2265</v>
      </c>
    </row>
    <row r="13" spans="1:3" x14ac:dyDescent="0.25">
      <c r="A13" s="378" t="s">
        <v>368</v>
      </c>
      <c r="B13" s="296">
        <v>1538.575</v>
      </c>
      <c r="C13" s="298">
        <v>4340</v>
      </c>
    </row>
    <row r="14" spans="1:3" x14ac:dyDescent="0.25">
      <c r="A14" s="378" t="s">
        <v>603</v>
      </c>
      <c r="B14" s="296">
        <v>1209.587</v>
      </c>
      <c r="C14" s="298">
        <v>1539</v>
      </c>
    </row>
    <row r="15" spans="1:3" x14ac:dyDescent="0.25">
      <c r="A15" s="378" t="s">
        <v>369</v>
      </c>
      <c r="B15" s="296">
        <v>1187.6669999999999</v>
      </c>
      <c r="C15" s="298">
        <v>1614</v>
      </c>
    </row>
    <row r="16" spans="1:3" x14ac:dyDescent="0.25">
      <c r="A16" s="378" t="s">
        <v>414</v>
      </c>
      <c r="B16" s="296">
        <v>1170.4449999999999</v>
      </c>
      <c r="C16" s="298">
        <v>793</v>
      </c>
    </row>
    <row r="17" spans="1:3" x14ac:dyDescent="0.25">
      <c r="A17" s="378" t="s">
        <v>604</v>
      </c>
      <c r="B17" s="296">
        <v>1128.366</v>
      </c>
      <c r="C17" s="298">
        <v>1614</v>
      </c>
    </row>
    <row r="18" spans="1:3" x14ac:dyDescent="0.25">
      <c r="A18" s="378" t="s">
        <v>380</v>
      </c>
      <c r="B18" s="296">
        <v>1128.1010000000001</v>
      </c>
      <c r="C18" s="298">
        <v>5391</v>
      </c>
    </row>
    <row r="19" spans="1:3" x14ac:dyDescent="0.25">
      <c r="A19" s="378" t="s">
        <v>605</v>
      </c>
      <c r="B19" s="296">
        <v>1029.748</v>
      </c>
      <c r="C19" s="298">
        <v>1210</v>
      </c>
    </row>
    <row r="20" spans="1:3" x14ac:dyDescent="0.25">
      <c r="A20" s="378" t="s">
        <v>372</v>
      </c>
      <c r="B20" s="296">
        <v>1023.602</v>
      </c>
      <c r="C20" s="298">
        <v>1489</v>
      </c>
    </row>
    <row r="21" spans="1:3" x14ac:dyDescent="0.25">
      <c r="A21" s="378" t="s">
        <v>606</v>
      </c>
      <c r="B21" s="296">
        <v>989.76499999999999</v>
      </c>
      <c r="C21" s="298">
        <v>1475</v>
      </c>
    </row>
    <row r="22" spans="1:3" x14ac:dyDescent="0.25">
      <c r="A22" s="378" t="s">
        <v>466</v>
      </c>
      <c r="B22" s="296">
        <v>934.68899999999996</v>
      </c>
      <c r="C22" s="298">
        <v>1033</v>
      </c>
    </row>
    <row r="23" spans="1:3" x14ac:dyDescent="0.25">
      <c r="A23" s="378" t="s">
        <v>607</v>
      </c>
      <c r="B23" s="296">
        <v>884.02599999999995</v>
      </c>
      <c r="C23" s="298">
        <v>1267</v>
      </c>
    </row>
    <row r="24" spans="1:3" x14ac:dyDescent="0.25">
      <c r="A24" s="378" t="s">
        <v>608</v>
      </c>
      <c r="B24" s="296">
        <v>870.22699999999998</v>
      </c>
      <c r="C24" s="298">
        <v>1170</v>
      </c>
    </row>
    <row r="25" spans="1:3" x14ac:dyDescent="0.25">
      <c r="A25" s="378" t="s">
        <v>609</v>
      </c>
      <c r="B25" s="296">
        <v>790.28700000000003</v>
      </c>
      <c r="C25" s="298">
        <v>983</v>
      </c>
    </row>
    <row r="26" spans="1:3" x14ac:dyDescent="0.25">
      <c r="A26" s="378" t="s">
        <v>378</v>
      </c>
      <c r="B26" s="296">
        <v>781.572</v>
      </c>
      <c r="C26" s="298">
        <v>1463</v>
      </c>
    </row>
    <row r="27" spans="1:3" x14ac:dyDescent="0.25">
      <c r="A27" s="378" t="s">
        <v>376</v>
      </c>
      <c r="B27" s="296">
        <v>731.63199999999995</v>
      </c>
      <c r="C27" s="298">
        <v>998</v>
      </c>
    </row>
    <row r="28" spans="1:3" x14ac:dyDescent="0.25">
      <c r="A28" s="378" t="s">
        <v>610</v>
      </c>
      <c r="B28" s="296">
        <v>692.495</v>
      </c>
      <c r="C28" s="298">
        <v>744</v>
      </c>
    </row>
    <row r="29" spans="1:3" x14ac:dyDescent="0.25">
      <c r="A29" s="378" t="s">
        <v>611</v>
      </c>
      <c r="B29" s="296">
        <v>678.47500000000002</v>
      </c>
      <c r="C29" s="298">
        <v>631</v>
      </c>
    </row>
    <row r="30" spans="1:3" x14ac:dyDescent="0.25">
      <c r="A30" s="378" t="s">
        <v>416</v>
      </c>
      <c r="B30" s="296">
        <v>670.78800000000001</v>
      </c>
      <c r="C30" s="298">
        <v>906</v>
      </c>
    </row>
    <row r="31" spans="1:3" x14ac:dyDescent="0.25">
      <c r="A31" s="378" t="s">
        <v>612</v>
      </c>
      <c r="B31" s="296">
        <v>665.86900000000003</v>
      </c>
      <c r="C31" s="298">
        <v>768</v>
      </c>
    </row>
    <row r="32" spans="1:3" x14ac:dyDescent="0.25">
      <c r="A32" s="378" t="s">
        <v>379</v>
      </c>
      <c r="B32" s="296">
        <v>661.88099999999997</v>
      </c>
      <c r="C32" s="298">
        <v>1027</v>
      </c>
    </row>
    <row r="33" spans="1:3" x14ac:dyDescent="0.25">
      <c r="A33" s="378" t="s">
        <v>613</v>
      </c>
      <c r="B33" s="296">
        <v>659.03499999999997</v>
      </c>
      <c r="C33" s="298">
        <v>726</v>
      </c>
    </row>
    <row r="34" spans="1:3" x14ac:dyDescent="0.25">
      <c r="A34" s="378" t="s">
        <v>614</v>
      </c>
      <c r="B34" s="296">
        <v>636.79</v>
      </c>
      <c r="C34" s="298">
        <v>841</v>
      </c>
    </row>
    <row r="35" spans="1:3" x14ac:dyDescent="0.25">
      <c r="A35" s="378" t="s">
        <v>615</v>
      </c>
      <c r="B35" s="296">
        <v>618.83699999999999</v>
      </c>
      <c r="C35" s="298">
        <v>660</v>
      </c>
    </row>
    <row r="36" spans="1:3" x14ac:dyDescent="0.25">
      <c r="A36" s="378" t="s">
        <v>616</v>
      </c>
      <c r="B36" s="296">
        <v>618.81100000000004</v>
      </c>
      <c r="C36" s="298">
        <v>738</v>
      </c>
    </row>
    <row r="37" spans="1:3" x14ac:dyDescent="0.25">
      <c r="A37" s="378" t="s">
        <v>370</v>
      </c>
      <c r="B37" s="296">
        <v>615.40599999999995</v>
      </c>
      <c r="C37" s="298">
        <v>2760</v>
      </c>
    </row>
    <row r="38" spans="1:3" x14ac:dyDescent="0.25">
      <c r="A38" s="378" t="s">
        <v>617</v>
      </c>
      <c r="B38" s="296">
        <v>614.96699999999998</v>
      </c>
      <c r="C38" s="298">
        <v>617</v>
      </c>
    </row>
    <row r="39" spans="1:3" x14ac:dyDescent="0.25">
      <c r="A39" s="378" t="s">
        <v>618</v>
      </c>
      <c r="B39" s="296">
        <v>613.63400000000001</v>
      </c>
      <c r="C39" s="298">
        <v>830</v>
      </c>
    </row>
    <row r="40" spans="1:3" x14ac:dyDescent="0.25">
      <c r="A40" s="378" t="s">
        <v>371</v>
      </c>
      <c r="B40" s="296">
        <v>604.24199999999996</v>
      </c>
      <c r="C40" s="298">
        <v>2081</v>
      </c>
    </row>
    <row r="41" spans="1:3" x14ac:dyDescent="0.25">
      <c r="A41" s="378" t="s">
        <v>619</v>
      </c>
      <c r="B41" s="296">
        <v>575.25300000000004</v>
      </c>
      <c r="C41" s="298">
        <v>589</v>
      </c>
    </row>
    <row r="42" spans="1:3" x14ac:dyDescent="0.25">
      <c r="A42" s="378" t="s">
        <v>620</v>
      </c>
      <c r="B42" s="296">
        <v>575.03300000000002</v>
      </c>
      <c r="C42" s="298">
        <v>837</v>
      </c>
    </row>
    <row r="43" spans="1:3" x14ac:dyDescent="0.25">
      <c r="A43" s="378" t="s">
        <v>381</v>
      </c>
      <c r="B43" s="296">
        <v>573.65300000000002</v>
      </c>
      <c r="C43" s="298">
        <v>471</v>
      </c>
    </row>
    <row r="44" spans="1:3" x14ac:dyDescent="0.25">
      <c r="A44" s="378" t="s">
        <v>435</v>
      </c>
      <c r="B44" s="296">
        <v>570.53499999999997</v>
      </c>
      <c r="C44" s="298">
        <v>869</v>
      </c>
    </row>
    <row r="45" spans="1:3" x14ac:dyDescent="0.25">
      <c r="A45" s="378" t="s">
        <v>621</v>
      </c>
      <c r="B45" s="296">
        <v>543.87699999999995</v>
      </c>
      <c r="C45" s="298">
        <v>673</v>
      </c>
    </row>
    <row r="46" spans="1:3" x14ac:dyDescent="0.25">
      <c r="A46" s="378" t="s">
        <v>622</v>
      </c>
      <c r="B46" s="296">
        <v>522.65800000000002</v>
      </c>
      <c r="C46" s="298">
        <v>480</v>
      </c>
    </row>
    <row r="47" spans="1:3" x14ac:dyDescent="0.25">
      <c r="A47" s="378" t="s">
        <v>79</v>
      </c>
      <c r="B47" s="296">
        <v>514.80399999999997</v>
      </c>
      <c r="C47" s="298">
        <v>757</v>
      </c>
    </row>
    <row r="48" spans="1:3" x14ac:dyDescent="0.25">
      <c r="A48" s="378" t="s">
        <v>375</v>
      </c>
      <c r="B48" s="296">
        <v>508.14400000000001</v>
      </c>
      <c r="C48" s="298">
        <v>1417</v>
      </c>
    </row>
    <row r="49" spans="1:3" x14ac:dyDescent="0.25">
      <c r="A49" s="378" t="s">
        <v>377</v>
      </c>
      <c r="B49" s="296">
        <v>500.51600000000002</v>
      </c>
      <c r="C49" s="298">
        <v>2169</v>
      </c>
    </row>
    <row r="50" spans="1:3" x14ac:dyDescent="0.25">
      <c r="A50" s="378" t="s">
        <v>623</v>
      </c>
      <c r="B50" s="296">
        <v>496.96899999999999</v>
      </c>
      <c r="C50" s="298">
        <v>518</v>
      </c>
    </row>
    <row r="51" spans="1:3" x14ac:dyDescent="0.25">
      <c r="A51" s="378" t="s">
        <v>500</v>
      </c>
      <c r="B51" s="296">
        <v>488.33</v>
      </c>
      <c r="C51" s="298">
        <v>550</v>
      </c>
    </row>
    <row r="52" spans="1:3" x14ac:dyDescent="0.25">
      <c r="A52" s="378" t="s">
        <v>415</v>
      </c>
      <c r="B52" s="296">
        <v>480.577</v>
      </c>
      <c r="C52" s="298">
        <v>399</v>
      </c>
    </row>
    <row r="53" spans="1:3" x14ac:dyDescent="0.25">
      <c r="A53" s="378" t="s">
        <v>624</v>
      </c>
      <c r="B53" s="296">
        <v>471.81599999999997</v>
      </c>
      <c r="C53" s="298">
        <v>724</v>
      </c>
    </row>
    <row r="54" spans="1:3" x14ac:dyDescent="0.25">
      <c r="A54" s="378" t="s">
        <v>625</v>
      </c>
      <c r="B54" s="296">
        <v>468.13099999999997</v>
      </c>
      <c r="C54" s="298">
        <v>622</v>
      </c>
    </row>
    <row r="55" spans="1:3" x14ac:dyDescent="0.25">
      <c r="A55" s="378" t="s">
        <v>626</v>
      </c>
      <c r="B55" s="296">
        <v>467.185</v>
      </c>
      <c r="C55" s="298">
        <v>530</v>
      </c>
    </row>
    <row r="56" spans="1:3" x14ac:dyDescent="0.25">
      <c r="A56" s="378" t="s">
        <v>627</v>
      </c>
      <c r="B56" s="296">
        <v>457.04500000000002</v>
      </c>
      <c r="C56" s="298">
        <v>614</v>
      </c>
    </row>
    <row r="57" spans="1:3" x14ac:dyDescent="0.25">
      <c r="A57" s="378" t="s">
        <v>628</v>
      </c>
      <c r="B57" s="296">
        <v>444.52699999999999</v>
      </c>
      <c r="C57" s="298">
        <v>445</v>
      </c>
    </row>
    <row r="58" spans="1:3" x14ac:dyDescent="0.25">
      <c r="A58" s="378" t="s">
        <v>629</v>
      </c>
      <c r="B58" s="296">
        <v>438.28</v>
      </c>
      <c r="C58" s="298">
        <v>598</v>
      </c>
    </row>
    <row r="59" spans="1:3" x14ac:dyDescent="0.25">
      <c r="A59" s="378" t="s">
        <v>630</v>
      </c>
      <c r="B59" s="296">
        <v>436.45499999999998</v>
      </c>
      <c r="C59" s="298">
        <v>1066</v>
      </c>
    </row>
    <row r="60" spans="1:3" x14ac:dyDescent="0.25">
      <c r="A60" s="378" t="s">
        <v>456</v>
      </c>
      <c r="B60" s="296">
        <v>429.89400000000001</v>
      </c>
      <c r="C60" s="298">
        <v>463</v>
      </c>
    </row>
    <row r="61" spans="1:3" x14ac:dyDescent="0.25">
      <c r="A61" s="378" t="s">
        <v>374</v>
      </c>
      <c r="B61" s="296">
        <v>416.029</v>
      </c>
      <c r="C61" s="298">
        <v>1265</v>
      </c>
    </row>
    <row r="62" spans="1:3" x14ac:dyDescent="0.25">
      <c r="A62" s="378" t="s">
        <v>631</v>
      </c>
      <c r="B62" s="296">
        <v>388.70800000000003</v>
      </c>
      <c r="C62" s="298">
        <v>480</v>
      </c>
    </row>
    <row r="63" spans="1:3" x14ac:dyDescent="0.25">
      <c r="A63" s="378" t="s">
        <v>632</v>
      </c>
      <c r="B63" s="296">
        <v>379.07</v>
      </c>
      <c r="C63" s="298">
        <v>465</v>
      </c>
    </row>
    <row r="64" spans="1:3" x14ac:dyDescent="0.25">
      <c r="A64" s="378" t="s">
        <v>499</v>
      </c>
      <c r="B64" s="296">
        <v>376.53100000000001</v>
      </c>
      <c r="C64" s="298">
        <v>499</v>
      </c>
    </row>
    <row r="65" spans="1:3" x14ac:dyDescent="0.25">
      <c r="A65" s="378" t="s">
        <v>633</v>
      </c>
      <c r="B65" s="296">
        <v>374.49400000000003</v>
      </c>
      <c r="C65" s="298">
        <v>515</v>
      </c>
    </row>
    <row r="66" spans="1:3" x14ac:dyDescent="0.25">
      <c r="A66" s="378" t="s">
        <v>634</v>
      </c>
      <c r="B66" s="296">
        <v>372.73200000000003</v>
      </c>
      <c r="C66" s="298">
        <v>517</v>
      </c>
    </row>
    <row r="67" spans="1:3" x14ac:dyDescent="0.25">
      <c r="A67" s="378" t="s">
        <v>635</v>
      </c>
      <c r="B67" s="296">
        <v>367.98099999999999</v>
      </c>
      <c r="C67" s="298">
        <v>498</v>
      </c>
    </row>
    <row r="68" spans="1:3" x14ac:dyDescent="0.25">
      <c r="A68" s="378" t="s">
        <v>417</v>
      </c>
      <c r="B68" s="296">
        <v>367.50200000000001</v>
      </c>
      <c r="C68" s="298">
        <v>412</v>
      </c>
    </row>
    <row r="69" spans="1:3" x14ac:dyDescent="0.25">
      <c r="A69" s="378" t="s">
        <v>636</v>
      </c>
      <c r="B69" s="296">
        <v>323.40800000000002</v>
      </c>
      <c r="C69" s="298">
        <v>510</v>
      </c>
    </row>
    <row r="70" spans="1:3" x14ac:dyDescent="0.25">
      <c r="A70" s="378" t="s">
        <v>637</v>
      </c>
      <c r="B70" s="296">
        <v>304.76299999999998</v>
      </c>
      <c r="C70" s="298">
        <v>582</v>
      </c>
    </row>
    <row r="71" spans="1:3" x14ac:dyDescent="0.25">
      <c r="A71" s="378" t="s">
        <v>638</v>
      </c>
      <c r="B71" s="296">
        <v>297.64699999999999</v>
      </c>
      <c r="C71" s="298">
        <v>523</v>
      </c>
    </row>
    <row r="72" spans="1:3" x14ac:dyDescent="0.25">
      <c r="A72" s="378" t="s">
        <v>457</v>
      </c>
      <c r="B72" s="296">
        <v>285.50700000000001</v>
      </c>
      <c r="C72" s="298">
        <v>493</v>
      </c>
    </row>
    <row r="73" spans="1:3" x14ac:dyDescent="0.25">
      <c r="A73" s="378" t="s">
        <v>434</v>
      </c>
      <c r="B73" s="296">
        <v>282.137</v>
      </c>
      <c r="C73" s="298">
        <v>662</v>
      </c>
    </row>
    <row r="74" spans="1:3" x14ac:dyDescent="0.25">
      <c r="A74" s="378" t="s">
        <v>418</v>
      </c>
      <c r="B74" s="296">
        <v>224.42699999999999</v>
      </c>
      <c r="C74" s="298">
        <v>513</v>
      </c>
    </row>
    <row r="75" spans="1:3" x14ac:dyDescent="0.25">
      <c r="A75" s="378" t="s">
        <v>639</v>
      </c>
      <c r="B75" s="296">
        <v>223.744</v>
      </c>
      <c r="C75" s="298">
        <v>1184</v>
      </c>
    </row>
    <row r="76" spans="1:3" x14ac:dyDescent="0.25">
      <c r="A76" s="378" t="s">
        <v>640</v>
      </c>
      <c r="B76" s="296">
        <v>213.01900000000001</v>
      </c>
      <c r="C76" s="298">
        <v>345</v>
      </c>
    </row>
    <row r="77" spans="1:3" x14ac:dyDescent="0.25">
      <c r="A77" s="378" t="s">
        <v>373</v>
      </c>
      <c r="B77" s="296">
        <v>210.274</v>
      </c>
      <c r="C77" s="298">
        <v>1427</v>
      </c>
    </row>
    <row r="78" spans="1:3" x14ac:dyDescent="0.25">
      <c r="A78" s="378" t="s">
        <v>433</v>
      </c>
      <c r="B78" s="296">
        <v>201.78899999999999</v>
      </c>
      <c r="C78" s="298">
        <v>832</v>
      </c>
    </row>
    <row r="79" spans="1:3" x14ac:dyDescent="0.25">
      <c r="A79" s="378" t="s">
        <v>641</v>
      </c>
      <c r="B79" s="296">
        <v>200.98</v>
      </c>
      <c r="C79" s="298">
        <v>364</v>
      </c>
    </row>
    <row r="80" spans="1:3" x14ac:dyDescent="0.25">
      <c r="A80" s="378" t="s">
        <v>501</v>
      </c>
      <c r="B80" s="296">
        <v>200.4</v>
      </c>
      <c r="C80" s="298">
        <v>622</v>
      </c>
    </row>
    <row r="81" spans="1:3" x14ac:dyDescent="0.25">
      <c r="A81" s="378" t="s">
        <v>642</v>
      </c>
      <c r="B81" s="296">
        <v>197.542</v>
      </c>
      <c r="C81" s="298">
        <v>197</v>
      </c>
    </row>
    <row r="82" spans="1:3" x14ac:dyDescent="0.25">
      <c r="A82" s="378" t="s">
        <v>643</v>
      </c>
      <c r="B82" s="296">
        <v>182.137</v>
      </c>
      <c r="C82" s="298">
        <v>552</v>
      </c>
    </row>
    <row r="83" spans="1:3" x14ac:dyDescent="0.25">
      <c r="A83" s="378" t="s">
        <v>382</v>
      </c>
      <c r="B83" s="296">
        <v>173.18600000000001</v>
      </c>
      <c r="C83" s="298">
        <v>809</v>
      </c>
    </row>
    <row r="84" spans="1:3" x14ac:dyDescent="0.25">
      <c r="A84" s="378" t="s">
        <v>467</v>
      </c>
      <c r="B84" s="296">
        <v>172.13200000000001</v>
      </c>
      <c r="C84" s="298">
        <v>518</v>
      </c>
    </row>
    <row r="85" spans="1:3" x14ac:dyDescent="0.25">
      <c r="A85" s="378" t="s">
        <v>644</v>
      </c>
      <c r="B85" s="296">
        <v>170.08799999999999</v>
      </c>
      <c r="C85" s="298">
        <v>934</v>
      </c>
    </row>
    <row r="86" spans="1:3" x14ac:dyDescent="0.25">
      <c r="A86" s="378" t="s">
        <v>645</v>
      </c>
      <c r="B86" s="296">
        <v>167.73599999999999</v>
      </c>
      <c r="C86" s="298">
        <v>315</v>
      </c>
    </row>
    <row r="87" spans="1:3" x14ac:dyDescent="0.25">
      <c r="A87" s="378" t="s">
        <v>458</v>
      </c>
      <c r="B87" s="296">
        <v>161.22399999999999</v>
      </c>
      <c r="C87" s="298">
        <v>514</v>
      </c>
    </row>
    <row r="88" spans="1:3" x14ac:dyDescent="0.25">
      <c r="A88" s="378" t="s">
        <v>646</v>
      </c>
      <c r="B88" s="296">
        <v>157.66900000000001</v>
      </c>
      <c r="C88" s="298">
        <v>1154</v>
      </c>
    </row>
    <row r="89" spans="1:3" x14ac:dyDescent="0.25">
      <c r="A89" s="378" t="s">
        <v>383</v>
      </c>
      <c r="B89" s="296">
        <v>150.01400000000001</v>
      </c>
      <c r="C89" s="298">
        <v>418</v>
      </c>
    </row>
    <row r="90" spans="1:3" x14ac:dyDescent="0.25">
      <c r="A90" s="378" t="s">
        <v>647</v>
      </c>
      <c r="B90" s="296">
        <v>137.87700000000001</v>
      </c>
      <c r="C90" s="298">
        <v>3318</v>
      </c>
    </row>
    <row r="91" spans="1:3" x14ac:dyDescent="0.25">
      <c r="A91" s="378" t="s">
        <v>419</v>
      </c>
      <c r="B91" s="296">
        <v>125.723</v>
      </c>
      <c r="C91" s="298">
        <v>587</v>
      </c>
    </row>
    <row r="92" spans="1:3" x14ac:dyDescent="0.25">
      <c r="A92" s="378" t="s">
        <v>425</v>
      </c>
      <c r="B92" s="296">
        <v>117.92700000000001</v>
      </c>
      <c r="C92" s="298">
        <v>813</v>
      </c>
    </row>
    <row r="93" spans="1:3" x14ac:dyDescent="0.25">
      <c r="A93" s="378" t="s">
        <v>437</v>
      </c>
      <c r="B93" s="296">
        <v>111.435</v>
      </c>
      <c r="C93" s="298">
        <v>548</v>
      </c>
    </row>
    <row r="94" spans="1:3" x14ac:dyDescent="0.25">
      <c r="A94" s="378" t="s">
        <v>494</v>
      </c>
      <c r="B94" s="296">
        <v>109.977</v>
      </c>
      <c r="C94" s="298">
        <v>545</v>
      </c>
    </row>
    <row r="95" spans="1:3" x14ac:dyDescent="0.25">
      <c r="A95" s="378" t="s">
        <v>420</v>
      </c>
      <c r="B95" s="296">
        <v>97.313999999999993</v>
      </c>
      <c r="C95" s="298">
        <v>954</v>
      </c>
    </row>
    <row r="96" spans="1:3" x14ac:dyDescent="0.25">
      <c r="A96" s="378" t="s">
        <v>436</v>
      </c>
      <c r="B96" s="296">
        <v>90.471000000000004</v>
      </c>
      <c r="C96" s="298">
        <v>542</v>
      </c>
    </row>
    <row r="97" spans="1:3" x14ac:dyDescent="0.25">
      <c r="A97" s="378" t="s">
        <v>422</v>
      </c>
      <c r="B97" s="296">
        <v>71.022999999999996</v>
      </c>
      <c r="C97" s="298">
        <v>879</v>
      </c>
    </row>
    <row r="98" spans="1:3" x14ac:dyDescent="0.25">
      <c r="A98" s="378" t="s">
        <v>648</v>
      </c>
      <c r="B98" s="296">
        <v>67.617999999999995</v>
      </c>
      <c r="C98" s="298">
        <v>340</v>
      </c>
    </row>
    <row r="99" spans="1:3" x14ac:dyDescent="0.25">
      <c r="A99" s="378" t="s">
        <v>421</v>
      </c>
      <c r="B99" s="296">
        <v>60.210999999999999</v>
      </c>
      <c r="C99" s="298">
        <v>914</v>
      </c>
    </row>
    <row r="100" spans="1:3" x14ac:dyDescent="0.25">
      <c r="A100" s="378" t="s">
        <v>649</v>
      </c>
      <c r="B100" s="296">
        <v>53.765999999999998</v>
      </c>
      <c r="C100" s="298">
        <v>308</v>
      </c>
    </row>
    <row r="101" spans="1:3" x14ac:dyDescent="0.25">
      <c r="A101" s="378" t="s">
        <v>650</v>
      </c>
      <c r="B101" s="296">
        <v>43.594000000000001</v>
      </c>
      <c r="C101" s="298">
        <v>214</v>
      </c>
    </row>
    <row r="102" spans="1:3" x14ac:dyDescent="0.25">
      <c r="A102" s="378" t="s">
        <v>423</v>
      </c>
      <c r="B102" s="296">
        <v>40.997</v>
      </c>
      <c r="C102" s="298">
        <v>782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Canales Deportivos</vt:lpstr>
      <vt:lpstr>Partidos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2022-09-07T15:56:28Z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