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866F0387-DFE0-49CF-94B6-7FBC4445755F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Canales Deportivos" sheetId="16" r:id="rId10"/>
    <sheet name="Partidos" sheetId="4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Destacados!$B$3:$I$39</definedName>
    <definedName name="_xlnm._FilterDatabase" localSheetId="10" hidden="1">Partidos!$A$1:$J$26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6" l="1"/>
  <c r="J5" i="16"/>
  <c r="J6" i="16"/>
  <c r="J7" i="16"/>
  <c r="J8" i="16"/>
  <c r="J9" i="16"/>
  <c r="J10" i="16"/>
  <c r="J11" i="16"/>
  <c r="J3" i="16"/>
  <c r="E44" i="5"/>
  <c r="E45" i="5"/>
  <c r="E46" i="5"/>
  <c r="E47" i="5"/>
  <c r="E48" i="5"/>
  <c r="E49" i="5"/>
  <c r="E45" i="6"/>
  <c r="E46" i="6"/>
  <c r="E47" i="6"/>
  <c r="E48" i="6"/>
  <c r="E49" i="6"/>
  <c r="E50" i="6"/>
  <c r="D44" i="5"/>
  <c r="D45" i="5"/>
  <c r="D46" i="5"/>
  <c r="D47" i="5"/>
  <c r="D48" i="5"/>
  <c r="D49" i="5"/>
  <c r="C44" i="5"/>
  <c r="C45" i="5"/>
  <c r="C46" i="5"/>
  <c r="C47" i="5"/>
  <c r="C48" i="5"/>
  <c r="C49" i="5"/>
  <c r="C53" i="6"/>
  <c r="C54" i="6"/>
  <c r="C55" i="6"/>
  <c r="D45" i="6"/>
  <c r="D46" i="6"/>
  <c r="D47" i="6"/>
  <c r="D48" i="6"/>
  <c r="D49" i="6"/>
  <c r="D50" i="6"/>
  <c r="C45" i="6"/>
  <c r="C46" i="6"/>
  <c r="C47" i="6"/>
  <c r="C48" i="6"/>
  <c r="C49" i="6"/>
  <c r="C50" i="6"/>
  <c r="H7" i="10"/>
  <c r="H5" i="10"/>
  <c r="I41" i="4"/>
  <c r="J41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P30" i="6"/>
  <c r="O30" i="6"/>
  <c r="P16" i="6"/>
  <c r="O16" i="6"/>
  <c r="N16" i="6"/>
  <c r="M16" i="6"/>
  <c r="L16" i="6"/>
  <c r="K16" i="6"/>
  <c r="J16" i="6"/>
  <c r="P29" i="5"/>
  <c r="O29" i="5"/>
  <c r="P15" i="5"/>
  <c r="O15" i="5"/>
  <c r="N15" i="5"/>
  <c r="M15" i="5"/>
  <c r="L15" i="5"/>
  <c r="K15" i="5"/>
  <c r="J15" i="5"/>
  <c r="J8" i="4" l="1"/>
  <c r="J9" i="4" l="1"/>
  <c r="I26" i="4" l="1"/>
  <c r="J26" i="4"/>
  <c r="D54" i="6"/>
  <c r="E54" i="6" s="1"/>
  <c r="C53" i="5"/>
  <c r="D53" i="5"/>
  <c r="E53" i="5" l="1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7" i="4"/>
  <c r="J6" i="4"/>
  <c r="J5" i="4"/>
  <c r="J4" i="4"/>
  <c r="J3" i="4"/>
  <c r="J2" i="4"/>
  <c r="M3" i="16" l="1"/>
  <c r="D52" i="5"/>
  <c r="D54" i="5"/>
  <c r="D51" i="5"/>
  <c r="D43" i="5"/>
  <c r="C52" i="5"/>
  <c r="C54" i="5"/>
  <c r="C51" i="5"/>
  <c r="D53" i="6"/>
  <c r="D55" i="6"/>
  <c r="D52" i="6"/>
  <c r="D44" i="6"/>
  <c r="C52" i="6"/>
  <c r="C51" i="6"/>
  <c r="C44" i="6"/>
  <c r="D50" i="5"/>
  <c r="C50" i="5"/>
  <c r="C43" i="5"/>
  <c r="K6" i="16" l="1"/>
  <c r="K7" i="16"/>
  <c r="K8" i="16"/>
  <c r="K5" i="16"/>
  <c r="K3" i="16"/>
  <c r="K9" i="16"/>
  <c r="K11" i="16"/>
  <c r="K4" i="16"/>
  <c r="K10" i="16"/>
  <c r="J12" i="16"/>
  <c r="K12" i="16" s="1"/>
  <c r="G12" i="16"/>
  <c r="H12" i="16"/>
  <c r="I12" i="16"/>
  <c r="J12" i="7"/>
  <c r="C12" i="16" l="1"/>
  <c r="D12" i="16"/>
  <c r="E12" i="16"/>
  <c r="F12" i="16"/>
  <c r="C42" i="6"/>
  <c r="C41" i="6"/>
  <c r="D41" i="6"/>
  <c r="C40" i="5"/>
  <c r="D40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2" i="6"/>
  <c r="E41" i="6"/>
  <c r="E40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51" i="6"/>
  <c r="E43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E50" i="5"/>
  <c r="E42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2" i="6" l="1"/>
  <c r="D41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40" i="6"/>
  <c r="E53" i="6"/>
  <c r="E43" i="5"/>
  <c r="I14" i="1"/>
  <c r="E16" i="1"/>
  <c r="E26" i="1" s="1"/>
  <c r="P236" i="1" s="1"/>
  <c r="C26" i="1"/>
  <c r="K32" i="1"/>
  <c r="E182" i="1"/>
  <c r="N241" i="1"/>
  <c r="E32" i="5"/>
  <c r="E34" i="5"/>
  <c r="E36" i="5"/>
  <c r="E38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9" i="6"/>
  <c r="R8" i="7"/>
  <c r="V8" i="7"/>
  <c r="E52" i="5"/>
  <c r="C55" i="5"/>
  <c r="T9" i="7"/>
  <c r="R10" i="7"/>
  <c r="V10" i="7"/>
  <c r="E33" i="5"/>
  <c r="E35" i="5"/>
  <c r="E37" i="5"/>
  <c r="E39" i="5"/>
  <c r="E51" i="5"/>
  <c r="W10" i="7"/>
  <c r="Q13" i="7"/>
  <c r="S14" i="7"/>
  <c r="W14" i="7"/>
  <c r="C41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7" i="6"/>
  <c r="V7" i="7"/>
  <c r="R9" i="7"/>
  <c r="T10" i="7"/>
  <c r="U11" i="7"/>
  <c r="W12" i="7"/>
  <c r="E34" i="6"/>
  <c r="E52" i="6"/>
  <c r="U9" i="7"/>
  <c r="R12" i="7"/>
  <c r="T13" i="7"/>
  <c r="E36" i="6"/>
  <c r="E35" i="6"/>
  <c r="R7" i="7"/>
  <c r="T8" i="7"/>
  <c r="V9" i="7"/>
  <c r="Q11" i="7"/>
  <c r="S12" i="7"/>
  <c r="U13" i="7"/>
  <c r="E55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6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6" i="6"/>
  <c r="E44" i="6"/>
  <c r="I246" i="1"/>
  <c r="H246" i="1"/>
  <c r="K246" i="1" s="1"/>
  <c r="I254" i="1"/>
  <c r="H254" i="1"/>
  <c r="D55" i="5"/>
  <c r="E54" i="5"/>
  <c r="E33" i="6"/>
  <c r="E38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6" i="6"/>
  <c r="E41" i="5"/>
  <c r="E55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<sst xmlns="http://schemas.openxmlformats.org/spreadsheetml/2006/main" count="1432" uniqueCount="690">
  <si>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</si>
  <si>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</si>
  <si>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</si>
  <si>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</si>
  <si>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</si>
  <si>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</si>
  <si>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</si>
  <si>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</si>
  <si>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</si>
  <si>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</si>
  <si>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</si>
  <si>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</si>
  <si>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</si>
  <si>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</si>
  <si>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</si>
  <si>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</si>
  <si>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</si>
  <si>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</si>
  <si>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</si>
  <si>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</si>
  <si>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</si>
  <si>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</si>
  <si>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</si>
  <si>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</si>
  <si>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</si>
  <si>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</si>
  <si>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</si>
  <si>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</si>
  <si>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</si>
  <si>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</si>
  <si>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</si>
  <si>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</si>
  <si>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</si>
  <si>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</si>
  <si>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</si>
  <si>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</si>
  <si>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</si>
  <si>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</si>
  <si>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</si>
  <si>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</si>
  <si>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</si>
  <si>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</si>
  <si>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</si>
  <si>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</si>
  <si>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</si>
  <si>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</si>
  <si>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</si>
  <si>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</si>
  <si>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</si>
  <si>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</si>
  <si>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</si>
  <si>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</si>
  <si>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</si>
  <si>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</si>
  <si>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</si>
  <si>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</si>
  <si>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</si>
  <si>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</si>
  <si>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</si>
  <si>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</si>
  <si>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</si>
  <si>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</si>
  <si>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</si>
  <si>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</si>
  <si>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</si>
  <si>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</si>
  <si>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</si>
  <si>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</si>
  <si>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</si>
  <si>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</si>
  <si>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</si>
  <si>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</si>
  <si>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</si>
  <si>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</si>
  <si>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</si>
  <si>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</si>
  <si>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</si>
  <si>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</si>
  <si>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</si>
  <si>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</si>
  <si>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</si>
  <si>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</si>
  <si>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</si>
  <si>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</si>
  <si>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</si>
  <si>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</si>
  <si>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</si>
  <si>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</si>
  <si>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</si>
  <si>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</si>
  <si>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</si>
  <si>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</si>
  <si>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</si>
  <si>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</si>
  <si>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</si>
  <si>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</si>
  <si>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</si>
  <si>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</si>
  <si>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</si>
  <si>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</si>
  <si>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</si>
  <si>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</si>
  <si>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</si>
  <si>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</si>
  <si>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</si>
  <si>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</si>
  <si>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</si>
  <si>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</si>
  <si>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</si>
  <si>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</si>
  <si>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</si>
  <si>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</si>
  <si>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</si>
  <si>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</si>
  <si>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</si>
  <si>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</si>
  <si>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</si>
  <si>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</si>
  <si>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</si>
  <si>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</si>
  <si>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</si>
  <si>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</si>
  <si>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</si>
  <si>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</si>
  <si>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</si>
  <si>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</si>
  <si>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</si>
  <si>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</si>
  <si>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</si>
  <si>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</si>
  <si>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</si>
  <si>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</si>
  <si>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</si>
  <si>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</si>
  <si>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</si>
  <si>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</si>
  <si>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</si>
  <si>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</si>
  <si>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</si>
  <si>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</si>
  <si>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</si>
  <si>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</si>
  <si>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</si>
  <si>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</si>
  <si>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</si>
  <si>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</si>
  <si>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</si>
  <si>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</si>
  <si>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</si>
  <si>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</si>
  <si>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</si>
  <si>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</si>
  <si>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</si>
  <si>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</si>
  <si>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</si>
  <si>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</si>
  <si>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</si>
  <si>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</si>
  <si>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</si>
  <si>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</si>
  <si>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</si>
  <si>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</si>
  <si>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</si>
  <si>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</si>
  <si>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</si>
  <si>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</si>
  <si>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</si>
  <si>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</si>
  <si>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</si>
  <si>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</si>
  <si>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</si>
  <si>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</si>
  <si>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</si>
  <si>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</si>
  <si>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</si>
  <si>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</si>
  <si>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</si>
  <si>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</si>
  <si>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</si>
  <si>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</si>
  <si>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</si>
  <si>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</si>
  <si>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</si>
  <si>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</si>
  <si>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</si>
  <si>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</si>
  <si>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</si>
  <si>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</si>
  <si>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</si>
  <si>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</si>
  <si>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</si>
  <si>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</si>
  <si>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</si>
  <si>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</si>
  <si>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</si>
  <si>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</si>
  <si>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</si>
  <si>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</si>
  <si>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</si>
  <si>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</si>
  <si>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</si>
  <si>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</si>
  <si>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</si>
  <si>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</si>
  <si>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</si>
  <si>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</si>
  <si>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</si>
  <si>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</si>
  <si>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</si>
  <si>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</si>
  <si>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</si>
  <si>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</si>
  <si>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</si>
  <si>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</si>
  <si>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</si>
  <si>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</si>
  <si>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</si>
  <si>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</si>
  <si>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</si>
  <si>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</si>
  <si>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</si>
  <si>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</si>
  <si>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</si>
  <si>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</si>
  <si>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</si>
  <si>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</si>
  <si>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</si>
  <si>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</si>
  <si>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</si>
  <si>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</si>
  <si>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</si>
  <si>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</si>
  <si>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</si>
  <si>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</si>
  <si>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</si>
  <si>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</si>
  <si>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</si>
  <si>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</si>
  <si>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</si>
  <si>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</si>
  <si>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</si>
  <si>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</si>
  <si>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</si>
  <si>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</si>
  <si>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</si>
  <si>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</si>
  <si>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</si>
  <si>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</si>
  <si>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</si>
  <si>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</si>
  <si>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</si>
  <si>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</si>
  <si>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</si>
  <si>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</si>
  <si>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</si>
  <si>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</si>
  <si>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</si>
  <si>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</si>
  <si>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</si>
  <si>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</si>
  <si>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</si>
  <si>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</si>
  <si>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</si>
  <si>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</si>
  <si>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</si>
  <si>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</si>
  <si>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</si>
  <si>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</si>
  <si>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</si>
  <si>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</si>
  <si>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</si>
  <si>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</si>
  <si>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</si>
  <si>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</si>
  <si>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</si>
  <si>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</si>
  <si>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</si>
  <si>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</si>
  <si>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</si>
  <si>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</si>
  <si>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</si>
  <si>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</si>
  <si>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</si>
  <si>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</si>
  <si>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</si>
  <si>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</si>
  <si>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</si>
  <si>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</si>
  <si>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</si>
  <si>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</si>
  <si>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</si>
  <si>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</si>
  <si>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</si>
  <si>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</si>
  <si>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</si>
  <si>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</si>
  <si>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</si>
  <si>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</si>
  <si>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</si>
  <si>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</si>
  <si>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</si>
  <si>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</si>
  <si>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</si>
  <si>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</si>
  <si>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</si>
  <si>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</si>
  <si>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</si>
  <si>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</si>
  <si>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</si>
  <si>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</si>
  <si>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</si>
  <si>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</si>
  <si>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</si>
  <si>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</si>
  <si>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</si>
  <si>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</si>
  <si>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</si>
  <si>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</si>
  <si>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</si>
  <si>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</si>
  <si>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</si>
  <si>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</si>
  <si>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</si>
  <si>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</si>
  <si>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</si>
  <si>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</si>
  <si>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</si>
  <si>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</si>
  <si>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</si>
  <si>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</si>
  <si>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</si>
  <si>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</si>
  <si>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</si>
  <si>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</si>
  <si>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</si>
  <si>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</si>
  <si>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</si>
  <si>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</si>
  <si>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</si>
  <si>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</si>
  <si>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</si>
  <si>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</si>
  <si>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</si>
  <si>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</si>
  <si>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</si>
  <si>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</si>
  <si>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</si>
  <si>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</si>
  <si>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</si>
  <si>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</si>
  <si>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</si>
  <si>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</si>
  <si>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</si>
  <si>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</si>
  <si>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</si>
  <si>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</si>
  <si>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</si>
  <si>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</si>
  <si>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</si>
  <si>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</si>
  <si>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</si>
  <si>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</si>
  <si>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</si>
  <si>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</si>
  <si>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</si>
  <si>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</si>
  <si>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</si>
  <si>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</si>
  <si>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</si>
  <si>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</si>
  <si>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Willax noticias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</si>
  <si>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</si>
  <si>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</si>
  <si>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</si>
  <si>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</si>
  <si>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</si>
  <si>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</si>
  <si>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</si>
  <si>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</si>
  <si>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</si>
  <si>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</si>
  <si>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</si>
  <si>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</si>
  <si>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</si>
  <si>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</si>
  <si>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</si>
  <si>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</si>
  <si>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</si>
  <si>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</si>
  <si>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</si>
  <si>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</si>
  <si>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</si>
  <si>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</si>
  <si>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</si>
  <si>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</si>
  <si>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</si>
  <si>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</si>
  <si>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</si>
  <si>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</si>
  <si>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</si>
  <si>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Al fondo hay sitio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</si>
  <si>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</si>
  <si>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</si>
  <si>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</si>
  <si>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</si>
  <si>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</si>
  <si>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</si>
  <si>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</si>
  <si>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</si>
  <si>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</si>
  <si>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</si>
  <si>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</si>
  <si>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</si>
  <si>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</si>
  <si>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</si>
  <si>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Después de todo</t>
  </si>
  <si>
    <t>Ghost Whisperer</t>
  </si>
  <si>
    <t>A corazón abierto</t>
  </si>
  <si>
    <t>Central de informaciones</t>
  </si>
  <si>
    <t>Un día en el mall</t>
  </si>
  <si>
    <t>Bloque de deportes</t>
  </si>
  <si>
    <t>Yo caviar</t>
  </si>
  <si>
    <t>Cuarto poder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</si>
  <si>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</si>
  <si>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</si>
  <si>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</si>
  <si>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</si>
  <si>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</si>
  <si>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</si>
  <si>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</si>
  <si>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</si>
  <si>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Águila roja</t>
  </si>
  <si>
    <t>La familia de mi esposo</t>
  </si>
  <si>
    <t>Hora y Treinta</t>
  </si>
  <si>
    <t>18/07-24/07</t>
  </si>
  <si>
    <t>25/07-31/07</t>
  </si>
  <si>
    <t>ESPN2</t>
  </si>
  <si>
    <t>Bloque</t>
  </si>
  <si>
    <t>Novelas Turcas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</si>
  <si>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</si>
  <si>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</si>
  <si>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</si>
  <si>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</si>
  <si>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</si>
  <si>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</si>
  <si>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</si>
  <si>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</si>
  <si>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</si>
  <si>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</si>
  <si>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</si>
  <si>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</si>
  <si>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</si>
  <si>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</si>
  <si>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De película</t>
  </si>
  <si>
    <t>Fútbol en América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</si>
  <si>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</si>
  <si>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</si>
  <si>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</si>
  <si>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</si>
  <si>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</si>
  <si>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</si>
  <si>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¿Qué culpa tiene Fatmagul?</t>
  </si>
  <si>
    <t>Pedro el escamoso</t>
  </si>
  <si>
    <t>En esta cocina mando yo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</si>
  <si>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</si>
  <si>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</si>
  <si>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</si>
  <si>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</si>
  <si>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</si>
  <si>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</si>
  <si>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</si>
  <si>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</si>
  <si>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</si>
  <si>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</si>
  <si>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</si>
  <si>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</si>
  <si>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</si>
  <si>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</si>
  <si>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</si>
  <si>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</si>
  <si>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</si>
  <si>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</si>
  <si>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</si>
  <si>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</si>
  <si>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</si>
  <si>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</si>
  <si>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The Last Kingdom</t>
  </si>
  <si>
    <t>Liga1 Betsson</t>
  </si>
  <si>
    <t>15/08-21/08</t>
  </si>
  <si>
    <t>08/08-14/08</t>
  </si>
  <si>
    <t>Desconocido</t>
  </si>
  <si>
    <t>Tiempo extra</t>
  </si>
  <si>
    <t>Brasileirao</t>
  </si>
  <si>
    <t>08/07-14/07</t>
  </si>
  <si>
    <t>15/07-21/07</t>
  </si>
  <si>
    <t>Encintados</t>
  </si>
  <si>
    <t>22/08-28/08</t>
  </si>
  <si>
    <t>Alianza Lima vs Universitario</t>
  </si>
  <si>
    <t>29/08 –04/08</t>
  </si>
  <si>
    <t>La asesina</t>
  </si>
  <si>
    <t>Furia de titanes 2</t>
  </si>
  <si>
    <t>John Wick: sin control</t>
  </si>
  <si>
    <t>Hércules: El origen de la leyenda</t>
  </si>
  <si>
    <t>Los Picapiedra</t>
  </si>
  <si>
    <t>Primer noticiero de la noche con Jaime Chincha</t>
  </si>
  <si>
    <t>Gol Noticias</t>
  </si>
  <si>
    <t>29/08-04/09</t>
  </si>
  <si>
    <t>05/09 –11/09</t>
  </si>
  <si>
    <t>UCL #1- SOIU 7797</t>
  </si>
  <si>
    <t>UCL #1- SOIU 7798</t>
  </si>
  <si>
    <t>UCL #1- SOIU 7803</t>
  </si>
  <si>
    <t>UCL #1- SOIU 7800</t>
  </si>
  <si>
    <t>UCL #1- SOIU 7802</t>
  </si>
  <si>
    <t>Libertadores #SF - VUELTA</t>
  </si>
  <si>
    <t>UCL #1- SOIU 7806</t>
  </si>
  <si>
    <t>UCL #1- SOIU 7805</t>
  </si>
  <si>
    <t>UCL #1- SOIU 7807</t>
  </si>
  <si>
    <t>UCL #1- SOIU 7811</t>
  </si>
  <si>
    <t>UCL #1- SOIU 7810</t>
  </si>
  <si>
    <t xml:space="preserve">MLS </t>
  </si>
  <si>
    <t>Sudamericana #Semifinal - VUELTA</t>
  </si>
  <si>
    <t>UEL #1-SOUC 5231</t>
  </si>
  <si>
    <t>UEL #1-SOUC 5236</t>
  </si>
  <si>
    <t>UEL #1-SOUC 5239</t>
  </si>
  <si>
    <t>UEL #1-SOUC 5241</t>
  </si>
  <si>
    <t>UEL #1-SOUC 5244</t>
  </si>
  <si>
    <t>Bundes #6-SOGB 105884</t>
  </si>
  <si>
    <t>Premier League #7</t>
  </si>
  <si>
    <t>Ligue 1 #6-SOFL 4244</t>
  </si>
  <si>
    <t>Serie A #6-SOIM 14803</t>
  </si>
  <si>
    <t>US Open</t>
  </si>
  <si>
    <t>LaLiga #5-SOIG 14923</t>
  </si>
  <si>
    <t>LPF AFA #18-SOAR 2254</t>
  </si>
  <si>
    <t>Liga 1 Betsson - Fecha #11</t>
  </si>
  <si>
    <t>Binacional vs. Alianza Atlético</t>
  </si>
  <si>
    <t xml:space="preserve">UTC vs. Carlos Stein </t>
  </si>
  <si>
    <t>Alianza Atlético vs. ADT</t>
  </si>
  <si>
    <t>Alianza Lima vs. Cantolao</t>
  </si>
  <si>
    <t xml:space="preserve">Cristal  vs. Cienciano </t>
  </si>
  <si>
    <t>Manucci vs. Binacional</t>
  </si>
  <si>
    <t>Sport Boys vs. Universitario</t>
  </si>
  <si>
    <t>FBC Melgar vs. Municipal</t>
  </si>
  <si>
    <t>Dinamo Zagreb (CRO) vs Chelsea (ING)</t>
  </si>
  <si>
    <t>Borussia Dortmund (ALE) vs FC Copenhagen (DIN)</t>
  </si>
  <si>
    <t>PSG (FRA) vs Juventus (ITA)</t>
  </si>
  <si>
    <t>Celtic (ESC) vs Real Madrid (ESP)</t>
  </si>
  <si>
    <t>Sevilla (ESP) vs Manchester City (ING)</t>
  </si>
  <si>
    <t>Palmeiras (BRA) vs Ath. Paranaense (BRA)</t>
  </si>
  <si>
    <t>Eintracht Frankfurt (ALE) vs Sportig Lisboa (POR)</t>
  </si>
  <si>
    <t>Ajax (HOL) vs Rangers FC (ESC)</t>
  </si>
  <si>
    <t>Nápoli (ITA) vs Liverpool (ING)</t>
  </si>
  <si>
    <t>Inter (ITA) vs Bayern Munich (ALE)</t>
  </si>
  <si>
    <t>Barcelona (ESP) vs Viktoria Plzen (RCH)</t>
  </si>
  <si>
    <t>NY City FC vs FC Cincinnati</t>
  </si>
  <si>
    <t>Melgar (PER) vs Independiente del Valle (ECU)</t>
  </si>
  <si>
    <t>Flamengo (BRA) vs Vélez Sarsfield (ARG)</t>
  </si>
  <si>
    <t>Zurich vs Arsenal</t>
  </si>
  <si>
    <t>HJK Helsinki vs Betis</t>
  </si>
  <si>
    <t>Manchester United vs Real Sociedad</t>
  </si>
  <si>
    <t>Lazio vs Feyenoord</t>
  </si>
  <si>
    <t>Nantes vs Olympiacos</t>
  </si>
  <si>
    <t>Sao Paulo (BRA) vs Atletico Goianiense (BRA)</t>
  </si>
  <si>
    <t>Werder Bremen vs Augsburg</t>
  </si>
  <si>
    <t>Fulham vs Chelsea</t>
  </si>
  <si>
    <t>PSG vs Brest</t>
  </si>
  <si>
    <t>Manchester City vs Tottenham</t>
  </si>
  <si>
    <t>Sampdoria vs Milan</t>
  </si>
  <si>
    <t>Palmeiras vs Juventude</t>
  </si>
  <si>
    <t>Final Femenina vs TNIU 9677</t>
  </si>
  <si>
    <t>Real Madrid vs Mallorca</t>
  </si>
  <si>
    <t>Arsenal vs Everton</t>
  </si>
  <si>
    <t>Crystal Palace vs Manchester United</t>
  </si>
  <si>
    <t>Boca Juniors vs River Plate</t>
  </si>
  <si>
    <t>Final Masculina vs TNIU 9679</t>
  </si>
  <si>
    <t>2022-09-05 15:30:00</t>
  </si>
  <si>
    <t>2022-09-09 15:30:00</t>
  </si>
  <si>
    <t>2022-09-10 13:15:00</t>
  </si>
  <si>
    <t>2022-09-10 15:30:00</t>
  </si>
  <si>
    <t>2022-09-11 11:00:00</t>
  </si>
  <si>
    <t>2022-09-11 13:15:00</t>
  </si>
  <si>
    <t>2022-09-11 15:45:00</t>
  </si>
  <si>
    <t>2022-09-11 18:00:00</t>
  </si>
  <si>
    <t>2022-09-06 11:45:00</t>
  </si>
  <si>
    <t>2022-09-06 14:00:00</t>
  </si>
  <si>
    <t>2022-09-06 19:30:00</t>
  </si>
  <si>
    <t>2022-09-07 11:45:00</t>
  </si>
  <si>
    <t>2022-09-07 14:00:00</t>
  </si>
  <si>
    <t>2022-09-07 19:00:00</t>
  </si>
  <si>
    <t>2022-09-07 19:30:00</t>
  </si>
  <si>
    <t>2022-09-08 11:45:00</t>
  </si>
  <si>
    <t>2022-09-08 14:00:00</t>
  </si>
  <si>
    <t>2022-09-08 19:30:00</t>
  </si>
  <si>
    <t>2022-09-09 13:30:00</t>
  </si>
  <si>
    <t>2022-09-10 06:30:00</t>
  </si>
  <si>
    <t>2022-09-10 10:00:00</t>
  </si>
  <si>
    <t>2022-09-10 11:30:00</t>
  </si>
  <si>
    <t>2022-09-10 13:45:00</t>
  </si>
  <si>
    <t>2022-09-10 19:00:00</t>
  </si>
  <si>
    <t>2022-09-10 15:00-17:30</t>
  </si>
  <si>
    <t>2022-09-11 07:00:00</t>
  </si>
  <si>
    <t>2022-09-11 08:00:00</t>
  </si>
  <si>
    <t>2022-09-11 10:30:00</t>
  </si>
  <si>
    <t>2022-09-11 15:00:00</t>
  </si>
  <si>
    <t>2022-09-11 15:00-19:00</t>
  </si>
  <si>
    <t>Liga1 : Alianza Lima vs. Universitario - Clausura</t>
  </si>
  <si>
    <t>León</t>
  </si>
  <si>
    <t>Mujer Maravilla</t>
  </si>
  <si>
    <t>Troya</t>
  </si>
  <si>
    <t>300: El nacimiento de un imperio</t>
  </si>
  <si>
    <t>El infiltrado</t>
  </si>
  <si>
    <t>Justice League</t>
  </si>
  <si>
    <t>Liga Femenina de Fútbol : Alianza Lima vs. Universitario</t>
  </si>
  <si>
    <t>Escuadrón suicida</t>
  </si>
  <si>
    <t>Si tuviera 30</t>
  </si>
  <si>
    <t>Milagros Leiva</t>
  </si>
  <si>
    <t>Charlie y la fábrica de chocolate</t>
  </si>
  <si>
    <t>XXX2</t>
  </si>
  <si>
    <t>Venganza letal</t>
  </si>
  <si>
    <t>Distrito 13: ultimátum</t>
  </si>
  <si>
    <t>Liga1 : Alianza Lima vs. AD Cantolao - Clausura</t>
  </si>
  <si>
    <t>El hombre de acero</t>
  </si>
  <si>
    <t>Harry Potter y el misterio del príncipe</t>
  </si>
  <si>
    <t>Stealth</t>
  </si>
  <si>
    <t>El poder del talismán</t>
  </si>
  <si>
    <t>Liga1 : Sporting Cristal vs. Cienciano - Clausura</t>
  </si>
  <si>
    <t>Hotel Transilvania 2</t>
  </si>
  <si>
    <t>Código sombra: Jack Ryan</t>
  </si>
  <si>
    <t>Triunfos robados</t>
  </si>
  <si>
    <t>Al Filo Del Mañana</t>
  </si>
  <si>
    <t>UEFA Champions League : FC Barcelona (ESP) vs. Viktoria Plzen (CZE) - Grupo C</t>
  </si>
  <si>
    <t>UEFA Champions League : PSG (FRA) vs. Juventus (ITA) - Grupo H</t>
  </si>
  <si>
    <t>¿Qué pasó ayer? Parte III</t>
  </si>
  <si>
    <t>Alicia en el pais de las maravillas</t>
  </si>
  <si>
    <t>Batman vs. Superman: El origen de la justicia</t>
  </si>
  <si>
    <t>Son como niños</t>
  </si>
  <si>
    <t>El francotirador: La última masacre</t>
  </si>
  <si>
    <t>Zapatero a tus zapatos</t>
  </si>
  <si>
    <t>Butaca VIP : Anaconda</t>
  </si>
  <si>
    <t>Machete</t>
  </si>
  <si>
    <t>Liga1 : Sport Boys vs. Universitario - Clausura</t>
  </si>
  <si>
    <t>Contracorriente</t>
  </si>
  <si>
    <t>UEFA Champions League : Celtic FC (ESC) vs. Real Madrid (ESP) - Grupo F</t>
  </si>
  <si>
    <t>Nuestra primera vida</t>
  </si>
  <si>
    <t>Equipo F</t>
  </si>
  <si>
    <t>US Open : Semifinal - Masculino</t>
  </si>
  <si>
    <t>NCIS: New Orleans</t>
  </si>
  <si>
    <t>US Open : Cuartos de final</t>
  </si>
  <si>
    <t>Zona Mixta</t>
  </si>
  <si>
    <t>El Deportivo</t>
  </si>
  <si>
    <t>Liga Femenina de Fútbol : Sport Boys vs. UTC</t>
  </si>
  <si>
    <t>Antesala Liga1 : Sport Boys vs. Universitario - Clausura</t>
  </si>
  <si>
    <t>Antesala Liga1 : Alianza Lima vs. AD Cantolao - Clausura</t>
  </si>
  <si>
    <t>US Open : Octavos de final</t>
  </si>
  <si>
    <t>05/09-11/09</t>
  </si>
  <si>
    <t>Betty la fea</t>
  </si>
  <si>
    <t>Panamericana</t>
  </si>
  <si>
    <t xml:space="preserve">UCL </t>
  </si>
  <si>
    <t>PSG vs Juventus</t>
  </si>
  <si>
    <t>Dinamo Z. vs Chelsea</t>
  </si>
  <si>
    <t>Copa Sudamericana</t>
  </si>
  <si>
    <t>Melgar vs Indep. Valle</t>
  </si>
  <si>
    <t xml:space="preserve">Copa Libertadores </t>
  </si>
  <si>
    <t>Palmeiras vs Paranaense</t>
  </si>
  <si>
    <t>UEL</t>
  </si>
  <si>
    <t xml:space="preserve">Lazio vs Feyenoord </t>
  </si>
  <si>
    <t xml:space="preserve">Zurich vs Arsenal </t>
  </si>
  <si>
    <t xml:space="preserve">Sao Paulo vs Goianiense </t>
  </si>
  <si>
    <t>Ligue 1</t>
  </si>
  <si>
    <t>Alianza Lima vs Cantolao</t>
  </si>
  <si>
    <t>Sport Boys vs Universitario</t>
  </si>
  <si>
    <t>Movistar Deportes</t>
  </si>
  <si>
    <t>Liga Femenina Pluspetrol</t>
  </si>
  <si>
    <t>Final femenina</t>
  </si>
  <si>
    <t>Final masculina</t>
  </si>
  <si>
    <t>AFA LPF</t>
  </si>
  <si>
    <t>Boca Jrs vs River Plate</t>
  </si>
  <si>
    <t>Maratón</t>
  </si>
  <si>
    <t>Lima 42K</t>
  </si>
  <si>
    <t>Lima 42K - Premiación</t>
  </si>
  <si>
    <t>Especial</t>
  </si>
  <si>
    <t>Heavy Metal</t>
  </si>
  <si>
    <t>Star Channel</t>
  </si>
  <si>
    <t>Sonic La Película</t>
  </si>
  <si>
    <t>El especial</t>
  </si>
  <si>
    <t>La gran estrella</t>
  </si>
  <si>
    <t>Panorama</t>
  </si>
  <si>
    <t>REPLAY Alianza Lima vs Universitario</t>
  </si>
  <si>
    <t>Replay JB en ATV</t>
  </si>
  <si>
    <t>El especial 22:40 a 23:30</t>
  </si>
  <si>
    <t>Perú tiene talento  22:00 a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</si>
</sst>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dd/mm/yyyy;@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164" fontId="23" fillId="0" borderId="0" applyBorder="0" applyProtection="0"/>
    <xf numFmtId="165" fontId="23" fillId="0" borderId="0" applyBorder="0" applyProtection="0"/>
    <xf numFmtId="0" fontId="23" fillId="0" borderId="0"/>
    <xf numFmtId="0" fontId="12" fillId="0" borderId="0"/>
    <xf numFmtId="0" fontId="11" fillId="0" borderId="0"/>
    <xf numFmtId="0" fontId="24" fillId="0" borderId="0" applyNumberFormat="0" applyFill="0" applyBorder="0" applyAlignment="0" applyProtection="0"/>
    <xf numFmtId="0" fontId="25" fillId="0" borderId="36" applyNumberFormat="0" applyFill="0" applyAlignment="0" applyProtection="0"/>
    <xf numFmtId="0" fontId="26" fillId="0" borderId="37" applyNumberFormat="0" applyFill="0" applyAlignment="0" applyProtection="0"/>
    <xf numFmtId="0" fontId="27" fillId="0" borderId="38" applyNumberFormat="0" applyFill="0" applyAlignment="0" applyProtection="0"/>
    <xf numFmtId="0" fontId="27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1" fillId="17" borderId="39" applyNumberFormat="0" applyAlignment="0" applyProtection="0"/>
    <xf numFmtId="0" fontId="32" fillId="18" borderId="40" applyNumberFormat="0" applyAlignment="0" applyProtection="0"/>
    <xf numFmtId="0" fontId="33" fillId="18" borderId="39" applyNumberFormat="0" applyAlignment="0" applyProtection="0"/>
    <xf numFmtId="0" fontId="34" fillId="0" borderId="41" applyNumberFormat="0" applyFill="0" applyAlignment="0" applyProtection="0"/>
    <xf numFmtId="0" fontId="35" fillId="19" borderId="42" applyNumberFormat="0" applyAlignment="0" applyProtection="0"/>
    <xf numFmtId="0" fontId="36" fillId="0" borderId="0" applyNumberFormat="0" applyFill="0" applyBorder="0" applyAlignment="0" applyProtection="0"/>
    <xf numFmtId="0" fontId="37" fillId="0" borderId="44" applyNumberFormat="0" applyFill="0" applyAlignment="0" applyProtection="0"/>
    <xf numFmtId="0" fontId="3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3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3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3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38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38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0" borderId="0"/>
    <xf numFmtId="0" fontId="10" fillId="20" borderId="43" applyNumberFormat="0" applyFont="0" applyAlignment="0" applyProtection="0"/>
    <xf numFmtId="0" fontId="39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" fillId="0" borderId="0"/>
    <xf numFmtId="0" fontId="2" fillId="0" borderId="0"/>
  </cellStyleXfs>
  <cellXfs count="48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4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5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5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6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3" fillId="5" borderId="18" xfId="1" applyFont="1" applyFill="1" applyBorder="1" applyAlignment="1" applyProtection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164" fontId="13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3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5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3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/>
    <xf numFmtId="0" fontId="1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3" fillId="2" borderId="0" xfId="0" applyFont="1" applyFill="1" applyBorder="1"/>
    <xf numFmtId="164" fontId="13" fillId="2" borderId="0" xfId="1" applyFont="1" applyFill="1" applyBorder="1" applyAlignment="1" applyProtection="1"/>
    <xf numFmtId="3" fontId="18" fillId="0" borderId="0" xfId="0" applyNumberFormat="1" applyFont="1"/>
    <xf numFmtId="0" fontId="19" fillId="2" borderId="0" xfId="0" applyFont="1" applyFill="1" applyAlignment="1">
      <alignment horizontal="center" vertical="center"/>
    </xf>
    <xf numFmtId="165" fontId="18" fillId="0" borderId="0" xfId="2" applyFont="1" applyBorder="1" applyAlignment="1" applyProtection="1">
      <alignment horizontal="center" vertical="center"/>
    </xf>
    <xf numFmtId="0" fontId="15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5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8" fillId="2" borderId="0" xfId="0" applyNumberFormat="1" applyFont="1" applyFill="1"/>
    <xf numFmtId="0" fontId="13" fillId="2" borderId="0" xfId="0" applyFont="1" applyFill="1"/>
    <xf numFmtId="167" fontId="13" fillId="7" borderId="13" xfId="0" applyNumberFormat="1" applyFont="1" applyFill="1" applyBorder="1" applyAlignment="1">
      <alignment horizontal="center" vertical="center"/>
    </xf>
    <xf numFmtId="168" fontId="13" fillId="2" borderId="11" xfId="0" applyNumberFormat="1" applyFont="1" applyFill="1" applyBorder="1" applyAlignment="1">
      <alignment horizontal="center" vertical="center"/>
    </xf>
    <xf numFmtId="168" fontId="13" fillId="7" borderId="11" xfId="0" applyNumberFormat="1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2" borderId="3" xfId="0" applyFont="1" applyFill="1" applyBorder="1"/>
    <xf numFmtId="0" fontId="20" fillId="2" borderId="0" xfId="0" applyFont="1" applyFill="1"/>
    <xf numFmtId="0" fontId="20" fillId="0" borderId="4" xfId="0" applyFont="1" applyBorder="1"/>
    <xf numFmtId="0" fontId="20" fillId="0" borderId="3" xfId="0" applyFont="1" applyBorder="1"/>
    <xf numFmtId="0" fontId="20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4" fillId="8" borderId="11" xfId="0" applyFont="1" applyFill="1" applyBorder="1" applyAlignment="1">
      <alignment vertical="center"/>
    </xf>
    <xf numFmtId="0" fontId="0" fillId="2" borderId="4" xfId="0" applyFill="1" applyBorder="1"/>
    <xf numFmtId="0" fontId="14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0" fillId="0" borderId="14" xfId="0" applyFont="1" applyBorder="1"/>
    <xf numFmtId="0" fontId="15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0" fillId="0" borderId="19" xfId="0" applyNumberFormat="1" applyFont="1" applyBorder="1"/>
    <xf numFmtId="0" fontId="20" fillId="0" borderId="20" xfId="0" applyFont="1" applyBorder="1"/>
    <xf numFmtId="3" fontId="20" fillId="0" borderId="14" xfId="0" applyNumberFormat="1" applyFont="1" applyBorder="1"/>
    <xf numFmtId="3" fontId="20" fillId="2" borderId="19" xfId="0" applyNumberFormat="1" applyFont="1" applyFill="1" applyBorder="1"/>
    <xf numFmtId="3" fontId="20" fillId="2" borderId="14" xfId="0" applyNumberFormat="1" applyFont="1" applyFill="1" applyBorder="1"/>
    <xf numFmtId="0" fontId="20" fillId="2" borderId="14" xfId="0" applyFont="1" applyFill="1" applyBorder="1"/>
    <xf numFmtId="3" fontId="20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5" fillId="2" borderId="18" xfId="0" applyFont="1" applyFill="1" applyBorder="1"/>
    <xf numFmtId="0" fontId="20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0" fillId="2" borderId="19" xfId="0" applyFont="1" applyFill="1" applyBorder="1"/>
    <xf numFmtId="3" fontId="20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0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0" fillId="8" borderId="18" xfId="0" applyFont="1" applyFill="1" applyBorder="1"/>
    <xf numFmtId="0" fontId="20" fillId="10" borderId="18" xfId="0" applyFont="1" applyFill="1" applyBorder="1"/>
    <xf numFmtId="0" fontId="20" fillId="0" borderId="18" xfId="0" applyFont="1" applyBorder="1"/>
    <xf numFmtId="0" fontId="20" fillId="11" borderId="18" xfId="0" applyFont="1" applyFill="1" applyBorder="1"/>
    <xf numFmtId="0" fontId="20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21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6" fillId="2" borderId="13" xfId="0" applyFont="1" applyFill="1" applyBorder="1"/>
    <xf numFmtId="0" fontId="22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21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1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6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3" fontId="15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3" fillId="2" borderId="0" xfId="0" applyNumberFormat="1" applyFont="1" applyFill="1" applyBorder="1" applyAlignment="1">
      <alignment horizontal="center" vertical="center"/>
    </xf>
    <xf numFmtId="167" fontId="13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2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0" fillId="2" borderId="0" xfId="0" applyFont="1" applyFill="1" applyBorder="1"/>
    <xf numFmtId="0" fontId="20" fillId="2" borderId="16" xfId="0" applyFont="1" applyFill="1" applyBorder="1"/>
    <xf numFmtId="0" fontId="40" fillId="0" borderId="46" xfId="0" applyFont="1" applyBorder="1" applyAlignment="1">
      <alignment horizontal="center" vertical="center" wrapText="1"/>
    </xf>
    <xf numFmtId="0" fontId="14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1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3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0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4" fontId="0" fillId="0" borderId="0" xfId="0" applyNumberFormat="1" applyAlignment="1"/>
    <xf numFmtId="0" fontId="44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3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3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3" fillId="46" borderId="51" xfId="2" applyNumberFormat="1" applyFill="1" applyBorder="1" applyAlignment="1">
      <alignment horizontal="center" vertical="center"/>
    </xf>
    <xf numFmtId="0" fontId="41" fillId="50" borderId="51" xfId="0" applyFont="1" applyFill="1" applyBorder="1" applyAlignment="1">
      <alignment horizontal="center" vertical="center"/>
    </xf>
    <xf numFmtId="4" fontId="41" fillId="50" borderId="51" xfId="0" applyNumberFormat="1" applyFont="1" applyFill="1" applyBorder="1" applyAlignment="1">
      <alignment horizontal="center" vertical="center"/>
    </xf>
    <xf numFmtId="169" fontId="41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3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3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 wrapText="1"/>
    </xf>
    <xf numFmtId="0" fontId="45" fillId="48" borderId="51" xfId="0" applyFont="1" applyFill="1" applyBorder="1" applyAlignment="1">
      <alignment horizontal="center" vertical="center" wrapText="1"/>
    </xf>
    <xf numFmtId="0" fontId="45" fillId="48" borderId="51" xfId="0" applyFont="1" applyFill="1" applyBorder="1" applyAlignment="1">
      <alignment horizontal="center" vertical="center"/>
    </xf>
    <xf numFmtId="4" fontId="41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1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1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47" fillId="0" borderId="57" xfId="0" applyFont="1" applyBorder="1" applyAlignment="1">
      <alignment horizontal="center" vertical="center" wrapText="1"/>
    </xf>
    <xf numFmtId="0" fontId="45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3" fontId="4" fillId="50" borderId="58" xfId="51" applyNumberFormat="1" applyFont="1" applyFill="1" applyBorder="1" applyAlignment="1">
      <alignment horizontal="center"/>
    </xf>
    <xf numFmtId="3" fontId="4" fillId="53" borderId="58" xfId="51" applyNumberFormat="1" applyFont="1" applyFill="1" applyBorder="1" applyAlignment="1">
      <alignment horizontal="center"/>
    </xf>
    <xf numFmtId="0" fontId="49" fillId="0" borderId="0" xfId="0" applyFont="1"/>
    <xf numFmtId="0" fontId="49" fillId="51" borderId="58" xfId="0" applyFont="1" applyFill="1" applyBorder="1" applyAlignment="1">
      <alignment horizontal="center"/>
    </xf>
    <xf numFmtId="0" fontId="49" fillId="50" borderId="58" xfId="0" applyFont="1" applyFill="1" applyBorder="1" applyAlignment="1">
      <alignment horizontal="center"/>
    </xf>
    <xf numFmtId="0" fontId="49" fillId="54" borderId="58" xfId="0" applyFont="1" applyFill="1" applyBorder="1" applyAlignment="1">
      <alignment horizontal="center"/>
    </xf>
    <xf numFmtId="0" fontId="49" fillId="53" borderId="58" xfId="0" applyFont="1" applyFill="1" applyBorder="1" applyAlignment="1">
      <alignment horizontal="center"/>
    </xf>
    <xf numFmtId="0" fontId="49" fillId="46" borderId="0" xfId="0" applyFont="1" applyFill="1"/>
    <xf numFmtId="0" fontId="49" fillId="0" borderId="0" xfId="0" applyFont="1" applyAlignment="1">
      <alignment horizontal="center"/>
    </xf>
    <xf numFmtId="4" fontId="4" fillId="0" borderId="58" xfId="51" applyNumberFormat="1" applyFont="1" applyBorder="1" applyAlignment="1">
      <alignment horizontal="center"/>
    </xf>
    <xf numFmtId="2" fontId="49" fillId="52" borderId="58" xfId="0" applyNumberFormat="1" applyFont="1" applyFill="1" applyBorder="1" applyAlignment="1">
      <alignment horizontal="center"/>
    </xf>
    <xf numFmtId="2" fontId="49" fillId="55" borderId="58" xfId="0" applyNumberFormat="1" applyFont="1" applyFill="1" applyBorder="1" applyAlignment="1">
      <alignment horizontal="center"/>
    </xf>
    <xf numFmtId="4" fontId="4" fillId="46" borderId="58" xfId="51" applyNumberFormat="1" applyFont="1" applyFill="1" applyBorder="1" applyAlignment="1">
      <alignment horizontal="center"/>
    </xf>
    <xf numFmtId="2" fontId="49" fillId="0" borderId="0" xfId="0" applyNumberFormat="1" applyFont="1" applyAlignment="1">
      <alignment horizontal="center"/>
    </xf>
    <xf numFmtId="0" fontId="49" fillId="51" borderId="58" xfId="0" applyFont="1" applyFill="1" applyBorder="1" applyAlignment="1">
      <alignment horizontal="left" indent="1"/>
    </xf>
    <xf numFmtId="0" fontId="49" fillId="54" borderId="58" xfId="0" applyFont="1" applyFill="1" applyBorder="1" applyAlignment="1">
      <alignment horizontal="left" indent="1"/>
    </xf>
    <xf numFmtId="0" fontId="49" fillId="53" borderId="58" xfId="0" applyFont="1" applyFill="1" applyBorder="1" applyAlignment="1">
      <alignment horizontal="left" indent="1"/>
    </xf>
    <xf numFmtId="0" fontId="49" fillId="0" borderId="0" xfId="0" applyFont="1" applyAlignment="1">
      <alignment horizontal="left" indent="1"/>
    </xf>
    <xf numFmtId="0" fontId="49" fillId="50" borderId="58" xfId="0" applyFont="1" applyFill="1" applyBorder="1" applyAlignment="1">
      <alignment horizontal="left" indent="1"/>
    </xf>
    <xf numFmtId="22" fontId="49" fillId="53" borderId="58" xfId="0" applyNumberFormat="1" applyFont="1" applyFill="1" applyBorder="1" applyAlignment="1">
      <alignment horizontal="center"/>
    </xf>
    <xf numFmtId="0" fontId="49" fillId="53" borderId="59" xfId="0" applyFont="1" applyFill="1" applyBorder="1" applyAlignment="1">
      <alignment horizontal="left" indent="1"/>
    </xf>
    <xf numFmtId="0" fontId="49" fillId="54" borderId="59" xfId="0" applyFont="1" applyFill="1" applyBorder="1" applyAlignment="1">
      <alignment horizontal="left" indent="1"/>
    </xf>
    <xf numFmtId="0" fontId="49" fillId="54" borderId="59" xfId="0" applyFont="1" applyFill="1" applyBorder="1" applyAlignment="1">
      <alignment horizontal="center"/>
    </xf>
    <xf numFmtId="0" fontId="49" fillId="53" borderId="59" xfId="0" applyFont="1" applyFill="1" applyBorder="1" applyAlignment="1">
      <alignment horizontal="center"/>
    </xf>
    <xf numFmtId="3" fontId="4" fillId="53" borderId="59" xfId="51" applyNumberFormat="1" applyFont="1" applyFill="1" applyBorder="1" applyAlignment="1">
      <alignment horizontal="center"/>
    </xf>
    <xf numFmtId="4" fontId="4" fillId="0" borderId="59" xfId="51" applyNumberFormat="1" applyFont="1" applyBorder="1" applyAlignment="1">
      <alignment horizontal="center"/>
    </xf>
    <xf numFmtId="2" fontId="49" fillId="55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48" fillId="3" borderId="52" xfId="0" applyFont="1" applyFill="1" applyBorder="1" applyAlignment="1">
      <alignment horizontal="left" vertical="center" indent="1"/>
    </xf>
    <xf numFmtId="0" fontId="48" fillId="3" borderId="52" xfId="0" applyFont="1" applyFill="1" applyBorder="1" applyAlignment="1">
      <alignment horizontal="center" vertical="center"/>
    </xf>
    <xf numFmtId="0" fontId="49" fillId="50" borderId="59" xfId="0" applyFont="1" applyFill="1" applyBorder="1" applyAlignment="1">
      <alignment horizontal="left" indent="1"/>
    </xf>
    <xf numFmtId="4" fontId="41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1" fillId="45" borderId="50" xfId="0" applyFont="1" applyFill="1" applyBorder="1" applyAlignment="1">
      <alignment horizontal="left" vertical="center" wrapText="1" indent="1"/>
    </xf>
    <xf numFmtId="4" fontId="43" fillId="45" borderId="21" xfId="0" applyNumberFormat="1" applyFont="1" applyFill="1" applyBorder="1" applyAlignment="1">
      <alignment horizontal="center" vertical="center" wrapText="1"/>
    </xf>
    <xf numFmtId="0" fontId="41" fillId="49" borderId="50" xfId="0" applyFont="1" applyFill="1" applyBorder="1" applyAlignment="1">
      <alignment horizontal="left" vertical="center" wrapText="1" indent="1"/>
    </xf>
    <xf numFmtId="4" fontId="41" fillId="49" borderId="21" xfId="0" applyNumberFormat="1" applyFont="1" applyFill="1" applyBorder="1" applyAlignment="1">
      <alignment horizontal="center" vertical="center" wrapText="1"/>
    </xf>
    <xf numFmtId="4" fontId="41" fillId="49" borderId="21" xfId="0" applyNumberFormat="1" applyFont="1" applyFill="1" applyBorder="1" applyAlignment="1">
      <alignment horizontal="center"/>
    </xf>
    <xf numFmtId="169" fontId="41" fillId="47" borderId="21" xfId="2" applyNumberFormat="1" applyFont="1" applyFill="1" applyBorder="1" applyAlignment="1">
      <alignment horizontal="center"/>
    </xf>
    <xf numFmtId="0" fontId="51" fillId="47" borderId="21" xfId="0" applyFont="1" applyFill="1" applyBorder="1" applyAlignment="1">
      <alignment horizontal="center" vertical="center" wrapText="1"/>
    </xf>
    <xf numFmtId="4" fontId="52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5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0" fillId="3" borderId="3" xfId="0" applyNumberFormat="1" applyFont="1" applyFill="1" applyBorder="1" applyAlignment="1">
      <alignment horizontal="center" vertical="center"/>
    </xf>
    <xf numFmtId="0" fontId="49" fillId="53" borderId="66" xfId="0" applyFont="1" applyFill="1" applyBorder="1" applyAlignment="1">
      <alignment horizontal="left" indent="1"/>
    </xf>
    <xf numFmtId="0" fontId="49" fillId="54" borderId="66" xfId="0" applyFont="1" applyFill="1" applyBorder="1" applyAlignment="1">
      <alignment horizontal="left" indent="1"/>
    </xf>
    <xf numFmtId="0" fontId="49" fillId="54" borderId="65" xfId="0" applyFont="1" applyFill="1" applyBorder="1" applyAlignment="1">
      <alignment horizontal="center"/>
    </xf>
    <xf numFmtId="0" fontId="49" fillId="53" borderId="66" xfId="0" applyFont="1" applyFill="1" applyBorder="1" applyAlignment="1">
      <alignment horizontal="center"/>
    </xf>
    <xf numFmtId="3" fontId="4" fillId="53" borderId="65" xfId="51" applyNumberFormat="1" applyFont="1" applyFill="1" applyBorder="1" applyAlignment="1">
      <alignment horizontal="center"/>
    </xf>
    <xf numFmtId="4" fontId="4" fillId="0" borderId="65" xfId="51" applyNumberFormat="1" applyFont="1" applyBorder="1" applyAlignment="1">
      <alignment horizontal="center"/>
    </xf>
    <xf numFmtId="2" fontId="49" fillId="55" borderId="65" xfId="0" applyNumberFormat="1" applyFont="1" applyFill="1" applyBorder="1" applyAlignment="1">
      <alignment horizontal="center"/>
    </xf>
    <xf numFmtId="3" fontId="4" fillId="50" borderId="66" xfId="51" applyNumberFormat="1" applyFont="1" applyFill="1" applyBorder="1" applyAlignment="1">
      <alignment horizontal="center"/>
    </xf>
    <xf numFmtId="2" fontId="49" fillId="52" borderId="66" xfId="0" applyNumberFormat="1" applyFont="1" applyFill="1" applyBorder="1" applyAlignment="1">
      <alignment horizontal="center"/>
    </xf>
    <xf numFmtId="0" fontId="49" fillId="46" borderId="59" xfId="0" applyFont="1" applyFill="1" applyBorder="1" applyAlignment="1">
      <alignment horizontal="left" indent="1"/>
    </xf>
    <xf numFmtId="0" fontId="49" fillId="57" borderId="59" xfId="0" applyFont="1" applyFill="1" applyBorder="1" applyAlignment="1">
      <alignment horizontal="left" indent="1"/>
    </xf>
    <xf numFmtId="0" fontId="49" fillId="57" borderId="59" xfId="0" applyFont="1" applyFill="1" applyBorder="1" applyAlignment="1">
      <alignment horizontal="center"/>
    </xf>
    <xf numFmtId="0" fontId="49" fillId="46" borderId="59" xfId="0" applyFont="1" applyFill="1" applyBorder="1" applyAlignment="1">
      <alignment horizontal="center"/>
    </xf>
    <xf numFmtId="3" fontId="4" fillId="46" borderId="59" xfId="51" applyNumberFormat="1" applyFont="1" applyFill="1" applyBorder="1" applyAlignment="1">
      <alignment horizontal="center"/>
    </xf>
    <xf numFmtId="4" fontId="4" fillId="46" borderId="59" xfId="51" applyNumberFormat="1" applyFont="1" applyFill="1" applyBorder="1" applyAlignment="1">
      <alignment horizontal="center"/>
    </xf>
    <xf numFmtId="2" fontId="49" fillId="58" borderId="59" xfId="0" applyNumberFormat="1" applyFont="1" applyFill="1" applyBorder="1" applyAlignment="1">
      <alignment horizontal="center"/>
    </xf>
    <xf numFmtId="0" fontId="49" fillId="46" borderId="58" xfId="0" applyFont="1" applyFill="1" applyBorder="1" applyAlignment="1">
      <alignment horizontal="left" indent="1"/>
    </xf>
    <xf numFmtId="0" fontId="49" fillId="57" borderId="58" xfId="0" applyFont="1" applyFill="1" applyBorder="1" applyAlignment="1">
      <alignment horizontal="left" indent="1"/>
    </xf>
    <xf numFmtId="0" fontId="49" fillId="57" borderId="58" xfId="0" applyFont="1" applyFill="1" applyBorder="1" applyAlignment="1">
      <alignment horizontal="center"/>
    </xf>
    <xf numFmtId="0" fontId="49" fillId="46" borderId="58" xfId="0" applyFont="1" applyFill="1" applyBorder="1" applyAlignment="1">
      <alignment horizontal="center"/>
    </xf>
    <xf numFmtId="3" fontId="4" fillId="46" borderId="58" xfId="51" applyNumberFormat="1" applyFont="1" applyFill="1" applyBorder="1" applyAlignment="1">
      <alignment horizontal="center"/>
    </xf>
    <xf numFmtId="2" fontId="49" fillId="58" borderId="58" xfId="0" applyNumberFormat="1" applyFont="1" applyFill="1" applyBorder="1" applyAlignment="1">
      <alignment horizontal="center"/>
    </xf>
    <xf numFmtId="4" fontId="41" fillId="0" borderId="67" xfId="0" applyNumberFormat="1" applyFont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46" borderId="68" xfId="0" applyNumberFormat="1" applyFill="1" applyBorder="1" applyAlignment="1">
      <alignment horizontal="center" vertical="center"/>
    </xf>
    <xf numFmtId="0" fontId="47" fillId="0" borderId="68" xfId="0" applyFont="1" applyBorder="1" applyAlignment="1">
      <alignment horizontal="center" vertical="center" wrapText="1"/>
    </xf>
    <xf numFmtId="0" fontId="45" fillId="0" borderId="69" xfId="0" applyFont="1" applyBorder="1" applyAlignment="1">
      <alignment horizontal="center" vertical="center"/>
    </xf>
    <xf numFmtId="4" fontId="20" fillId="0" borderId="16" xfId="0" applyNumberFormat="1" applyFont="1" applyBorder="1" applyAlignment="1">
      <alignment horizontal="center" vertical="center"/>
    </xf>
    <xf numFmtId="4" fontId="20" fillId="0" borderId="17" xfId="0" applyNumberFormat="1" applyFont="1" applyBorder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4" fontId="20" fillId="0" borderId="4" xfId="0" applyNumberFormat="1" applyFont="1" applyBorder="1" applyAlignment="1">
      <alignment horizontal="center" vertical="center"/>
    </xf>
    <xf numFmtId="0" fontId="20" fillId="0" borderId="0" xfId="0" applyFont="1"/>
    <xf numFmtId="3" fontId="20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4" fontId="0" fillId="0" borderId="21" xfId="0" applyNumberFormat="1" applyBorder="1"/>
    <xf numFmtId="0" fontId="0" fillId="46" borderId="21" xfId="0" applyFill="1" applyBorder="1"/>
    <xf numFmtId="18" fontId="0" fillId="46" borderId="21" xfId="0" applyNumberFormat="1" applyFill="1" applyBorder="1"/>
    <xf numFmtId="4" fontId="0" fillId="46" borderId="21" xfId="0" applyNumberFormat="1" applyFill="1" applyBorder="1"/>
    <xf numFmtId="0" fontId="43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0" fontId="43" fillId="0" borderId="0" xfId="0" applyFont="1" applyAlignment="1">
      <alignment wrapText="1"/>
    </xf>
    <xf numFmtId="0" fontId="48" fillId="3" borderId="52" xfId="0" applyFont="1" applyFill="1" applyBorder="1" applyAlignment="1">
      <alignment horizontal="left" vertical="top" indent="1"/>
    </xf>
    <xf numFmtId="4" fontId="3" fillId="0" borderId="58" xfId="51" applyNumberFormat="1" applyFont="1" applyBorder="1" applyAlignment="1">
      <alignment horizontal="center"/>
    </xf>
    <xf numFmtId="4" fontId="43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3" fillId="0" borderId="21" xfId="0" applyNumberFormat="1" applyFont="1" applyBorder="1"/>
    <xf numFmtId="20" fontId="0" fillId="0" borderId="46" xfId="0" applyNumberFormat="1" applyBorder="1"/>
    <xf numFmtId="14" fontId="43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171" fontId="0" fillId="0" borderId="21" xfId="0" applyNumberFormat="1" applyBorder="1"/>
    <xf numFmtId="4" fontId="1" fillId="0" borderId="58" xfId="51" applyNumberFormat="1" applyFont="1" applyBorder="1" applyAlignment="1">
      <alignment horizontal="center"/>
    </xf>
    <xf numFmtId="4" fontId="1" fillId="59" borderId="58" xfId="51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3" fillId="3" borderId="53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35" fillId="56" borderId="60" xfId="0" applyFont="1" applyFill="1" applyBorder="1" applyAlignment="1">
      <alignment horizontal="center"/>
    </xf>
    <xf numFmtId="0" fontId="35" fillId="56" borderId="61" xfId="0" applyFont="1" applyFill="1" applyBorder="1" applyAlignment="1">
      <alignment horizontal="center"/>
    </xf>
    <xf numFmtId="0" fontId="35" fillId="56" borderId="60" xfId="0" applyFont="1" applyFill="1" applyBorder="1" applyAlignment="1">
      <alignment horizontal="left"/>
    </xf>
    <xf numFmtId="0" fontId="35" fillId="56" borderId="61" xfId="0" applyFont="1" applyFill="1" applyBorder="1" applyAlignment="1">
      <alignment horizontal="left"/>
    </xf>
    <xf numFmtId="0" fontId="50" fillId="56" borderId="62" xfId="0" applyFont="1" applyFill="1" applyBorder="1" applyAlignment="1">
      <alignment horizontal="center" vertical="center"/>
    </xf>
    <xf numFmtId="0" fontId="50" fillId="56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1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45" xfId="0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0" fontId="13" fillId="12" borderId="53" xfId="0" applyFont="1" applyFill="1" applyBorder="1" applyAlignment="1">
      <alignment horizontal="center" vertical="center"/>
    </xf>
    <xf numFmtId="0" fontId="13" fillId="12" borderId="54" xfId="0" applyFont="1" applyFill="1" applyBorder="1" applyAlignment="1">
      <alignment horizontal="center" vertical="center"/>
    </xf>
    <xf numFmtId="0" fontId="13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71" fontId="0" fillId="46" borderId="21" xfId="0" applyNumberFormat="1" applyFill="1" applyBorder="1"/>
    <xf numFmtId="3" fontId="0" fillId="46" borderId="21" xfId="0" applyNumberFormat="1" applyFill="1" applyBorder="1"/>
  </cellXfs>
  <cellStyles count="5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1" xfId="54" xr:uid="{ED06DCE0-7AB4-4AED-A76D-67CFB4D3461C}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09845FD4-1665-40DE-9BDD-35191484F5FA}"/>
    <cellStyle name="Normal 9" xfId="52" xr:uid="{A4F4EEF9-4247-4726-9191-2636313322A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0.15804484794681198</c:v>
                </c:pt>
                <c:pt idx="1">
                  <c:v>0.28181724141629705</c:v>
                </c:pt>
                <c:pt idx="2">
                  <c:v>0.11787459180797309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2.0263094623646668E-2</c:v>
                </c:pt>
                <c:pt idx="1">
                  <c:v>0.94115182572985101</c:v>
                </c:pt>
                <c:pt idx="2">
                  <c:v>3.8585079646502242E-2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General'!$B$8:$B$22</c15:sqref>
                  </c15:fullRef>
                </c:ext>
              </c:extLst>
              <c:f>'Historico General'!$B$8:$B$22</c:f>
              <c:strCache>
                <c:ptCount val="15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25/07-31/07</c:v>
                </c:pt>
                <c:pt idx="9">
                  <c:v>01/08-07/08</c:v>
                </c:pt>
                <c:pt idx="10">
                  <c:v>08/08-14/08</c:v>
                </c:pt>
                <c:pt idx="11">
                  <c:v>15/08-21/08</c:v>
                </c:pt>
                <c:pt idx="12">
                  <c:v>22/08-28/08</c:v>
                </c:pt>
                <c:pt idx="13">
                  <c:v>29/08-04/09</c:v>
                </c:pt>
                <c:pt idx="14">
                  <c:v>05/09-11/09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General'!$D$3:$D$18</c15:sqref>
                  </c15:fullRef>
                </c:ext>
              </c:extLst>
              <c:f>'Historico General'!$D$3:$D$17</c:f>
              <c:numCache>
                <c:formatCode>#,##0</c:formatCode>
                <c:ptCount val="15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  <c:pt idx="14" formatCode="#,##0.00">
                  <c:v>5912788.4100000001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General'!$B$8:$B$22</c15:sqref>
                  </c15:fullRef>
                </c:ext>
              </c:extLst>
              <c:f>'Historico General'!$B$8:$B$22</c:f>
              <c:strCache>
                <c:ptCount val="15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25/07-31/07</c:v>
                </c:pt>
                <c:pt idx="9">
                  <c:v>01/08-07/08</c:v>
                </c:pt>
                <c:pt idx="10">
                  <c:v>08/08-14/08</c:v>
                </c:pt>
                <c:pt idx="11">
                  <c:v>15/08-21/08</c:v>
                </c:pt>
                <c:pt idx="12">
                  <c:v>22/08-28/08</c:v>
                </c:pt>
                <c:pt idx="13">
                  <c:v>29/08-04/09</c:v>
                </c:pt>
                <c:pt idx="14">
                  <c:v>05/09-11/09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General'!$C$3:$C$18</c15:sqref>
                  </c15:fullRef>
                </c:ext>
              </c:extLst>
              <c:f>'Historico General'!$C$3:$C$17</c:f>
              <c:numCache>
                <c:formatCode>#,##0</c:formatCode>
                <c:ptCount val="15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  <c:pt idx="14" formatCode="#,##0.00">
                  <c:v>126278.9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General'!$B$8:$B$22</c15:sqref>
                        </c15:fullRef>
                        <c15:formulaRef>
                          <c15:sqref>'Historico General'!$B$8:$B$22</c15:sqref>
                        </c15:formulaRef>
                      </c:ext>
                    </c:extLst>
                    <c:strCache>
                      <c:ptCount val="15"/>
                      <c:pt idx="0">
                        <c:v>03/06-09/06</c:v>
                      </c:pt>
                      <c:pt idx="1">
                        <c:v>10/06-16/06</c:v>
                      </c:pt>
                      <c:pt idx="2">
                        <c:v>17/06-23/06</c:v>
                      </c:pt>
                      <c:pt idx="3">
                        <c:v>24/06-30/06</c:v>
                      </c:pt>
                      <c:pt idx="4">
                        <c:v>01/07-07/07</c:v>
                      </c:pt>
                      <c:pt idx="5">
                        <c:v>08/07-14/07</c:v>
                      </c:pt>
                      <c:pt idx="6">
                        <c:v>15/07-21/07</c:v>
                      </c:pt>
                      <c:pt idx="7">
                        <c:v>18/07-24/07</c:v>
                      </c:pt>
                      <c:pt idx="8">
                        <c:v>25/07-31/07</c:v>
                      </c:pt>
                      <c:pt idx="9">
                        <c:v>01/08-07/08</c:v>
                      </c:pt>
                      <c:pt idx="10">
                        <c:v>08/08-14/08</c:v>
                      </c:pt>
                      <c:pt idx="11">
                        <c:v>15/08-21/08</c:v>
                      </c:pt>
                      <c:pt idx="12">
                        <c:v>22/08-28/08</c:v>
                      </c:pt>
                      <c:pt idx="13">
                        <c:v>29/08-04/09</c:v>
                      </c:pt>
                      <c:pt idx="14">
                        <c:v>05/09-11/09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General'!$E$3:$E$18</c15:sqref>
                        </c15:fullRef>
                        <c15:formulaRef>
                          <c15:sqref>'Historico General'!$E$3:$E$17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423507</c:v>
                      </c:pt>
                      <c:pt idx="1">
                        <c:v>429559</c:v>
                      </c:pt>
                      <c:pt idx="2">
                        <c:v>450146</c:v>
                      </c:pt>
                      <c:pt idx="3">
                        <c:v>422155</c:v>
                      </c:pt>
                      <c:pt idx="4">
                        <c:v>395604</c:v>
                      </c:pt>
                      <c:pt idx="5">
                        <c:v>376269</c:v>
                      </c:pt>
                      <c:pt idx="6" formatCode="#,##0.00">
                        <c:v>364261.46899999998</c:v>
                      </c:pt>
                      <c:pt idx="7" formatCode="#,##0.00">
                        <c:v>323560.11200000002</c:v>
                      </c:pt>
                      <c:pt idx="8" formatCode="#,##0.00">
                        <c:v>319277</c:v>
                      </c:pt>
                      <c:pt idx="9" formatCode="#,##0.00">
                        <c:v>285187.42099999997</c:v>
                      </c:pt>
                      <c:pt idx="10" formatCode="#,##0.00">
                        <c:v>279806.15999999997</c:v>
                      </c:pt>
                      <c:pt idx="11" formatCode="#,##0.00">
                        <c:v>276331.37</c:v>
                      </c:pt>
                      <c:pt idx="12" formatCode="#,##0.00">
                        <c:v>264332.23</c:v>
                      </c:pt>
                      <c:pt idx="13" formatCode="#,##0.00">
                        <c:v>283597.23</c:v>
                      </c:pt>
                      <c:pt idx="14" formatCode="#,##0.00">
                        <c:v>267736.38</c:v>
                      </c:pt>
                    </c:numCache>
                  </c:numRef>
                </c:val>
                <c:smooth val="1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9315020967206687E-2"/>
                  <c:y val="-5.1626881031581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4.9229040335475309E-2"/>
                  <c:y val="-5.029779078679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0723293209038458E-2"/>
                  <c:y val="-5.4202134969181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Dinamizado'!$B$3:$B$16</c:f>
              <c:strCache>
                <c:ptCount val="1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</c:strCache>
            </c:strRef>
          </c:cat>
          <c:val>
            <c:numRef>
              <c:f>'Historico Dinamizado'!$C$3:$C$16</c:f>
              <c:numCache>
                <c:formatCode>#,##0.00</c:formatCode>
                <c:ptCount val="14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Dinamizado'!$B$3:$B$16</c:f>
              <c:strCache>
                <c:ptCount val="1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</c:strCache>
            </c:strRef>
          </c:cat>
          <c:val>
            <c:numRef>
              <c:f>'Historico Dinamizado'!$D$3:$D$16</c:f>
              <c:numCache>
                <c:formatCode>#,##0.00</c:formatCode>
                <c:ptCount val="14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Dinamizado'!$B$3:$B$16</c:f>
              <c:strCache>
                <c:ptCount val="1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</c:strCache>
            </c:strRef>
          </c:cat>
          <c:val>
            <c:numRef>
              <c:f>'Historico Dinamizado'!$E$3:$E$16</c:f>
              <c:numCache>
                <c:formatCode>#,##0.00</c:formatCode>
                <c:ptCount val="14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169333</xdr:colOff>
      <xdr:row>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2</xdr:row>
      <xdr:rowOff>144992</xdr:rowOff>
    </xdr:from>
    <xdr:to>
      <xdr:col>4</xdr:col>
      <xdr:colOff>1073992</xdr:colOff>
      <xdr:row>19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 flipH="1">
          <a:off x="4677833" y="462492"/>
          <a:ext cx="5076" cy="5347758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5" t="s">
        <v>339</v>
      </c>
      <c r="D2" s="455"/>
      <c r="E2" s="455"/>
      <c r="F2" s="456" t="s">
        <v>343</v>
      </c>
      <c r="G2" s="456"/>
      <c r="H2" s="456"/>
      <c r="I2" s="457" t="s">
        <v>0</v>
      </c>
      <c r="J2" s="457"/>
      <c r="K2" s="457"/>
    </row>
    <row r="3" spans="1:11" x14ac:dyDescent="0.25">
      <c r="A3" s="2"/>
      <c r="C3" s="455" t="s">
        <v>1</v>
      </c>
      <c r="D3" s="455"/>
      <c r="E3" s="455"/>
      <c r="F3" s="458" t="s">
        <v>2</v>
      </c>
      <c r="G3" s="458"/>
      <c r="H3" s="458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5">
        <f>SUM(Horas!C6:I6)</f>
        <v>0</v>
      </c>
      <c r="D6" s="273"/>
      <c r="E6" s="274" t="str">
        <f t="shared" ref="E6:E8" si="0">+IFERROR(C6/D6,"-")</f>
        <v>-</v>
      </c>
      <c r="F6" s="276">
        <f>SUM(Horas!J6:P6)</f>
        <v>0</v>
      </c>
      <c r="G6" s="270"/>
      <c r="H6" s="277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5">
        <f>SUM(Horas!C7:I7)</f>
        <v>0</v>
      </c>
      <c r="D7" s="273"/>
      <c r="E7" s="274" t="str">
        <f t="shared" si="0"/>
        <v>-</v>
      </c>
      <c r="F7" s="276">
        <f>SUM(Horas!J7:P7)</f>
        <v>0</v>
      </c>
      <c r="G7" s="270"/>
      <c r="H7" s="277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5">
        <f>SUM(Horas!C8:I8)</f>
        <v>0</v>
      </c>
      <c r="D8" s="273"/>
      <c r="E8" s="274" t="str">
        <f t="shared" si="0"/>
        <v>-</v>
      </c>
      <c r="F8" s="276">
        <f>SUM(Horas!J8:P8)</f>
        <v>0</v>
      </c>
      <c r="G8" s="270"/>
      <c r="H8" s="277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5">
        <f>SUM(Horas!C9:I9)</f>
        <v>0</v>
      </c>
      <c r="D9" s="272"/>
      <c r="E9" s="274" t="str">
        <f t="shared" ref="E9:E12" si="5">+IFERROR(C9/D9,"-")</f>
        <v>-</v>
      </c>
      <c r="F9" s="276">
        <f>SUM(Horas!J9:P9)</f>
        <v>0</v>
      </c>
      <c r="G9" s="271"/>
      <c r="H9" s="277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5">
        <f>SUM(Horas!C10:I10)</f>
        <v>0</v>
      </c>
      <c r="D10" s="272"/>
      <c r="E10" s="274" t="str">
        <f t="shared" si="5"/>
        <v>-</v>
      </c>
      <c r="F10" s="276">
        <f>SUM(Horas!J10:P10)</f>
        <v>0</v>
      </c>
      <c r="G10" s="271"/>
      <c r="H10" s="277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5">
        <f>SUM(Horas!C11:I11)</f>
        <v>0</v>
      </c>
      <c r="D11" s="272"/>
      <c r="E11" s="274" t="str">
        <f t="shared" si="5"/>
        <v>-</v>
      </c>
      <c r="F11" s="276">
        <f>SUM(Horas!J11:P11)</f>
        <v>0</v>
      </c>
      <c r="G11" s="271"/>
      <c r="H11" s="277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5">
        <f>SUM(Horas!C12:I12)</f>
        <v>0</v>
      </c>
      <c r="D12" s="272"/>
      <c r="E12" s="274" t="str">
        <f t="shared" si="5"/>
        <v>-</v>
      </c>
      <c r="F12" s="276">
        <f>SUM(Horas!J12:P12)</f>
        <v>0</v>
      </c>
      <c r="G12" s="271"/>
      <c r="H12" s="277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5"/>
      <c r="D13" s="272"/>
      <c r="E13" s="274"/>
      <c r="F13" s="276">
        <f>SUM(Horas!J13:P13)</f>
        <v>0</v>
      </c>
      <c r="G13" s="271"/>
      <c r="H13" s="277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5">
        <f>SUM(Horas!C15:I15)</f>
        <v>0</v>
      </c>
      <c r="D16" s="272"/>
      <c r="E16" s="274" t="str">
        <f t="shared" ref="E16:E25" si="9">+IFERROR(C16/D16,"-")</f>
        <v>-</v>
      </c>
      <c r="F16" s="276">
        <f>SUM(Horas!J15:P15)</f>
        <v>0</v>
      </c>
      <c r="G16" s="278"/>
      <c r="H16" s="277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5">
        <f>SUM(Horas!C16:I16)</f>
        <v>0</v>
      </c>
      <c r="D17" s="272"/>
      <c r="E17" s="274" t="str">
        <f t="shared" si="9"/>
        <v>-</v>
      </c>
      <c r="F17" s="276">
        <f>SUM(Horas!J16:P16)</f>
        <v>0</v>
      </c>
      <c r="G17" s="278"/>
      <c r="H17" s="277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5">
        <f>SUM(Horas!C17:I17)</f>
        <v>0</v>
      </c>
      <c r="D18" s="272"/>
      <c r="E18" s="274" t="str">
        <f t="shared" si="9"/>
        <v>-</v>
      </c>
      <c r="F18" s="276">
        <f>SUM(Horas!J17:P17)</f>
        <v>0</v>
      </c>
      <c r="G18" s="278"/>
      <c r="H18" s="277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5">
        <f>SUM(Horas!C18:I18)</f>
        <v>0</v>
      </c>
      <c r="D19" s="272"/>
      <c r="E19" s="274" t="str">
        <f t="shared" si="9"/>
        <v>-</v>
      </c>
      <c r="F19" s="276">
        <f>SUM(Horas!J18:P18)</f>
        <v>0</v>
      </c>
      <c r="G19" s="278"/>
      <c r="H19" s="277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5">
        <f>SUM(Horas!C19:I19)</f>
        <v>0</v>
      </c>
      <c r="D20" s="272"/>
      <c r="E20" s="274" t="str">
        <f>+IFERROR(C20/D20,"-")</f>
        <v>-</v>
      </c>
      <c r="F20" s="276">
        <f>SUM(Horas!J19:P19)</f>
        <v>0</v>
      </c>
      <c r="G20" s="278"/>
      <c r="H20" s="277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5">
        <f>SUM(Horas!C20:I20)</f>
        <v>0</v>
      </c>
      <c r="D21" s="272"/>
      <c r="E21" s="274" t="str">
        <f t="shared" si="9"/>
        <v>-</v>
      </c>
      <c r="F21" s="276">
        <f>SUM(Horas!J20:P20)</f>
        <v>0</v>
      </c>
      <c r="G21" s="278"/>
      <c r="H21" s="277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5">
        <f>SUM(Horas!C21:I21)</f>
        <v>0</v>
      </c>
      <c r="D22" s="272"/>
      <c r="E22" s="274" t="str">
        <f t="shared" si="9"/>
        <v>-</v>
      </c>
      <c r="F22" s="276">
        <f>SUM(Horas!J21:P21)</f>
        <v>0</v>
      </c>
      <c r="G22" s="278"/>
      <c r="H22" s="277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5">
        <f>SUM(Horas!C22:I22)</f>
        <v>0</v>
      </c>
      <c r="D23" s="272"/>
      <c r="E23" s="274" t="str">
        <f t="shared" si="9"/>
        <v>-</v>
      </c>
      <c r="F23" s="276">
        <f>SUM(Horas!J22:P22)</f>
        <v>0</v>
      </c>
      <c r="G23" s="278"/>
      <c r="H23" s="277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5">
        <f>SUM(Horas!C23:I23)</f>
        <v>0</v>
      </c>
      <c r="D24" s="272"/>
      <c r="E24" s="274" t="str">
        <f t="shared" si="9"/>
        <v>-</v>
      </c>
      <c r="F24" s="276">
        <f>SUM(Horas!J23:P23)</f>
        <v>0</v>
      </c>
      <c r="G24" s="271"/>
      <c r="H24" s="277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5">
        <f>SUM(Horas!C24:I24)</f>
        <v>0</v>
      </c>
      <c r="D25" s="272"/>
      <c r="E25" s="274" t="str">
        <f t="shared" si="9"/>
        <v>-</v>
      </c>
      <c r="F25" s="276">
        <f>SUM(Horas!J24:P24)</f>
        <v>0</v>
      </c>
      <c r="G25" s="278"/>
      <c r="H25" s="277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4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9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8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5" t="s">
        <v>339</v>
      </c>
      <c r="D241" s="455"/>
      <c r="E241" s="455"/>
      <c r="F241" s="456" t="s">
        <v>343</v>
      </c>
      <c r="G241" s="456"/>
      <c r="H241" s="456"/>
      <c r="I241" s="457" t="s">
        <v>0</v>
      </c>
      <c r="J241" s="457"/>
      <c r="K241" s="45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9" t="s">
        <v>1</v>
      </c>
      <c r="D242" s="459"/>
      <c r="E242" s="459"/>
      <c r="F242" s="460" t="s">
        <v>2</v>
      </c>
      <c r="G242" s="460"/>
      <c r="H242" s="460"/>
      <c r="I242" s="461"/>
      <c r="J242" s="461"/>
      <c r="K242" s="461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2" t="s">
        <v>3</v>
      </c>
      <c r="D243" s="263" t="s">
        <v>4</v>
      </c>
      <c r="E243" s="264" t="s">
        <v>5</v>
      </c>
      <c r="F243" s="265" t="s">
        <v>3</v>
      </c>
      <c r="G243" s="266" t="s">
        <v>4</v>
      </c>
      <c r="H243" s="267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2"/>
  <sheetViews>
    <sheetView workbookViewId="0">
      <selection activeCell="I18" sqref="I18"/>
    </sheetView>
  </sheetViews>
  <sheetFormatPr baseColWidth="10" defaultRowHeight="15" x14ac:dyDescent="0.25"/>
  <cols>
    <col min="1" max="1" width="1" customWidth="1"/>
    <col min="2" max="2" width="19.7109375" style="38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78" t="s">
        <v>476</v>
      </c>
      <c r="C2" s="379" t="s">
        <v>477</v>
      </c>
      <c r="D2" s="379" t="s">
        <v>478</v>
      </c>
      <c r="E2" s="379" t="s">
        <v>479</v>
      </c>
      <c r="F2" s="379" t="s">
        <v>480</v>
      </c>
      <c r="G2" s="379" t="s">
        <v>481</v>
      </c>
      <c r="H2" s="379" t="s">
        <v>482</v>
      </c>
      <c r="I2" s="379" t="s">
        <v>483</v>
      </c>
      <c r="J2" s="379" t="s">
        <v>16</v>
      </c>
      <c r="M2" s="391" t="s">
        <v>442</v>
      </c>
    </row>
    <row r="3" spans="2:13" ht="15.75" x14ac:dyDescent="0.25">
      <c r="B3" s="385" t="s">
        <v>429</v>
      </c>
      <c r="C3" s="386">
        <v>10954.85</v>
      </c>
      <c r="D3" s="386">
        <v>7423.3166666666602</v>
      </c>
      <c r="E3" s="386">
        <v>6606.7666666666601</v>
      </c>
      <c r="F3" s="386">
        <v>6084.3166666666602</v>
      </c>
      <c r="G3" s="386">
        <v>10069.766666666599</v>
      </c>
      <c r="H3" s="386">
        <v>4643.3666666666604</v>
      </c>
      <c r="I3" s="386">
        <v>23481.083333333299</v>
      </c>
      <c r="J3" s="309">
        <f>SUM(C2:I3)</f>
        <v>69263.466666666529</v>
      </c>
      <c r="K3" s="390">
        <f>J3/$M$3</f>
        <v>1.1399131952094937E-2</v>
      </c>
      <c r="M3" s="392">
        <f>Resumen!C6</f>
        <v>6076205.3600000003</v>
      </c>
    </row>
    <row r="4" spans="2:13" x14ac:dyDescent="0.25">
      <c r="B4" s="385" t="s">
        <v>342</v>
      </c>
      <c r="C4" s="444">
        <v>22767.216666666602</v>
      </c>
      <c r="D4" s="386">
        <v>5524.85</v>
      </c>
      <c r="E4" s="386">
        <v>4698.1499999999996</v>
      </c>
      <c r="F4" s="386">
        <v>4093.36666666666</v>
      </c>
      <c r="G4" s="386">
        <v>20853.966666666602</v>
      </c>
      <c r="H4" s="444">
        <v>158555.95000000001</v>
      </c>
      <c r="I4" s="444">
        <v>262008.21666666601</v>
      </c>
      <c r="J4" s="309">
        <f t="shared" ref="J4:J11" si="0">SUM(C3:I4)</f>
        <v>547765.18333333242</v>
      </c>
      <c r="K4" s="390">
        <f t="shared" ref="K4:K12" si="1">J4/$M$3</f>
        <v>9.0149221574916019E-2</v>
      </c>
    </row>
    <row r="5" spans="2:13" x14ac:dyDescent="0.25">
      <c r="B5" s="385" t="s">
        <v>408</v>
      </c>
      <c r="C5" s="386">
        <v>3983.7666666666601</v>
      </c>
      <c r="D5" s="386">
        <v>131719.04999999999</v>
      </c>
      <c r="E5" s="386">
        <v>173211.21666666601</v>
      </c>
      <c r="F5" s="386">
        <v>72440.916666666599</v>
      </c>
      <c r="G5" s="386">
        <v>3847.61666666666</v>
      </c>
      <c r="H5" s="386">
        <v>32782.233333333301</v>
      </c>
      <c r="I5" s="386">
        <v>50238.466666666602</v>
      </c>
      <c r="J5" s="309">
        <f t="shared" si="0"/>
        <v>946724.98333333165</v>
      </c>
      <c r="K5" s="390">
        <f t="shared" si="1"/>
        <v>0.15580858895350627</v>
      </c>
    </row>
    <row r="6" spans="2:13" x14ac:dyDescent="0.25">
      <c r="B6" s="385" t="s">
        <v>423</v>
      </c>
      <c r="C6" s="444">
        <v>10332.15</v>
      </c>
      <c r="D6" s="386">
        <v>26488.966666666602</v>
      </c>
      <c r="E6" s="386">
        <v>38079.35</v>
      </c>
      <c r="F6" s="386">
        <v>9695.6333333333296</v>
      </c>
      <c r="G6" s="444">
        <v>12519.6333333333</v>
      </c>
      <c r="H6" s="386">
        <v>12893.35</v>
      </c>
      <c r="I6" s="386">
        <v>23363.983333333301</v>
      </c>
      <c r="J6" s="309">
        <f t="shared" si="0"/>
        <v>601596.33333333232</v>
      </c>
      <c r="K6" s="390">
        <f t="shared" si="1"/>
        <v>9.9008558416026335E-2</v>
      </c>
    </row>
    <row r="7" spans="2:13" x14ac:dyDescent="0.25">
      <c r="B7" s="385" t="s">
        <v>424</v>
      </c>
      <c r="C7" s="386">
        <v>2825.8333333333298</v>
      </c>
      <c r="D7" s="386">
        <v>7082.6</v>
      </c>
      <c r="E7" s="386">
        <v>30515.8166666666</v>
      </c>
      <c r="F7" s="386">
        <v>1334.4833333333299</v>
      </c>
      <c r="G7" s="386">
        <v>1310.18333333333</v>
      </c>
      <c r="H7" s="386">
        <v>3287.7333333333299</v>
      </c>
      <c r="I7" s="386">
        <v>5093.0833333333303</v>
      </c>
      <c r="J7" s="309">
        <f t="shared" si="0"/>
        <v>184822.79999999981</v>
      </c>
      <c r="K7" s="390">
        <f t="shared" si="1"/>
        <v>3.0417470946044491E-2</v>
      </c>
    </row>
    <row r="8" spans="2:13" x14ac:dyDescent="0.25">
      <c r="B8" s="385" t="s">
        <v>425</v>
      </c>
      <c r="C8" s="386">
        <v>1957.0833333333301</v>
      </c>
      <c r="D8" s="386">
        <v>3291.7833333333301</v>
      </c>
      <c r="E8" s="386">
        <v>13062.95</v>
      </c>
      <c r="F8" s="386">
        <v>1945.7666666666601</v>
      </c>
      <c r="G8" s="386">
        <v>3801.6833333333302</v>
      </c>
      <c r="H8" s="386">
        <v>3717.9666666666599</v>
      </c>
      <c r="I8" s="386">
        <v>2789.35</v>
      </c>
      <c r="J8" s="309">
        <f t="shared" si="0"/>
        <v>82016.316666666564</v>
      </c>
      <c r="K8" s="390">
        <f t="shared" si="1"/>
        <v>1.3497950086839487E-2</v>
      </c>
    </row>
    <row r="9" spans="2:13" x14ac:dyDescent="0.25">
      <c r="B9" s="385" t="s">
        <v>428</v>
      </c>
      <c r="C9" s="386">
        <v>986.01666666666597</v>
      </c>
      <c r="D9" s="386">
        <v>546.06666666666604</v>
      </c>
      <c r="E9" s="386">
        <v>432.6</v>
      </c>
      <c r="F9" s="386">
        <v>602.41666666666595</v>
      </c>
      <c r="G9" s="386">
        <v>871.85</v>
      </c>
      <c r="H9" s="386">
        <v>1847.3</v>
      </c>
      <c r="I9" s="386">
        <v>593.48333333333301</v>
      </c>
      <c r="J9" s="309">
        <f t="shared" si="0"/>
        <v>36446.316666666637</v>
      </c>
      <c r="K9" s="390">
        <f t="shared" si="1"/>
        <v>5.9982035674098141E-3</v>
      </c>
    </row>
    <row r="10" spans="2:13" x14ac:dyDescent="0.25">
      <c r="B10" s="385" t="s">
        <v>426</v>
      </c>
      <c r="C10" s="386">
        <v>3961.4666666666599</v>
      </c>
      <c r="D10" s="386">
        <v>2224.1833333333302</v>
      </c>
      <c r="E10" s="386">
        <v>5822.55</v>
      </c>
      <c r="F10" s="386">
        <v>1617.68333333333</v>
      </c>
      <c r="G10" s="386">
        <v>2574.7333333333299</v>
      </c>
      <c r="H10" s="386">
        <v>1664.05</v>
      </c>
      <c r="I10" s="386">
        <v>1835.18333333333</v>
      </c>
      <c r="J10" s="309">
        <f t="shared" si="0"/>
        <v>25579.58333333331</v>
      </c>
      <c r="K10" s="390">
        <f t="shared" si="1"/>
        <v>4.209795722462762E-3</v>
      </c>
    </row>
    <row r="11" spans="2:13" x14ac:dyDescent="0.25">
      <c r="B11" s="385" t="s">
        <v>427</v>
      </c>
      <c r="C11" s="386">
        <v>635.83333333333303</v>
      </c>
      <c r="D11" s="386">
        <v>635.5</v>
      </c>
      <c r="E11" s="386">
        <v>1246</v>
      </c>
      <c r="F11" s="386">
        <v>984.8</v>
      </c>
      <c r="G11" s="386">
        <v>779.43333333333305</v>
      </c>
      <c r="H11" s="386">
        <v>3059.8</v>
      </c>
      <c r="I11" s="386">
        <v>1227.1666666666599</v>
      </c>
      <c r="J11" s="309">
        <f t="shared" si="0"/>
        <v>28268.383333333306</v>
      </c>
      <c r="K11" s="390">
        <f t="shared" si="1"/>
        <v>4.6523087450970066E-3</v>
      </c>
    </row>
    <row r="12" spans="2:13" ht="20.25" customHeight="1" x14ac:dyDescent="0.25">
      <c r="B12" s="387" t="s">
        <v>16</v>
      </c>
      <c r="C12" s="388">
        <f t="shared" ref="C12:I12" si="2">SUM(C3:C11)</f>
        <v>58404.21666666658</v>
      </c>
      <c r="D12" s="388">
        <f t="shared" si="2"/>
        <v>184936.31666666656</v>
      </c>
      <c r="E12" s="388">
        <f t="shared" si="2"/>
        <v>273675.39999999921</v>
      </c>
      <c r="F12" s="388">
        <f t="shared" si="2"/>
        <v>98799.383333333259</v>
      </c>
      <c r="G12" s="388">
        <f t="shared" si="2"/>
        <v>56628.866666666479</v>
      </c>
      <c r="H12" s="388">
        <f t="shared" si="2"/>
        <v>222451.74999999994</v>
      </c>
      <c r="I12" s="388">
        <f t="shared" si="2"/>
        <v>370630.01666666585</v>
      </c>
      <c r="J12" s="389">
        <f>SUM(J3:J11)</f>
        <v>2522483.3666666625</v>
      </c>
      <c r="K12" s="390">
        <f t="shared" si="1"/>
        <v>0.41514122996439712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showGridLines="0" zoomScale="90" zoomScaleNormal="90" workbookViewId="0">
      <pane ySplit="1" topLeftCell="A2" activePane="bottomLeft" state="frozen"/>
      <selection pane="bottomLeft" activeCell="G13" sqref="G13"/>
    </sheetView>
  </sheetViews>
  <sheetFormatPr baseColWidth="10" defaultColWidth="9.140625" defaultRowHeight="15" x14ac:dyDescent="0.25"/>
  <cols>
    <col min="1" max="1" width="15.7109375" style="367" customWidth="1"/>
    <col min="2" max="2" width="28.5703125" style="367" bestFit="1" customWidth="1"/>
    <col min="3" max="3" width="44.85546875" style="367" customWidth="1"/>
    <col min="4" max="4" width="32.42578125" style="358" customWidth="1"/>
    <col min="5" max="5" width="21.5703125" style="358" bestFit="1" customWidth="1"/>
    <col min="6" max="6" width="15.7109375" style="358" customWidth="1"/>
    <col min="7" max="7" width="17.28515625" style="363" bestFit="1" customWidth="1"/>
    <col min="8" max="8" width="15.7109375" style="358" customWidth="1"/>
    <col min="9" max="9" width="14" style="358" customWidth="1"/>
    <col min="10" max="10" width="15.7109375" style="358" customWidth="1"/>
    <col min="11" max="1027" width="10.5703125" style="352" customWidth="1"/>
    <col min="1028" max="16384" width="9.140625" style="352"/>
  </cols>
  <sheetData>
    <row r="1" spans="1:10" ht="20.100000000000001" customHeight="1" thickBot="1" x14ac:dyDescent="0.3">
      <c r="A1" s="378" t="s">
        <v>214</v>
      </c>
      <c r="B1" s="378" t="s">
        <v>485</v>
      </c>
      <c r="C1" s="378" t="s">
        <v>215</v>
      </c>
      <c r="D1" s="379" t="s">
        <v>465</v>
      </c>
      <c r="E1" s="379" t="s">
        <v>216</v>
      </c>
      <c r="F1" s="379" t="s">
        <v>217</v>
      </c>
      <c r="G1" s="379" t="s">
        <v>218</v>
      </c>
      <c r="H1" s="379" t="s">
        <v>219</v>
      </c>
      <c r="I1" s="379" t="s">
        <v>220</v>
      </c>
      <c r="J1" s="379" t="s">
        <v>221</v>
      </c>
    </row>
    <row r="2" spans="1:10" s="357" customFormat="1" ht="17.100000000000001" customHeight="1" x14ac:dyDescent="0.25">
      <c r="A2" s="408" t="s">
        <v>342</v>
      </c>
      <c r="B2" s="380" t="s">
        <v>533</v>
      </c>
      <c r="C2" s="409" t="s">
        <v>534</v>
      </c>
      <c r="D2" s="410"/>
      <c r="E2" s="411" t="s">
        <v>574</v>
      </c>
      <c r="F2" s="412">
        <v>15632</v>
      </c>
      <c r="G2" s="413">
        <v>8333.85</v>
      </c>
      <c r="H2" s="412">
        <v>32296</v>
      </c>
      <c r="I2" s="414">
        <v>1.4327543157810221</v>
      </c>
      <c r="J2" s="414">
        <f t="shared" ref="J2:J25" si="0">H2/F2</f>
        <v>2.0660184237461618</v>
      </c>
    </row>
    <row r="3" spans="1:10" s="357" customFormat="1" ht="17.100000000000001" customHeight="1" x14ac:dyDescent="0.25">
      <c r="A3" s="415" t="s">
        <v>342</v>
      </c>
      <c r="B3" s="380" t="s">
        <v>533</v>
      </c>
      <c r="C3" s="416" t="s">
        <v>535</v>
      </c>
      <c r="D3" s="417"/>
      <c r="E3" s="418" t="s">
        <v>575</v>
      </c>
      <c r="F3" s="419">
        <v>13718</v>
      </c>
      <c r="G3" s="362">
        <v>7796.6</v>
      </c>
      <c r="H3" s="419">
        <v>24783</v>
      </c>
      <c r="I3" s="420">
        <v>5.0518818707043796</v>
      </c>
      <c r="J3" s="420">
        <f t="shared" si="0"/>
        <v>1.8066044612917336</v>
      </c>
    </row>
    <row r="4" spans="1:10" ht="17.100000000000001" customHeight="1" x14ac:dyDescent="0.25">
      <c r="A4" s="368" t="s">
        <v>342</v>
      </c>
      <c r="B4" s="380" t="s">
        <v>533</v>
      </c>
      <c r="C4" s="364" t="s">
        <v>536</v>
      </c>
      <c r="D4" s="353"/>
      <c r="E4" s="354" t="s">
        <v>576</v>
      </c>
      <c r="F4" s="350">
        <v>39265</v>
      </c>
      <c r="G4" s="375">
        <v>40205.5</v>
      </c>
      <c r="H4" s="350">
        <v>74384</v>
      </c>
      <c r="I4" s="360">
        <v>1.1666165786661626</v>
      </c>
      <c r="J4" s="360">
        <f t="shared" si="0"/>
        <v>1.8944097797020247</v>
      </c>
    </row>
    <row r="5" spans="1:10" ht="17.100000000000001" customHeight="1" x14ac:dyDescent="0.25">
      <c r="A5" s="368" t="s">
        <v>342</v>
      </c>
      <c r="B5" s="380" t="s">
        <v>533</v>
      </c>
      <c r="C5" s="364" t="s">
        <v>537</v>
      </c>
      <c r="D5" s="353"/>
      <c r="E5" s="354" t="s">
        <v>577</v>
      </c>
      <c r="F5" s="350">
        <v>87993</v>
      </c>
      <c r="G5" s="359">
        <v>79963.100000000006</v>
      </c>
      <c r="H5" s="350">
        <v>255613</v>
      </c>
      <c r="I5" s="360">
        <v>1.3140847257261421</v>
      </c>
      <c r="J5" s="360">
        <f t="shared" si="0"/>
        <v>2.9049242553384929</v>
      </c>
    </row>
    <row r="6" spans="1:10" s="357" customFormat="1" ht="17.100000000000001" customHeight="1" x14ac:dyDescent="0.25">
      <c r="A6" s="415" t="s">
        <v>342</v>
      </c>
      <c r="B6" s="380" t="s">
        <v>533</v>
      </c>
      <c r="C6" s="416" t="s">
        <v>538</v>
      </c>
      <c r="D6" s="417"/>
      <c r="E6" s="418" t="s">
        <v>578</v>
      </c>
      <c r="F6" s="419">
        <v>58348</v>
      </c>
      <c r="G6" s="362">
        <v>56944.42</v>
      </c>
      <c r="H6" s="419">
        <v>135841</v>
      </c>
      <c r="I6" s="420">
        <v>1.0147305533518423</v>
      </c>
      <c r="J6" s="420">
        <f t="shared" si="0"/>
        <v>2.3281175018852402</v>
      </c>
    </row>
    <row r="7" spans="1:10" ht="17.100000000000001" customHeight="1" x14ac:dyDescent="0.25">
      <c r="A7" s="368" t="s">
        <v>342</v>
      </c>
      <c r="B7" s="380" t="s">
        <v>533</v>
      </c>
      <c r="C7" s="364" t="s">
        <v>539</v>
      </c>
      <c r="D7" s="353"/>
      <c r="E7" s="354" t="s">
        <v>579</v>
      </c>
      <c r="F7" s="350">
        <v>45008</v>
      </c>
      <c r="G7" s="359">
        <v>34225.47</v>
      </c>
      <c r="H7" s="350">
        <v>80246</v>
      </c>
      <c r="I7" s="360">
        <v>1.8742111800187098</v>
      </c>
      <c r="J7" s="360">
        <f t="shared" si="0"/>
        <v>1.7829274795591894</v>
      </c>
    </row>
    <row r="8" spans="1:10" ht="16.5" customHeight="1" x14ac:dyDescent="0.25">
      <c r="A8" s="368" t="s">
        <v>342</v>
      </c>
      <c r="B8" s="380" t="s">
        <v>533</v>
      </c>
      <c r="C8" s="364" t="s">
        <v>540</v>
      </c>
      <c r="D8" s="353"/>
      <c r="E8" s="354" t="s">
        <v>580</v>
      </c>
      <c r="F8" s="350">
        <v>90947</v>
      </c>
      <c r="G8" s="359">
        <v>81953.429999999993</v>
      </c>
      <c r="H8" s="350">
        <v>252412</v>
      </c>
      <c r="I8" s="360">
        <v>1.409244986296273</v>
      </c>
      <c r="J8" s="360">
        <f>H8/F8</f>
        <v>2.775374668763126</v>
      </c>
    </row>
    <row r="9" spans="1:10" ht="17.100000000000001" customHeight="1" x14ac:dyDescent="0.25">
      <c r="A9" s="368" t="s">
        <v>342</v>
      </c>
      <c r="B9" s="380" t="s">
        <v>533</v>
      </c>
      <c r="C9" s="364" t="s">
        <v>541</v>
      </c>
      <c r="D9" s="353"/>
      <c r="E9" s="354" t="s">
        <v>581</v>
      </c>
      <c r="F9" s="350">
        <v>42604</v>
      </c>
      <c r="G9" s="359">
        <v>22764.799999999999</v>
      </c>
      <c r="H9" s="406">
        <v>83676</v>
      </c>
      <c r="I9" s="407">
        <v>2.1599581719915073</v>
      </c>
      <c r="J9" s="407">
        <f t="shared" si="0"/>
        <v>1.9640409351234627</v>
      </c>
    </row>
    <row r="10" spans="1:10" ht="17.100000000000001" customHeight="1" x14ac:dyDescent="0.25">
      <c r="A10" s="399" t="s">
        <v>397</v>
      </c>
      <c r="B10" s="399" t="s">
        <v>508</v>
      </c>
      <c r="C10" s="400" t="s">
        <v>542</v>
      </c>
      <c r="D10" s="401"/>
      <c r="E10" s="402" t="s">
        <v>582</v>
      </c>
      <c r="F10" s="403">
        <v>35571</v>
      </c>
      <c r="G10" s="404">
        <v>29523.27</v>
      </c>
      <c r="H10" s="403">
        <v>100113</v>
      </c>
      <c r="I10" s="405">
        <f t="shared" ref="I10:I25" si="1">F10/G10</f>
        <v>1.2048462111412455</v>
      </c>
      <c r="J10" s="405">
        <f t="shared" si="0"/>
        <v>2.8144555958505526</v>
      </c>
    </row>
    <row r="11" spans="1:10" s="357" customFormat="1" ht="17.100000000000001" customHeight="1" x14ac:dyDescent="0.25">
      <c r="A11" s="370" t="s">
        <v>423</v>
      </c>
      <c r="B11" s="370" t="s">
        <v>509</v>
      </c>
      <c r="C11" s="371" t="s">
        <v>543</v>
      </c>
      <c r="D11" s="372"/>
      <c r="E11" s="373" t="s">
        <v>582</v>
      </c>
      <c r="F11" s="374">
        <v>13674</v>
      </c>
      <c r="G11" s="375">
        <v>3987.65</v>
      </c>
      <c r="H11" s="374">
        <v>27639</v>
      </c>
      <c r="I11" s="376">
        <f t="shared" si="1"/>
        <v>3.4290873070605494</v>
      </c>
      <c r="J11" s="376">
        <f t="shared" si="0"/>
        <v>2.0212812637121544</v>
      </c>
    </row>
    <row r="12" spans="1:10" ht="17.100000000000001" customHeight="1" x14ac:dyDescent="0.25">
      <c r="A12" s="366" t="s">
        <v>397</v>
      </c>
      <c r="B12" s="366" t="s">
        <v>510</v>
      </c>
      <c r="C12" s="365" t="s">
        <v>544</v>
      </c>
      <c r="D12" s="355"/>
      <c r="E12" s="356" t="s">
        <v>583</v>
      </c>
      <c r="F12" s="351">
        <v>77071</v>
      </c>
      <c r="G12" s="359">
        <v>52759.35</v>
      </c>
      <c r="H12" s="351">
        <v>300295</v>
      </c>
      <c r="I12" s="361">
        <f t="shared" si="1"/>
        <v>1.460802682368149</v>
      </c>
      <c r="J12" s="361">
        <f t="shared" si="0"/>
        <v>3.8963423336923095</v>
      </c>
    </row>
    <row r="13" spans="1:10" ht="17.100000000000001" customHeight="1" x14ac:dyDescent="0.25">
      <c r="A13" s="366" t="s">
        <v>423</v>
      </c>
      <c r="B13" s="366" t="s">
        <v>511</v>
      </c>
      <c r="C13" s="365" t="s">
        <v>545</v>
      </c>
      <c r="D13" s="355"/>
      <c r="E13" s="356" t="s">
        <v>583</v>
      </c>
      <c r="F13" s="351">
        <v>34673</v>
      </c>
      <c r="G13" s="359">
        <v>13309.58</v>
      </c>
      <c r="H13" s="351">
        <v>108888</v>
      </c>
      <c r="I13" s="361">
        <f t="shared" si="1"/>
        <v>2.6051160141792602</v>
      </c>
      <c r="J13" s="361">
        <f t="shared" si="0"/>
        <v>3.1404262682779107</v>
      </c>
    </row>
    <row r="14" spans="1:10" ht="17.100000000000001" customHeight="1" x14ac:dyDescent="0.25">
      <c r="A14" s="366" t="s">
        <v>424</v>
      </c>
      <c r="B14" s="366" t="s">
        <v>512</v>
      </c>
      <c r="C14" s="365" t="s">
        <v>546</v>
      </c>
      <c r="D14" s="355"/>
      <c r="E14" s="356" t="s">
        <v>583</v>
      </c>
      <c r="F14" s="351">
        <v>23710</v>
      </c>
      <c r="G14" s="359">
        <v>5125.2</v>
      </c>
      <c r="H14" s="351">
        <v>55790</v>
      </c>
      <c r="I14" s="361">
        <f t="shared" si="1"/>
        <v>4.6261609303051587</v>
      </c>
      <c r="J14" s="361">
        <f t="shared" si="0"/>
        <v>2.353015605229861</v>
      </c>
    </row>
    <row r="15" spans="1:10" ht="17.100000000000001" customHeight="1" x14ac:dyDescent="0.25">
      <c r="A15" s="366" t="s">
        <v>397</v>
      </c>
      <c r="B15" s="366" t="s">
        <v>513</v>
      </c>
      <c r="C15" s="365" t="s">
        <v>547</v>
      </c>
      <c r="D15" s="355"/>
      <c r="E15" s="356" t="s">
        <v>584</v>
      </c>
      <c r="F15" s="351">
        <v>38568</v>
      </c>
      <c r="G15" s="454">
        <v>23504.49</v>
      </c>
      <c r="H15" s="351">
        <v>114009</v>
      </c>
      <c r="I15" s="361">
        <f t="shared" si="1"/>
        <v>1.6408779769312161</v>
      </c>
      <c r="J15" s="361">
        <f t="shared" si="0"/>
        <v>2.9560516490354698</v>
      </c>
    </row>
    <row r="16" spans="1:10" ht="17.100000000000001" customHeight="1" x14ac:dyDescent="0.25">
      <c r="A16" s="366" t="s">
        <v>397</v>
      </c>
      <c r="B16" s="366" t="s">
        <v>514</v>
      </c>
      <c r="C16" s="365" t="s">
        <v>548</v>
      </c>
      <c r="D16" s="355"/>
      <c r="E16" s="356" t="s">
        <v>585</v>
      </c>
      <c r="F16" s="351">
        <v>21708</v>
      </c>
      <c r="G16" s="359">
        <v>10954.05</v>
      </c>
      <c r="H16" s="351">
        <v>48539</v>
      </c>
      <c r="I16" s="361">
        <f t="shared" si="1"/>
        <v>1.981732783764909</v>
      </c>
      <c r="J16" s="361">
        <f t="shared" si="0"/>
        <v>2.2359959461949512</v>
      </c>
    </row>
    <row r="17" spans="1:10" ht="17.100000000000001" customHeight="1" x14ac:dyDescent="0.25">
      <c r="A17" s="366" t="s">
        <v>423</v>
      </c>
      <c r="B17" s="366" t="s">
        <v>515</v>
      </c>
      <c r="C17" s="365" t="s">
        <v>549</v>
      </c>
      <c r="D17" s="355"/>
      <c r="E17" s="356" t="s">
        <v>585</v>
      </c>
      <c r="F17" s="351">
        <v>16525</v>
      </c>
      <c r="G17" s="359">
        <v>7635.65</v>
      </c>
      <c r="H17" s="351">
        <v>33860</v>
      </c>
      <c r="I17" s="361">
        <f t="shared" si="1"/>
        <v>2.1641903439785741</v>
      </c>
      <c r="J17" s="361">
        <f t="shared" si="0"/>
        <v>2.049016641452345</v>
      </c>
    </row>
    <row r="18" spans="1:10" ht="17.25" customHeight="1" x14ac:dyDescent="0.25">
      <c r="A18" s="366" t="s">
        <v>397</v>
      </c>
      <c r="B18" s="366" t="s">
        <v>516</v>
      </c>
      <c r="C18" s="365" t="s">
        <v>550</v>
      </c>
      <c r="D18" s="355"/>
      <c r="E18" s="356" t="s">
        <v>586</v>
      </c>
      <c r="F18" s="351">
        <v>45811</v>
      </c>
      <c r="G18" s="359">
        <v>19448.580000000002</v>
      </c>
      <c r="H18" s="351">
        <v>122108</v>
      </c>
      <c r="I18" s="361">
        <f t="shared" si="1"/>
        <v>2.3554933059380168</v>
      </c>
      <c r="J18" s="361">
        <f t="shared" si="0"/>
        <v>2.6654733579271355</v>
      </c>
    </row>
    <row r="19" spans="1:10" ht="17.100000000000001" customHeight="1" x14ac:dyDescent="0.25">
      <c r="A19" s="366" t="s">
        <v>423</v>
      </c>
      <c r="B19" s="366" t="s">
        <v>517</v>
      </c>
      <c r="C19" s="365" t="s">
        <v>551</v>
      </c>
      <c r="D19" s="355"/>
      <c r="E19" s="356" t="s">
        <v>586</v>
      </c>
      <c r="F19" s="351">
        <v>42174</v>
      </c>
      <c r="G19" s="443">
        <v>17945.57</v>
      </c>
      <c r="H19" s="351">
        <v>108909</v>
      </c>
      <c r="I19" s="361">
        <f t="shared" si="1"/>
        <v>2.3501064608145632</v>
      </c>
      <c r="J19" s="361">
        <f t="shared" si="0"/>
        <v>2.5823730260349977</v>
      </c>
    </row>
    <row r="20" spans="1:10" ht="17.100000000000001" customHeight="1" x14ac:dyDescent="0.25">
      <c r="A20" s="366" t="s">
        <v>424</v>
      </c>
      <c r="B20" s="366" t="s">
        <v>518</v>
      </c>
      <c r="C20" s="365" t="s">
        <v>552</v>
      </c>
      <c r="D20" s="355"/>
      <c r="E20" s="356" t="s">
        <v>586</v>
      </c>
      <c r="F20" s="351">
        <v>42592</v>
      </c>
      <c r="G20" s="359">
        <v>21308.52</v>
      </c>
      <c r="H20" s="351">
        <v>118639</v>
      </c>
      <c r="I20" s="361">
        <f t="shared" si="1"/>
        <v>1.998824883192263</v>
      </c>
      <c r="J20" s="361">
        <f t="shared" si="0"/>
        <v>2.7854761457550712</v>
      </c>
    </row>
    <row r="21" spans="1:10" s="357" customFormat="1" ht="17.100000000000001" customHeight="1" x14ac:dyDescent="0.25">
      <c r="A21" s="366" t="s">
        <v>424</v>
      </c>
      <c r="B21" s="366" t="s">
        <v>519</v>
      </c>
      <c r="C21" s="365" t="s">
        <v>553</v>
      </c>
      <c r="D21" s="355"/>
      <c r="E21" s="369" t="s">
        <v>587</v>
      </c>
      <c r="F21" s="351">
        <v>11675</v>
      </c>
      <c r="G21" s="359">
        <v>395.75</v>
      </c>
      <c r="H21" s="351">
        <v>17960</v>
      </c>
      <c r="I21" s="361">
        <f t="shared" si="1"/>
        <v>29.500947567909034</v>
      </c>
      <c r="J21" s="361">
        <f t="shared" si="0"/>
        <v>1.5383297644539615</v>
      </c>
    </row>
    <row r="22" spans="1:10" ht="17.100000000000001" customHeight="1" x14ac:dyDescent="0.25">
      <c r="A22" s="366" t="s">
        <v>397</v>
      </c>
      <c r="B22" s="366" t="s">
        <v>520</v>
      </c>
      <c r="C22" s="366" t="s">
        <v>554</v>
      </c>
      <c r="D22" s="355"/>
      <c r="E22" s="356" t="s">
        <v>588</v>
      </c>
      <c r="F22" s="351">
        <v>128286</v>
      </c>
      <c r="G22" s="375">
        <v>77502.67</v>
      </c>
      <c r="H22" s="351">
        <v>371219</v>
      </c>
      <c r="I22" s="361">
        <f t="shared" si="1"/>
        <v>1.6552461999051129</v>
      </c>
      <c r="J22" s="361">
        <f t="shared" si="0"/>
        <v>2.8936828648488535</v>
      </c>
    </row>
    <row r="23" spans="1:10" ht="17.100000000000001" customHeight="1" x14ac:dyDescent="0.25">
      <c r="A23" s="366" t="s">
        <v>425</v>
      </c>
      <c r="B23" s="366" t="s">
        <v>513</v>
      </c>
      <c r="C23" s="365" t="s">
        <v>555</v>
      </c>
      <c r="D23" s="355"/>
      <c r="E23" s="356" t="s">
        <v>588</v>
      </c>
      <c r="F23" s="351">
        <v>26840</v>
      </c>
      <c r="G23" s="359">
        <v>8070.0330000000004</v>
      </c>
      <c r="H23" s="351">
        <v>58788</v>
      </c>
      <c r="I23" s="361">
        <f t="shared" si="1"/>
        <v>3.3258847888230445</v>
      </c>
      <c r="J23" s="361">
        <f t="shared" si="0"/>
        <v>2.1903129657228018</v>
      </c>
    </row>
    <row r="24" spans="1:10" ht="17.100000000000001" customHeight="1" x14ac:dyDescent="0.25">
      <c r="A24" s="366" t="s">
        <v>397</v>
      </c>
      <c r="B24" s="366" t="s">
        <v>521</v>
      </c>
      <c r="C24" s="365" t="s">
        <v>556</v>
      </c>
      <c r="D24" s="356"/>
      <c r="E24" s="356" t="s">
        <v>589</v>
      </c>
      <c r="F24" s="351">
        <v>17735</v>
      </c>
      <c r="G24" s="359">
        <v>13253.83</v>
      </c>
      <c r="H24" s="351">
        <v>36128</v>
      </c>
      <c r="I24" s="361">
        <f t="shared" si="1"/>
        <v>1.3381037783040828</v>
      </c>
      <c r="J24" s="361">
        <f t="shared" si="0"/>
        <v>2.0371017761488583</v>
      </c>
    </row>
    <row r="25" spans="1:10" ht="17.100000000000001" customHeight="1" x14ac:dyDescent="0.25">
      <c r="A25" s="366" t="s">
        <v>423</v>
      </c>
      <c r="B25" s="366" t="s">
        <v>522</v>
      </c>
      <c r="C25" s="365" t="s">
        <v>557</v>
      </c>
      <c r="D25" s="356"/>
      <c r="E25" s="356" t="s">
        <v>589</v>
      </c>
      <c r="F25" s="351">
        <v>8153</v>
      </c>
      <c r="G25" s="359">
        <v>1831.45</v>
      </c>
      <c r="H25" s="351">
        <v>13792</v>
      </c>
      <c r="I25" s="361">
        <f t="shared" si="1"/>
        <v>4.4516639820906931</v>
      </c>
      <c r="J25" s="361">
        <f t="shared" si="0"/>
        <v>1.6916472464123635</v>
      </c>
    </row>
    <row r="26" spans="1:10" ht="17.100000000000001" customHeight="1" x14ac:dyDescent="0.25">
      <c r="A26" s="366" t="s">
        <v>397</v>
      </c>
      <c r="B26" s="366" t="s">
        <v>523</v>
      </c>
      <c r="C26" s="365" t="s">
        <v>558</v>
      </c>
      <c r="D26" s="356"/>
      <c r="E26" s="356" t="s">
        <v>590</v>
      </c>
      <c r="F26" s="351">
        <v>33695</v>
      </c>
      <c r="G26" s="453">
        <v>26168.18</v>
      </c>
      <c r="H26" s="351">
        <v>87310</v>
      </c>
      <c r="I26" s="361">
        <f t="shared" ref="I26" si="2">F26/G26</f>
        <v>1.2876325369207946</v>
      </c>
      <c r="J26" s="361">
        <f t="shared" ref="J26" si="3">H26/F26</f>
        <v>2.5911856358510166</v>
      </c>
    </row>
    <row r="27" spans="1:10" x14ac:dyDescent="0.25">
      <c r="A27" s="366" t="s">
        <v>423</v>
      </c>
      <c r="B27" s="366" t="s">
        <v>524</v>
      </c>
      <c r="C27" s="365" t="s">
        <v>559</v>
      </c>
      <c r="D27" s="355"/>
      <c r="E27" s="356" t="s">
        <v>590</v>
      </c>
      <c r="F27" s="351">
        <v>12199</v>
      </c>
      <c r="G27" s="359">
        <v>2408.567</v>
      </c>
      <c r="H27" s="351">
        <v>21764</v>
      </c>
      <c r="I27" s="361">
        <f t="shared" ref="I27:I40" si="4">F27/G27</f>
        <v>5.064837307826604</v>
      </c>
      <c r="J27" s="361">
        <f t="shared" ref="J27:J40" si="5">H27/F27</f>
        <v>1.7840806623493728</v>
      </c>
    </row>
    <row r="28" spans="1:10" x14ac:dyDescent="0.25">
      <c r="A28" s="366" t="s">
        <v>424</v>
      </c>
      <c r="B28" s="366" t="s">
        <v>525</v>
      </c>
      <c r="C28" s="365" t="s">
        <v>560</v>
      </c>
      <c r="D28" s="355"/>
      <c r="E28" s="356" t="s">
        <v>590</v>
      </c>
      <c r="F28" s="351">
        <v>5391</v>
      </c>
      <c r="G28" s="359">
        <v>423.24</v>
      </c>
      <c r="H28" s="351">
        <v>8584</v>
      </c>
      <c r="I28" s="361">
        <f t="shared" si="4"/>
        <v>12.737453926850014</v>
      </c>
      <c r="J28" s="361">
        <f t="shared" si="5"/>
        <v>1.5922834353552218</v>
      </c>
    </row>
    <row r="29" spans="1:10" x14ac:dyDescent="0.25">
      <c r="A29" s="366" t="s">
        <v>397</v>
      </c>
      <c r="B29" s="366" t="s">
        <v>520</v>
      </c>
      <c r="C29" s="365" t="s">
        <v>561</v>
      </c>
      <c r="D29" s="355"/>
      <c r="E29" s="356" t="s">
        <v>591</v>
      </c>
      <c r="F29" s="351">
        <v>26852</v>
      </c>
      <c r="G29" s="359">
        <v>17520.580000000002</v>
      </c>
      <c r="H29" s="351">
        <v>59432</v>
      </c>
      <c r="I29" s="361">
        <f t="shared" si="4"/>
        <v>1.5325976651457884</v>
      </c>
      <c r="J29" s="361">
        <f t="shared" si="5"/>
        <v>2.2133174437658276</v>
      </c>
    </row>
    <row r="30" spans="1:10" x14ac:dyDescent="0.25">
      <c r="A30" s="366" t="s">
        <v>424</v>
      </c>
      <c r="B30" s="366" t="s">
        <v>526</v>
      </c>
      <c r="C30" s="365" t="s">
        <v>562</v>
      </c>
      <c r="D30" s="355"/>
      <c r="E30" s="356" t="s">
        <v>592</v>
      </c>
      <c r="F30" s="351">
        <v>2780</v>
      </c>
      <c r="G30" s="443">
        <v>131.7833</v>
      </c>
      <c r="H30" s="351">
        <v>4603</v>
      </c>
      <c r="I30" s="361">
        <f t="shared" si="4"/>
        <v>21.095237408685321</v>
      </c>
      <c r="J30" s="361">
        <f t="shared" si="5"/>
        <v>1.6557553956834532</v>
      </c>
    </row>
    <row r="31" spans="1:10" x14ac:dyDescent="0.25">
      <c r="A31" s="366" t="s">
        <v>424</v>
      </c>
      <c r="B31" s="366" t="s">
        <v>527</v>
      </c>
      <c r="C31" s="365" t="s">
        <v>563</v>
      </c>
      <c r="D31" s="355"/>
      <c r="E31" s="356" t="s">
        <v>593</v>
      </c>
      <c r="F31" s="351">
        <v>3014</v>
      </c>
      <c r="G31" s="359">
        <v>148.91669999999999</v>
      </c>
      <c r="H31" s="351">
        <v>4616</v>
      </c>
      <c r="I31" s="361">
        <f t="shared" si="4"/>
        <v>20.239503024173917</v>
      </c>
      <c r="J31" s="361">
        <f t="shared" si="5"/>
        <v>1.5315195753151958</v>
      </c>
    </row>
    <row r="32" spans="1:10" x14ac:dyDescent="0.25">
      <c r="A32" s="366" t="s">
        <v>397</v>
      </c>
      <c r="B32" s="366" t="s">
        <v>528</v>
      </c>
      <c r="C32" s="365" t="s">
        <v>564</v>
      </c>
      <c r="D32" s="355"/>
      <c r="E32" s="369" t="s">
        <v>594</v>
      </c>
      <c r="F32" s="351">
        <v>22124</v>
      </c>
      <c r="G32" s="359">
        <v>14244.2</v>
      </c>
      <c r="H32" s="351">
        <v>49782</v>
      </c>
      <c r="I32" s="361">
        <f t="shared" si="4"/>
        <v>1.5531935805450638</v>
      </c>
      <c r="J32" s="361">
        <f t="shared" si="5"/>
        <v>2.250135599349123</v>
      </c>
    </row>
    <row r="33" spans="1:10" x14ac:dyDescent="0.25">
      <c r="A33" s="366" t="s">
        <v>423</v>
      </c>
      <c r="B33" s="366" t="s">
        <v>527</v>
      </c>
      <c r="C33" s="366" t="s">
        <v>565</v>
      </c>
      <c r="D33" s="355"/>
      <c r="E33" s="356" t="s">
        <v>595</v>
      </c>
      <c r="F33" s="351">
        <v>14885</v>
      </c>
      <c r="G33" s="375">
        <v>4212.3329999999996</v>
      </c>
      <c r="H33" s="351">
        <v>26139</v>
      </c>
      <c r="I33" s="361">
        <f t="shared" si="4"/>
        <v>3.5336712458393014</v>
      </c>
      <c r="J33" s="361">
        <f t="shared" si="5"/>
        <v>1.7560631508229763</v>
      </c>
    </row>
    <row r="34" spans="1:10" x14ac:dyDescent="0.25">
      <c r="A34" s="366" t="s">
        <v>397</v>
      </c>
      <c r="B34" s="366" t="s">
        <v>529</v>
      </c>
      <c r="C34" s="365" t="s">
        <v>566</v>
      </c>
      <c r="D34" s="355"/>
      <c r="E34" s="356" t="s">
        <v>596</v>
      </c>
      <c r="F34" s="351">
        <v>18486</v>
      </c>
      <c r="G34" s="359">
        <v>5751.7669999999998</v>
      </c>
      <c r="H34" s="351">
        <v>30757</v>
      </c>
      <c r="I34" s="361">
        <f t="shared" si="4"/>
        <v>3.2139688551361694</v>
      </c>
      <c r="J34" s="361">
        <f t="shared" si="5"/>
        <v>1.6637996321540625</v>
      </c>
    </row>
    <row r="35" spans="1:10" x14ac:dyDescent="0.25">
      <c r="A35" s="366" t="s">
        <v>423</v>
      </c>
      <c r="B35" s="366" t="s">
        <v>492</v>
      </c>
      <c r="C35" s="365" t="s">
        <v>567</v>
      </c>
      <c r="D35" s="356"/>
      <c r="E35" s="356" t="s">
        <v>597</v>
      </c>
      <c r="F35" s="351">
        <v>4814</v>
      </c>
      <c r="G35" s="359">
        <v>1124.3</v>
      </c>
      <c r="H35" s="351">
        <v>7206</v>
      </c>
      <c r="I35" s="361">
        <f t="shared" si="4"/>
        <v>4.2817753268700525</v>
      </c>
      <c r="J35" s="361">
        <f t="shared" si="5"/>
        <v>1.4968840880764438</v>
      </c>
    </row>
    <row r="36" spans="1:10" x14ac:dyDescent="0.25">
      <c r="A36" s="366" t="s">
        <v>423</v>
      </c>
      <c r="B36" s="366" t="s">
        <v>530</v>
      </c>
      <c r="C36" s="365" t="s">
        <v>568</v>
      </c>
      <c r="D36" s="356"/>
      <c r="E36" s="356" t="s">
        <v>598</v>
      </c>
      <c r="F36" s="351">
        <v>6132</v>
      </c>
      <c r="G36" s="453">
        <v>1597.37</v>
      </c>
      <c r="H36" s="351">
        <v>10909</v>
      </c>
      <c r="I36" s="361">
        <f t="shared" si="4"/>
        <v>3.8388100440098416</v>
      </c>
      <c r="J36" s="361">
        <f t="shared" si="5"/>
        <v>1.7790280495759947</v>
      </c>
    </row>
    <row r="37" spans="1:10" x14ac:dyDescent="0.25">
      <c r="A37" s="366" t="s">
        <v>423</v>
      </c>
      <c r="B37" s="366" t="s">
        <v>531</v>
      </c>
      <c r="C37" s="365" t="s">
        <v>569</v>
      </c>
      <c r="D37" s="356"/>
      <c r="E37" s="356" t="s">
        <v>599</v>
      </c>
      <c r="F37" s="351">
        <v>14000</v>
      </c>
      <c r="G37" s="359">
        <v>10486.52</v>
      </c>
      <c r="H37" s="351">
        <v>28130</v>
      </c>
      <c r="I37" s="361">
        <f t="shared" si="4"/>
        <v>1.3350472797458068</v>
      </c>
      <c r="J37" s="361">
        <f t="shared" si="5"/>
        <v>2.0092857142857143</v>
      </c>
    </row>
    <row r="38" spans="1:10" x14ac:dyDescent="0.25">
      <c r="A38" s="366" t="s">
        <v>424</v>
      </c>
      <c r="B38" s="366" t="s">
        <v>527</v>
      </c>
      <c r="C38" s="365" t="s">
        <v>570</v>
      </c>
      <c r="D38" s="355"/>
      <c r="E38" s="356" t="s">
        <v>600</v>
      </c>
      <c r="F38" s="351">
        <v>5357</v>
      </c>
      <c r="G38" s="359">
        <v>1272.9000000000001</v>
      </c>
      <c r="H38" s="351">
        <v>7697</v>
      </c>
      <c r="I38" s="361">
        <f t="shared" si="4"/>
        <v>4.2085002749626836</v>
      </c>
      <c r="J38" s="361">
        <f t="shared" si="5"/>
        <v>1.4368116483106217</v>
      </c>
    </row>
    <row r="39" spans="1:10" x14ac:dyDescent="0.25">
      <c r="A39" s="366" t="s">
        <v>397</v>
      </c>
      <c r="B39" s="366" t="s">
        <v>527</v>
      </c>
      <c r="C39" s="365" t="s">
        <v>571</v>
      </c>
      <c r="D39" s="356"/>
      <c r="E39" s="356" t="s">
        <v>601</v>
      </c>
      <c r="F39" s="351">
        <v>9372</v>
      </c>
      <c r="G39" s="359">
        <v>1055.0830000000001</v>
      </c>
      <c r="H39" s="351">
        <v>13796</v>
      </c>
      <c r="I39" s="361">
        <f t="shared" si="4"/>
        <v>8.8827134926825657</v>
      </c>
      <c r="J39" s="361">
        <f t="shared" si="5"/>
        <v>1.4720443875373452</v>
      </c>
    </row>
    <row r="40" spans="1:10" x14ac:dyDescent="0.25">
      <c r="A40" s="366" t="s">
        <v>397</v>
      </c>
      <c r="B40" s="366" t="s">
        <v>532</v>
      </c>
      <c r="C40" s="365" t="s">
        <v>572</v>
      </c>
      <c r="D40" s="356"/>
      <c r="E40" s="356" t="s">
        <v>602</v>
      </c>
      <c r="F40" s="351">
        <v>48534</v>
      </c>
      <c r="G40" s="359">
        <v>28199.72</v>
      </c>
      <c r="H40" s="351">
        <v>119795</v>
      </c>
      <c r="I40" s="361">
        <f t="shared" si="4"/>
        <v>1.7210809185339428</v>
      </c>
      <c r="J40" s="361">
        <f t="shared" si="5"/>
        <v>2.4682696666254587</v>
      </c>
    </row>
    <row r="41" spans="1:10" x14ac:dyDescent="0.25">
      <c r="A41" s="366" t="s">
        <v>423</v>
      </c>
      <c r="B41" s="366" t="s">
        <v>530</v>
      </c>
      <c r="C41" s="365" t="s">
        <v>573</v>
      </c>
      <c r="D41" s="356"/>
      <c r="E41" s="356" t="s">
        <v>603</v>
      </c>
      <c r="F41" s="351">
        <v>13940</v>
      </c>
      <c r="G41" s="453">
        <v>7526.27</v>
      </c>
      <c r="H41" s="351">
        <v>37631</v>
      </c>
      <c r="I41" s="361">
        <f t="shared" ref="I41" si="6">F41/G41</f>
        <v>1.852179100670053</v>
      </c>
      <c r="J41" s="361">
        <f t="shared" ref="J41" si="7">H41/F41</f>
        <v>2.6994978479196559</v>
      </c>
    </row>
  </sheetData>
  <autoFilter ref="A1:J26" xr:uid="{00000000-0001-0000-0300-000000000000}"/>
  <phoneticPr fontId="42" type="noConversion"/>
  <conditionalFormatting sqref="G2:G7">
    <cfRule type="colorScale" priority="24">
      <colorScale>
        <cfvo type="min"/>
        <cfvo type="max"/>
        <color rgb="FFFCFCFF"/>
        <color rgb="FFF8696B"/>
      </colorScale>
    </cfRule>
  </conditionalFormatting>
  <conditionalFormatting sqref="G10:G17">
    <cfRule type="colorScale" priority="22">
      <colorScale>
        <cfvo type="min"/>
        <cfvo type="max"/>
        <color rgb="FFFCFCFF"/>
        <color rgb="FFF8696B"/>
      </colorScale>
    </cfRule>
  </conditionalFormatting>
  <conditionalFormatting sqref="G6:G9">
    <cfRule type="colorScale" priority="8">
      <colorScale>
        <cfvo type="min"/>
        <cfvo type="max"/>
        <color rgb="FFFCFCFF"/>
        <color rgb="FFF8696B"/>
      </colorScale>
    </cfRule>
  </conditionalFormatting>
  <conditionalFormatting sqref="G18:G21">
    <cfRule type="colorScale" priority="6">
      <colorScale>
        <cfvo type="min"/>
        <cfvo type="max"/>
        <color rgb="FFFCFCFF"/>
        <color rgb="FFF8696B"/>
      </colorScale>
    </cfRule>
  </conditionalFormatting>
  <conditionalFormatting sqref="G22:G26">
    <cfRule type="colorScale" priority="342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3">
      <colorScale>
        <cfvo type="min"/>
        <cfvo type="max"/>
        <color rgb="FFFCFCFF"/>
        <color rgb="FFF8696B"/>
      </colorScale>
    </cfRule>
  </conditionalFormatting>
  <conditionalFormatting sqref="G29:G32">
    <cfRule type="colorScale" priority="2">
      <colorScale>
        <cfvo type="min"/>
        <cfvo type="max"/>
        <color rgb="FFFCFCFF"/>
        <color rgb="FFF8696B"/>
      </colorScale>
    </cfRule>
  </conditionalFormatting>
  <conditionalFormatting sqref="G33:G37">
    <cfRule type="colorScale" priority="4">
      <colorScale>
        <cfvo type="min"/>
        <cfvo type="max"/>
        <color rgb="FFFCFCFF"/>
        <color rgb="FFF8696B"/>
      </colorScale>
    </cfRule>
  </conditionalFormatting>
  <conditionalFormatting sqref="G38:G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5"/>
  <sheetViews>
    <sheetView showGridLines="0" zoomScale="70" zoomScaleNormal="70" workbookViewId="0">
      <pane ySplit="1" topLeftCell="A5" activePane="bottomLeft" state="frozen"/>
      <selection activeCell="L33" sqref="L33:L37"/>
      <selection pane="bottomLeft" activeCell="B21" sqref="B21:O2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72"/>
      <c r="B1" s="472"/>
      <c r="C1" s="473" t="s">
        <v>498</v>
      </c>
      <c r="D1" s="474"/>
      <c r="E1" s="474"/>
      <c r="F1" s="474"/>
      <c r="G1" s="474"/>
      <c r="H1" s="474"/>
      <c r="I1" s="475"/>
      <c r="J1" s="473" t="s">
        <v>507</v>
      </c>
      <c r="K1" s="474"/>
      <c r="L1" s="474"/>
      <c r="M1" s="474"/>
      <c r="N1" s="474"/>
      <c r="O1" s="474"/>
      <c r="P1" s="475"/>
    </row>
    <row r="2" spans="1:16" ht="15.75" thickBot="1" x14ac:dyDescent="0.3">
      <c r="A2" s="472"/>
      <c r="B2" s="472"/>
      <c r="C2" s="476" t="s">
        <v>2</v>
      </c>
      <c r="D2" s="477"/>
      <c r="E2" s="477"/>
      <c r="F2" s="477"/>
      <c r="G2" s="477"/>
      <c r="H2" s="477"/>
      <c r="I2" s="478"/>
      <c r="J2" s="476" t="s">
        <v>2</v>
      </c>
      <c r="K2" s="477"/>
      <c r="L2" s="477"/>
      <c r="M2" s="477"/>
      <c r="N2" s="477"/>
      <c r="O2" s="477"/>
      <c r="P2" s="478"/>
    </row>
    <row r="3" spans="1:16" ht="15.75" thickBot="1" x14ac:dyDescent="0.3">
      <c r="A3" s="472"/>
      <c r="B3" s="472"/>
      <c r="C3" s="128">
        <v>44802</v>
      </c>
      <c r="D3" s="128">
        <v>44803</v>
      </c>
      <c r="E3" s="128">
        <v>44804</v>
      </c>
      <c r="F3" s="128">
        <v>44805</v>
      </c>
      <c r="G3" s="128">
        <v>44806</v>
      </c>
      <c r="H3" s="128">
        <v>44807</v>
      </c>
      <c r="I3" s="128">
        <v>44808</v>
      </c>
      <c r="J3" s="128">
        <v>44809</v>
      </c>
      <c r="K3" s="128">
        <v>44810</v>
      </c>
      <c r="L3" s="128">
        <v>44811</v>
      </c>
      <c r="M3" s="128">
        <v>44812</v>
      </c>
      <c r="N3" s="128">
        <v>44813</v>
      </c>
      <c r="O3" s="128">
        <v>44814</v>
      </c>
      <c r="P3" s="128">
        <v>44815</v>
      </c>
    </row>
    <row r="4" spans="1:16" ht="15.75" thickBot="1" x14ac:dyDescent="0.3">
      <c r="A4" s="472"/>
      <c r="B4" s="47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449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8" t="s">
        <v>346</v>
      </c>
      <c r="C6" s="190">
        <v>34079</v>
      </c>
      <c r="D6" s="191">
        <v>23861</v>
      </c>
      <c r="E6" s="191">
        <v>30002</v>
      </c>
      <c r="F6" s="191">
        <v>29713</v>
      </c>
      <c r="G6" s="191">
        <v>28182</v>
      </c>
      <c r="H6" s="191"/>
      <c r="I6" s="191"/>
      <c r="J6" s="194">
        <v>32466</v>
      </c>
      <c r="K6" s="194">
        <v>29543</v>
      </c>
      <c r="L6" s="194">
        <v>29091</v>
      </c>
      <c r="M6" s="194">
        <v>29088</v>
      </c>
      <c r="N6" s="194">
        <v>28458</v>
      </c>
      <c r="O6" s="194"/>
      <c r="P6" s="195"/>
    </row>
    <row r="7" spans="1:16" x14ac:dyDescent="0.25">
      <c r="B7" s="189" t="s">
        <v>347</v>
      </c>
      <c r="C7" s="190">
        <v>62755</v>
      </c>
      <c r="D7" s="191">
        <v>50704</v>
      </c>
      <c r="E7" s="191">
        <v>64082</v>
      </c>
      <c r="F7" s="191">
        <v>64076</v>
      </c>
      <c r="G7" s="191">
        <v>62761</v>
      </c>
      <c r="H7" s="191"/>
      <c r="I7" s="191"/>
      <c r="J7" s="193">
        <v>66435</v>
      </c>
      <c r="K7" s="194">
        <v>64891</v>
      </c>
      <c r="L7" s="194">
        <v>63760</v>
      </c>
      <c r="M7" s="194">
        <v>63347</v>
      </c>
      <c r="N7" s="194">
        <v>63118</v>
      </c>
      <c r="O7" s="194"/>
      <c r="P7" s="195"/>
    </row>
    <row r="8" spans="1:16" ht="18" customHeight="1" x14ac:dyDescent="0.25">
      <c r="B8" s="189" t="s">
        <v>348</v>
      </c>
      <c r="C8" s="190">
        <v>27645</v>
      </c>
      <c r="D8" s="191">
        <v>20400</v>
      </c>
      <c r="E8" s="191">
        <v>27144</v>
      </c>
      <c r="F8" s="191">
        <v>25906</v>
      </c>
      <c r="G8" s="191">
        <v>25023</v>
      </c>
      <c r="H8" s="191"/>
      <c r="I8" s="191"/>
      <c r="J8" s="193">
        <v>25192</v>
      </c>
      <c r="K8" s="194">
        <v>24446</v>
      </c>
      <c r="L8" s="194">
        <v>24811</v>
      </c>
      <c r="M8" s="194">
        <v>25345</v>
      </c>
      <c r="N8" s="194">
        <v>22732</v>
      </c>
      <c r="O8" s="194"/>
      <c r="P8" s="195"/>
    </row>
    <row r="9" spans="1:16" x14ac:dyDescent="0.25">
      <c r="B9" s="189" t="s">
        <v>349</v>
      </c>
      <c r="C9" s="190">
        <v>62776</v>
      </c>
      <c r="D9" s="191">
        <v>62456</v>
      </c>
      <c r="E9" s="191">
        <v>74806</v>
      </c>
      <c r="F9" s="191">
        <v>64970</v>
      </c>
      <c r="G9" s="191">
        <v>63117</v>
      </c>
      <c r="H9" s="191"/>
      <c r="I9" s="191"/>
      <c r="J9" s="193">
        <v>67167</v>
      </c>
      <c r="K9" s="194">
        <v>68760</v>
      </c>
      <c r="L9" s="194">
        <v>73720</v>
      </c>
      <c r="M9" s="194">
        <v>65758</v>
      </c>
      <c r="N9" s="194">
        <v>61980</v>
      </c>
      <c r="O9" s="194"/>
      <c r="P9" s="195"/>
    </row>
    <row r="10" spans="1:16" x14ac:dyDescent="0.25">
      <c r="B10" s="189" t="s">
        <v>350</v>
      </c>
      <c r="C10" s="190">
        <v>32778</v>
      </c>
      <c r="D10" s="191">
        <v>31339</v>
      </c>
      <c r="E10" s="191">
        <v>36783</v>
      </c>
      <c r="F10" s="191">
        <v>31115</v>
      </c>
      <c r="G10" s="191">
        <v>30246</v>
      </c>
      <c r="H10" s="191"/>
      <c r="I10" s="191"/>
      <c r="J10" s="193">
        <v>33418</v>
      </c>
      <c r="K10" s="194">
        <v>33016</v>
      </c>
      <c r="L10" s="194">
        <v>34398</v>
      </c>
      <c r="M10" s="194">
        <v>29779</v>
      </c>
      <c r="N10" s="194">
        <v>27735</v>
      </c>
      <c r="O10" s="194"/>
      <c r="P10" s="195"/>
    </row>
    <row r="11" spans="1:16" x14ac:dyDescent="0.25">
      <c r="B11" s="189" t="s">
        <v>351</v>
      </c>
      <c r="C11" s="190">
        <v>42716</v>
      </c>
      <c r="D11" s="191">
        <v>40278</v>
      </c>
      <c r="E11" s="191">
        <v>43838</v>
      </c>
      <c r="F11" s="191">
        <v>42228</v>
      </c>
      <c r="G11" s="191">
        <v>43249</v>
      </c>
      <c r="H11" s="191"/>
      <c r="I11" s="191"/>
      <c r="J11" s="193">
        <v>45830</v>
      </c>
      <c r="K11" s="194">
        <v>46292</v>
      </c>
      <c r="L11" s="194">
        <v>43411</v>
      </c>
      <c r="M11" s="194">
        <v>45315</v>
      </c>
      <c r="N11" s="194">
        <v>44427</v>
      </c>
      <c r="O11" s="194"/>
      <c r="P11" s="195"/>
    </row>
    <row r="12" spans="1:16" x14ac:dyDescent="0.25">
      <c r="B12" s="189" t="s">
        <v>352</v>
      </c>
      <c r="C12" s="190">
        <v>48825</v>
      </c>
      <c r="D12" s="191">
        <v>40017</v>
      </c>
      <c r="E12" s="191">
        <v>43191</v>
      </c>
      <c r="F12" s="191">
        <v>41527</v>
      </c>
      <c r="G12" s="191">
        <v>39049</v>
      </c>
      <c r="H12" s="191"/>
      <c r="I12" s="191"/>
      <c r="J12" s="193">
        <v>42361</v>
      </c>
      <c r="K12" s="194">
        <v>39799</v>
      </c>
      <c r="L12" s="194">
        <v>38266</v>
      </c>
      <c r="M12" s="194">
        <v>37990</v>
      </c>
      <c r="N12" s="194">
        <v>36330</v>
      </c>
      <c r="O12" s="194"/>
      <c r="P12" s="195"/>
    </row>
    <row r="13" spans="1:16" x14ac:dyDescent="0.25">
      <c r="B13" s="189" t="s">
        <v>353</v>
      </c>
      <c r="C13" s="190">
        <v>7259</v>
      </c>
      <c r="D13" s="191">
        <v>7912</v>
      </c>
      <c r="E13" s="191">
        <v>8148</v>
      </c>
      <c r="F13" s="191">
        <v>8958</v>
      </c>
      <c r="G13" s="191">
        <v>9048</v>
      </c>
      <c r="H13" s="191"/>
      <c r="I13" s="191"/>
      <c r="J13" s="194">
        <v>11145</v>
      </c>
      <c r="K13" s="194">
        <v>8743</v>
      </c>
      <c r="L13" s="194">
        <v>8023</v>
      </c>
      <c r="M13" s="194">
        <v>7624</v>
      </c>
      <c r="N13" s="194">
        <v>7166</v>
      </c>
      <c r="O13" s="194"/>
      <c r="P13" s="195"/>
    </row>
    <row r="14" spans="1:16" ht="15.75" thickBot="1" x14ac:dyDescent="0.3">
      <c r="B14" s="189" t="s">
        <v>411</v>
      </c>
      <c r="C14" s="190">
        <v>56255</v>
      </c>
      <c r="D14" s="191">
        <v>56057</v>
      </c>
      <c r="E14" s="191">
        <v>68751</v>
      </c>
      <c r="F14" s="191">
        <v>58776</v>
      </c>
      <c r="G14" s="191">
        <v>57844</v>
      </c>
      <c r="H14" s="191"/>
      <c r="I14" s="191"/>
      <c r="J14" s="193">
        <v>61358</v>
      </c>
      <c r="K14" s="194">
        <v>63115</v>
      </c>
      <c r="L14" s="194">
        <v>67438</v>
      </c>
      <c r="M14" s="194">
        <v>58928</v>
      </c>
      <c r="N14" s="194">
        <v>57178</v>
      </c>
      <c r="O14" s="194"/>
      <c r="P14" s="195"/>
    </row>
    <row r="15" spans="1:16" ht="15.75" thickBot="1" x14ac:dyDescent="0.3">
      <c r="B15" s="197" t="s">
        <v>16</v>
      </c>
      <c r="C15" s="196">
        <v>375088</v>
      </c>
      <c r="D15" s="196">
        <v>333024</v>
      </c>
      <c r="E15" s="196">
        <v>396745</v>
      </c>
      <c r="F15" s="196">
        <v>367269</v>
      </c>
      <c r="G15" s="196">
        <v>358519</v>
      </c>
      <c r="H15" s="196">
        <v>0</v>
      </c>
      <c r="I15" s="196">
        <v>0</v>
      </c>
      <c r="J15" s="196">
        <f>SUM(J6:J14)</f>
        <v>385372</v>
      </c>
      <c r="K15" s="196">
        <f t="shared" ref="K15:P15" si="0">SUM(K6:K14)</f>
        <v>378605</v>
      </c>
      <c r="L15" s="196">
        <f t="shared" si="0"/>
        <v>382918</v>
      </c>
      <c r="M15" s="196">
        <f t="shared" si="0"/>
        <v>363174</v>
      </c>
      <c r="N15" s="196">
        <f t="shared" si="0"/>
        <v>349124</v>
      </c>
      <c r="O15" s="196">
        <f t="shared" si="0"/>
        <v>0</v>
      </c>
      <c r="P15" s="196">
        <f t="shared" si="0"/>
        <v>0</v>
      </c>
    </row>
    <row r="16" spans="1:16" ht="15.75" thickBot="1" x14ac:dyDescent="0.3">
      <c r="B16" s="198" t="s">
        <v>450</v>
      </c>
    </row>
    <row r="17" spans="2:16" x14ac:dyDescent="0.25">
      <c r="B17" s="199" t="s">
        <v>358</v>
      </c>
      <c r="C17" s="183"/>
      <c r="D17" s="187"/>
      <c r="E17" s="187"/>
      <c r="F17" s="184"/>
      <c r="G17" s="184"/>
      <c r="H17" s="184">
        <v>23297</v>
      </c>
      <c r="I17" s="185"/>
      <c r="J17" s="186"/>
      <c r="K17" s="187"/>
      <c r="L17" s="187"/>
      <c r="M17" s="187"/>
      <c r="N17" s="187"/>
      <c r="O17" s="187">
        <v>23625</v>
      </c>
      <c r="P17" s="188"/>
    </row>
    <row r="18" spans="2:16" x14ac:dyDescent="0.25">
      <c r="B18" s="189" t="s">
        <v>359</v>
      </c>
      <c r="C18" s="190"/>
      <c r="D18" s="194"/>
      <c r="E18" s="194"/>
      <c r="F18" s="191"/>
      <c r="G18" s="191"/>
      <c r="H18" s="191">
        <v>8564</v>
      </c>
      <c r="I18" s="192"/>
      <c r="J18" s="193"/>
      <c r="K18" s="194"/>
      <c r="L18" s="194"/>
      <c r="M18" s="194"/>
      <c r="N18" s="194"/>
      <c r="O18" s="194">
        <v>9174</v>
      </c>
      <c r="P18" s="195"/>
    </row>
    <row r="19" spans="2:16" x14ac:dyDescent="0.25">
      <c r="B19" s="189" t="s">
        <v>456</v>
      </c>
      <c r="C19" s="190"/>
      <c r="D19" s="194"/>
      <c r="E19" s="194"/>
      <c r="F19" s="191"/>
      <c r="G19" s="191"/>
      <c r="H19" s="191">
        <v>43399</v>
      </c>
      <c r="I19" s="192"/>
      <c r="J19" s="193"/>
      <c r="K19" s="194"/>
      <c r="L19" s="194"/>
      <c r="M19" s="194"/>
      <c r="N19" s="194"/>
      <c r="O19" s="194">
        <v>44589</v>
      </c>
      <c r="P19" s="195"/>
    </row>
    <row r="20" spans="2:16" x14ac:dyDescent="0.25">
      <c r="B20" s="189" t="s">
        <v>360</v>
      </c>
      <c r="C20" s="190"/>
      <c r="D20" s="194"/>
      <c r="E20" s="194"/>
      <c r="F20" s="191"/>
      <c r="G20" s="191"/>
      <c r="H20" s="191">
        <v>48738</v>
      </c>
      <c r="I20" s="192"/>
      <c r="J20" s="193"/>
      <c r="K20" s="194"/>
      <c r="L20" s="194"/>
      <c r="M20" s="194"/>
      <c r="N20" s="194"/>
      <c r="O20" s="194">
        <v>70486</v>
      </c>
      <c r="P20" s="195"/>
    </row>
    <row r="21" spans="2:16" x14ac:dyDescent="0.25">
      <c r="B21" s="189" t="s">
        <v>688</v>
      </c>
      <c r="C21" s="190"/>
      <c r="D21" s="194"/>
      <c r="E21" s="194"/>
      <c r="F21" s="191"/>
      <c r="G21" s="191"/>
      <c r="H21" s="191"/>
      <c r="I21" s="192"/>
      <c r="J21" s="193"/>
      <c r="K21" s="194"/>
      <c r="L21" s="194"/>
      <c r="M21" s="194"/>
      <c r="N21" s="194"/>
      <c r="O21" s="194">
        <v>20990</v>
      </c>
      <c r="P21" s="195"/>
    </row>
    <row r="22" spans="2:16" x14ac:dyDescent="0.25">
      <c r="B22" s="189" t="s">
        <v>354</v>
      </c>
      <c r="C22" s="190"/>
      <c r="D22" s="194"/>
      <c r="E22" s="194"/>
      <c r="F22" s="191"/>
      <c r="G22" s="191"/>
      <c r="H22" s="191">
        <v>24491</v>
      </c>
      <c r="I22" s="192"/>
      <c r="J22" s="193"/>
      <c r="K22" s="194"/>
      <c r="L22" s="194"/>
      <c r="M22" s="194"/>
      <c r="N22" s="194"/>
      <c r="O22" s="194">
        <v>22834</v>
      </c>
      <c r="P22" s="195"/>
    </row>
    <row r="23" spans="2:16" x14ac:dyDescent="0.25">
      <c r="B23" s="189" t="s">
        <v>457</v>
      </c>
      <c r="C23" s="190"/>
      <c r="D23" s="194"/>
      <c r="E23" s="194"/>
      <c r="F23" s="191"/>
      <c r="G23" s="191"/>
      <c r="H23" s="191">
        <v>57765</v>
      </c>
      <c r="I23" s="192"/>
      <c r="J23" s="193"/>
      <c r="K23" s="194"/>
      <c r="L23" s="194"/>
      <c r="M23" s="194"/>
      <c r="N23" s="194"/>
      <c r="O23" s="194">
        <v>53636</v>
      </c>
      <c r="P23" s="195"/>
    </row>
    <row r="24" spans="2:16" x14ac:dyDescent="0.25">
      <c r="B24" s="261" t="s">
        <v>451</v>
      </c>
      <c r="C24" s="190"/>
      <c r="D24" s="194"/>
      <c r="E24" s="194"/>
      <c r="F24" s="191"/>
      <c r="G24" s="191"/>
      <c r="H24" s="191"/>
      <c r="I24" s="192"/>
      <c r="J24" s="193"/>
      <c r="K24" s="194"/>
      <c r="L24" s="194"/>
      <c r="M24" s="194"/>
      <c r="N24" s="194"/>
      <c r="O24" s="431"/>
      <c r="P24" s="195"/>
    </row>
    <row r="25" spans="2:16" x14ac:dyDescent="0.25">
      <c r="B25" s="189" t="s">
        <v>355</v>
      </c>
      <c r="C25" s="190"/>
      <c r="D25" s="194"/>
      <c r="E25" s="194"/>
      <c r="F25" s="191"/>
      <c r="G25" s="191"/>
      <c r="H25" s="191"/>
      <c r="I25" s="192">
        <v>47611</v>
      </c>
      <c r="J25" s="193"/>
      <c r="K25" s="194"/>
      <c r="L25" s="194"/>
      <c r="M25" s="431"/>
      <c r="N25" s="194"/>
      <c r="O25" s="431"/>
      <c r="P25" s="195">
        <v>57937</v>
      </c>
    </row>
    <row r="26" spans="2:16" x14ac:dyDescent="0.25">
      <c r="B26" s="189" t="s">
        <v>356</v>
      </c>
      <c r="D26" s="194"/>
      <c r="E26" s="194"/>
      <c r="I26" s="191">
        <v>62435</v>
      </c>
      <c r="J26" s="193"/>
      <c r="K26" s="194"/>
      <c r="L26" s="194"/>
      <c r="M26" s="194"/>
      <c r="N26" s="194"/>
      <c r="O26" s="431"/>
      <c r="P26" s="195">
        <v>58373</v>
      </c>
    </row>
    <row r="27" spans="2:16" x14ac:dyDescent="0.25">
      <c r="B27" s="189" t="s">
        <v>455</v>
      </c>
      <c r="D27" s="194"/>
      <c r="E27" s="194"/>
      <c r="I27" s="191">
        <v>43644</v>
      </c>
      <c r="J27" s="193"/>
      <c r="K27" s="194"/>
      <c r="L27" s="194"/>
      <c r="M27" s="194"/>
      <c r="N27" s="194"/>
      <c r="O27" s="431"/>
      <c r="P27" s="195">
        <v>39554</v>
      </c>
    </row>
    <row r="28" spans="2:16" ht="15.75" thickBot="1" x14ac:dyDescent="0.3">
      <c r="B28" s="189" t="s">
        <v>357</v>
      </c>
      <c r="D28" s="194"/>
      <c r="E28" s="194"/>
      <c r="I28" s="191">
        <v>9310</v>
      </c>
      <c r="J28" s="193"/>
      <c r="K28" s="194"/>
      <c r="L28" s="194"/>
      <c r="M28" s="194"/>
      <c r="N28" s="194"/>
      <c r="O28" s="194"/>
      <c r="P28" s="195">
        <v>8821</v>
      </c>
    </row>
    <row r="29" spans="2:16" ht="15.75" thickBot="1" x14ac:dyDescent="0.3">
      <c r="B29" s="197" t="s">
        <v>222</v>
      </c>
      <c r="C29" s="200"/>
      <c r="D29" s="200"/>
      <c r="E29" s="200"/>
      <c r="F29" s="200"/>
      <c r="G29" s="200"/>
      <c r="H29" s="200">
        <v>206254</v>
      </c>
      <c r="I29" s="297">
        <v>163000</v>
      </c>
      <c r="J29" s="196"/>
      <c r="K29" s="196"/>
      <c r="L29" s="196"/>
      <c r="M29" s="196"/>
      <c r="N29" s="196"/>
      <c r="O29" s="196">
        <f>SUM(O17:O28)</f>
        <v>245334</v>
      </c>
      <c r="P29" s="196">
        <f>SUM(P17:P28)</f>
        <v>164685</v>
      </c>
    </row>
    <row r="30" spans="2:16" ht="15.75" thickBot="1" x14ac:dyDescent="0.3"/>
    <row r="31" spans="2:16" ht="15.75" thickBot="1" x14ac:dyDescent="0.3">
      <c r="B31" s="131" t="s">
        <v>449</v>
      </c>
      <c r="C31" s="201" t="s">
        <v>498</v>
      </c>
      <c r="D31" s="202" t="s">
        <v>507</v>
      </c>
      <c r="E31" s="203" t="s">
        <v>223</v>
      </c>
    </row>
    <row r="32" spans="2:16" x14ac:dyDescent="0.25">
      <c r="B32" s="204" t="s">
        <v>346</v>
      </c>
      <c r="C32" s="205">
        <f t="shared" ref="C32:C41" si="1">SUM(C6:I6)</f>
        <v>145837</v>
      </c>
      <c r="D32" s="206">
        <f t="shared" ref="D32:D41" si="2">SUM(J6:P6)</f>
        <v>148646</v>
      </c>
      <c r="E32" s="207">
        <f t="shared" ref="E32:E41" si="3">+IFERROR((D32-C32)/C32,"-")</f>
        <v>1.9261230003359917E-2</v>
      </c>
    </row>
    <row r="33" spans="2:5" x14ac:dyDescent="0.25">
      <c r="B33" s="208" t="s">
        <v>347</v>
      </c>
      <c r="C33" s="209">
        <f t="shared" si="1"/>
        <v>304378</v>
      </c>
      <c r="D33" s="210">
        <f t="shared" si="2"/>
        <v>321551</v>
      </c>
      <c r="E33" s="211">
        <f t="shared" si="3"/>
        <v>5.6419977790773318E-2</v>
      </c>
    </row>
    <row r="34" spans="2:5" x14ac:dyDescent="0.25">
      <c r="B34" s="208" t="s">
        <v>348</v>
      </c>
      <c r="C34" s="209">
        <f t="shared" si="1"/>
        <v>126118</v>
      </c>
      <c r="D34" s="210">
        <f t="shared" si="2"/>
        <v>122526</v>
      </c>
      <c r="E34" s="211">
        <f t="shared" si="3"/>
        <v>-2.8481263578553417E-2</v>
      </c>
    </row>
    <row r="35" spans="2:5" x14ac:dyDescent="0.25">
      <c r="B35" s="208" t="s">
        <v>349</v>
      </c>
      <c r="C35" s="209">
        <f t="shared" si="1"/>
        <v>328125</v>
      </c>
      <c r="D35" s="210">
        <f t="shared" si="2"/>
        <v>337385</v>
      </c>
      <c r="E35" s="211">
        <f t="shared" si="3"/>
        <v>2.8220952380952381E-2</v>
      </c>
    </row>
    <row r="36" spans="2:5" x14ac:dyDescent="0.25">
      <c r="B36" s="208" t="s">
        <v>350</v>
      </c>
      <c r="C36" s="209">
        <f t="shared" si="1"/>
        <v>162261</v>
      </c>
      <c r="D36" s="210">
        <f t="shared" si="2"/>
        <v>158346</v>
      </c>
      <c r="E36" s="211">
        <f t="shared" si="3"/>
        <v>-2.4127794109490265E-2</v>
      </c>
    </row>
    <row r="37" spans="2:5" x14ac:dyDescent="0.25">
      <c r="B37" s="208" t="s">
        <v>351</v>
      </c>
      <c r="C37" s="209">
        <f t="shared" si="1"/>
        <v>212309</v>
      </c>
      <c r="D37" s="210">
        <f t="shared" si="2"/>
        <v>225275</v>
      </c>
      <c r="E37" s="211">
        <f t="shared" si="3"/>
        <v>6.1071362966242597E-2</v>
      </c>
    </row>
    <row r="38" spans="2:5" x14ac:dyDescent="0.25">
      <c r="B38" s="208" t="s">
        <v>352</v>
      </c>
      <c r="C38" s="209">
        <f t="shared" si="1"/>
        <v>212609</v>
      </c>
      <c r="D38" s="210">
        <f t="shared" si="2"/>
        <v>194746</v>
      </c>
      <c r="E38" s="211">
        <f t="shared" si="3"/>
        <v>-8.4018080137717596E-2</v>
      </c>
    </row>
    <row r="39" spans="2:5" x14ac:dyDescent="0.25">
      <c r="B39" s="204" t="s">
        <v>353</v>
      </c>
      <c r="C39" s="209">
        <f t="shared" si="1"/>
        <v>41325</v>
      </c>
      <c r="D39" s="210">
        <f t="shared" si="2"/>
        <v>42701</v>
      </c>
      <c r="E39" s="212">
        <f t="shared" si="3"/>
        <v>3.3297035692679978E-2</v>
      </c>
    </row>
    <row r="40" spans="2:5" ht="15.75" thickBot="1" x14ac:dyDescent="0.3">
      <c r="B40" s="204" t="s">
        <v>411</v>
      </c>
      <c r="C40" s="209">
        <f t="shared" si="1"/>
        <v>297683</v>
      </c>
      <c r="D40" s="210">
        <f t="shared" si="2"/>
        <v>308017</v>
      </c>
      <c r="E40" s="212">
        <f t="shared" ref="E40" si="4">+IFERROR((D40-C40)/C40,"-")</f>
        <v>3.4714780487968742E-2</v>
      </c>
    </row>
    <row r="41" spans="2:5" ht="15.75" thickBot="1" x14ac:dyDescent="0.3">
      <c r="B41" s="213" t="s">
        <v>16</v>
      </c>
      <c r="C41" s="214">
        <f t="shared" si="1"/>
        <v>1830645</v>
      </c>
      <c r="D41" s="215">
        <f t="shared" si="2"/>
        <v>1859193</v>
      </c>
      <c r="E41" s="216">
        <f t="shared" si="3"/>
        <v>1.5594503576608245E-2</v>
      </c>
    </row>
    <row r="42" spans="2:5" ht="15.75" thickBot="1" x14ac:dyDescent="0.3">
      <c r="B42" s="131" t="s">
        <v>450</v>
      </c>
      <c r="E42" s="217" t="str">
        <f t="shared" ref="E42:E55" si="5">+IFERROR((D42-C42)/C42,"-")</f>
        <v>-</v>
      </c>
    </row>
    <row r="43" spans="2:5" x14ac:dyDescent="0.25">
      <c r="B43" s="208" t="s">
        <v>358</v>
      </c>
      <c r="C43" s="209">
        <f>H17</f>
        <v>23297</v>
      </c>
      <c r="D43" s="210">
        <f>O17</f>
        <v>23625</v>
      </c>
      <c r="E43" s="217">
        <f t="shared" si="5"/>
        <v>1.4079065974159763E-2</v>
      </c>
    </row>
    <row r="44" spans="2:5" x14ac:dyDescent="0.25">
      <c r="B44" s="208" t="s">
        <v>359</v>
      </c>
      <c r="C44" s="209">
        <f t="shared" ref="C44:C49" si="6">H18</f>
        <v>8564</v>
      </c>
      <c r="D44" s="210">
        <f t="shared" ref="D44:D49" si="7">O18</f>
        <v>9174</v>
      </c>
      <c r="E44" s="217">
        <f t="shared" si="5"/>
        <v>7.1228397944885571E-2</v>
      </c>
    </row>
    <row r="45" spans="2:5" x14ac:dyDescent="0.25">
      <c r="B45" s="307" t="s">
        <v>456</v>
      </c>
      <c r="C45" s="209">
        <f t="shared" si="6"/>
        <v>43399</v>
      </c>
      <c r="D45" s="210">
        <f t="shared" si="7"/>
        <v>44589</v>
      </c>
      <c r="E45" s="217">
        <f t="shared" si="5"/>
        <v>2.7419986635636766E-2</v>
      </c>
    </row>
    <row r="46" spans="2:5" ht="15.75" thickBot="1" x14ac:dyDescent="0.3">
      <c r="B46" s="307" t="s">
        <v>360</v>
      </c>
      <c r="C46" s="209">
        <f t="shared" si="6"/>
        <v>48738</v>
      </c>
      <c r="D46" s="210">
        <f t="shared" si="7"/>
        <v>70486</v>
      </c>
      <c r="E46" s="217">
        <f t="shared" si="5"/>
        <v>0.44622265993680493</v>
      </c>
    </row>
    <row r="47" spans="2:5" ht="15.75" thickBot="1" x14ac:dyDescent="0.3">
      <c r="B47" s="307" t="s">
        <v>688</v>
      </c>
      <c r="C47" s="209">
        <f t="shared" si="6"/>
        <v>0</v>
      </c>
      <c r="D47" s="210">
        <f t="shared" si="7"/>
        <v>20990</v>
      </c>
      <c r="E47" s="217" t="str">
        <f t="shared" si="5"/>
        <v>-</v>
      </c>
    </row>
    <row r="48" spans="2:5" ht="15.75" thickBot="1" x14ac:dyDescent="0.3">
      <c r="B48" s="307" t="s">
        <v>354</v>
      </c>
      <c r="C48" s="209">
        <f t="shared" si="6"/>
        <v>24491</v>
      </c>
      <c r="D48" s="210">
        <f t="shared" si="7"/>
        <v>22834</v>
      </c>
      <c r="E48" s="217">
        <f t="shared" si="5"/>
        <v>-6.7657506839247067E-2</v>
      </c>
    </row>
    <row r="49" spans="2:5" ht="15.75" thickBot="1" x14ac:dyDescent="0.3">
      <c r="B49" s="307" t="s">
        <v>457</v>
      </c>
      <c r="C49" s="209">
        <f t="shared" si="6"/>
        <v>57765</v>
      </c>
      <c r="D49" s="210">
        <f t="shared" si="7"/>
        <v>53636</v>
      </c>
      <c r="E49" s="217">
        <f t="shared" si="5"/>
        <v>-7.147926945382152E-2</v>
      </c>
    </row>
    <row r="50" spans="2:5" ht="15.75" thickBot="1" x14ac:dyDescent="0.3">
      <c r="B50" s="131" t="s">
        <v>451</v>
      </c>
      <c r="C50" s="209">
        <f>H24</f>
        <v>0</v>
      </c>
      <c r="D50" s="210">
        <f>I24</f>
        <v>0</v>
      </c>
      <c r="E50" s="217" t="str">
        <f t="shared" si="5"/>
        <v>-</v>
      </c>
    </row>
    <row r="51" spans="2:5" ht="15.75" thickBot="1" x14ac:dyDescent="0.3">
      <c r="B51" s="208" t="s">
        <v>355</v>
      </c>
      <c r="C51" s="209">
        <f>I25</f>
        <v>47611</v>
      </c>
      <c r="D51" s="210">
        <f>P25</f>
        <v>57937</v>
      </c>
      <c r="E51" s="217">
        <f t="shared" si="5"/>
        <v>0.21688265316838545</v>
      </c>
    </row>
    <row r="52" spans="2:5" ht="15.75" thickBot="1" x14ac:dyDescent="0.3">
      <c r="B52" s="208" t="s">
        <v>356</v>
      </c>
      <c r="C52" s="209">
        <f t="shared" ref="C52" si="8">I26</f>
        <v>62435</v>
      </c>
      <c r="D52" s="210">
        <f t="shared" ref="D52" si="9">P26</f>
        <v>58373</v>
      </c>
      <c r="E52" s="217">
        <f t="shared" si="5"/>
        <v>-6.5059662048530476E-2</v>
      </c>
    </row>
    <row r="53" spans="2:5" ht="15.75" thickBot="1" x14ac:dyDescent="0.3">
      <c r="B53" s="307" t="s">
        <v>455</v>
      </c>
      <c r="C53" s="209">
        <f t="shared" ref="C53" si="10">I27</f>
        <v>43644</v>
      </c>
      <c r="D53" s="210">
        <f t="shared" ref="D53" si="11">P27</f>
        <v>39554</v>
      </c>
      <c r="E53" s="217">
        <f t="shared" ref="E53" si="12">+IFERROR((D53-C53)/C53,"-")</f>
        <v>-9.3712766932453492E-2</v>
      </c>
    </row>
    <row r="54" spans="2:5" ht="15.75" thickBot="1" x14ac:dyDescent="0.3">
      <c r="B54" s="208" t="s">
        <v>357</v>
      </c>
      <c r="C54" s="209">
        <f>I28</f>
        <v>9310</v>
      </c>
      <c r="D54" s="210">
        <f>P28</f>
        <v>8821</v>
      </c>
      <c r="E54" s="217">
        <f t="shared" si="5"/>
        <v>-5.2524167561761544E-2</v>
      </c>
    </row>
    <row r="55" spans="2:5" ht="15.75" thickBot="1" x14ac:dyDescent="0.3">
      <c r="B55" s="197" t="s">
        <v>222</v>
      </c>
      <c r="C55" s="218">
        <f>SUM(C43:C54)</f>
        <v>369254</v>
      </c>
      <c r="D55" s="219">
        <f>SUM(D43:D54)</f>
        <v>410019</v>
      </c>
      <c r="E55" s="216">
        <f t="shared" si="5"/>
        <v>0.11039826244265465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6"/>
  <sheetViews>
    <sheetView showGridLines="0" topLeftCell="A5" zoomScale="70" zoomScaleNormal="70" workbookViewId="0">
      <selection activeCell="O22" sqref="O22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72"/>
      <c r="B2" s="472"/>
      <c r="C2" s="473" t="s">
        <v>498</v>
      </c>
      <c r="D2" s="474"/>
      <c r="E2" s="474"/>
      <c r="F2" s="474"/>
      <c r="G2" s="474"/>
      <c r="H2" s="474"/>
      <c r="I2" s="475"/>
      <c r="J2" s="473" t="s">
        <v>507</v>
      </c>
      <c r="K2" s="474"/>
      <c r="L2" s="474"/>
      <c r="M2" s="474"/>
      <c r="N2" s="474"/>
      <c r="O2" s="474"/>
      <c r="P2" s="475"/>
    </row>
    <row r="3" spans="1:20" ht="15.75" thickBot="1" x14ac:dyDescent="0.3">
      <c r="A3" s="472"/>
      <c r="B3" s="472"/>
      <c r="C3" s="476" t="s">
        <v>2</v>
      </c>
      <c r="D3" s="477"/>
      <c r="E3" s="477"/>
      <c r="F3" s="477"/>
      <c r="G3" s="477"/>
      <c r="H3" s="477"/>
      <c r="I3" s="478"/>
      <c r="J3" s="476" t="s">
        <v>2</v>
      </c>
      <c r="K3" s="477"/>
      <c r="L3" s="477"/>
      <c r="M3" s="477"/>
      <c r="N3" s="477"/>
      <c r="O3" s="477"/>
      <c r="P3" s="478"/>
    </row>
    <row r="4" spans="1:20" ht="15.75" thickBot="1" x14ac:dyDescent="0.3">
      <c r="A4" s="472"/>
      <c r="B4" s="472"/>
      <c r="C4" s="128">
        <v>44802</v>
      </c>
      <c r="D4" s="128">
        <v>44803</v>
      </c>
      <c r="E4" s="128">
        <v>44804</v>
      </c>
      <c r="F4" s="128">
        <v>44805</v>
      </c>
      <c r="G4" s="128">
        <v>44806</v>
      </c>
      <c r="H4" s="128">
        <v>44807</v>
      </c>
      <c r="I4" s="128">
        <v>44808</v>
      </c>
      <c r="J4" s="128">
        <v>44809</v>
      </c>
      <c r="K4" s="128">
        <v>44810</v>
      </c>
      <c r="L4" s="128">
        <v>44811</v>
      </c>
      <c r="M4" s="128">
        <v>44812</v>
      </c>
      <c r="N4" s="128">
        <v>44813</v>
      </c>
      <c r="O4" s="128">
        <v>44814</v>
      </c>
      <c r="P4" s="128">
        <v>44815</v>
      </c>
    </row>
    <row r="5" spans="1:20" ht="15.75" thickBot="1" x14ac:dyDescent="0.3">
      <c r="A5" s="472"/>
      <c r="B5" s="472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</row>
    <row r="6" spans="1:20" ht="15.75" thickBot="1" x14ac:dyDescent="0.3">
      <c r="B6" s="15" t="s">
        <v>449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8" t="s">
        <v>346</v>
      </c>
      <c r="C7" s="222">
        <v>23679.933333333302</v>
      </c>
      <c r="D7" s="223">
        <v>14060.7166666666</v>
      </c>
      <c r="E7" s="223">
        <v>22686.95</v>
      </c>
      <c r="F7" s="223">
        <v>21672.983333333301</v>
      </c>
      <c r="G7" s="223">
        <v>20643.166666666599</v>
      </c>
      <c r="H7" s="223"/>
      <c r="I7" s="223"/>
      <c r="J7" s="225">
        <v>23016.983333333301</v>
      </c>
      <c r="K7" s="225">
        <v>21428.833333333299</v>
      </c>
      <c r="L7" s="225">
        <v>20759.75</v>
      </c>
      <c r="M7" s="225">
        <v>21843.05</v>
      </c>
      <c r="N7" s="225">
        <v>21754.55</v>
      </c>
      <c r="O7" s="225"/>
      <c r="P7" s="226"/>
    </row>
    <row r="8" spans="1:20" x14ac:dyDescent="0.25">
      <c r="B8" s="189" t="s">
        <v>347</v>
      </c>
      <c r="C8" s="223">
        <v>60570.7</v>
      </c>
      <c r="D8" s="223">
        <v>42516.083333333299</v>
      </c>
      <c r="E8" s="223">
        <v>66297.25</v>
      </c>
      <c r="F8" s="223">
        <v>64865.916666666599</v>
      </c>
      <c r="G8" s="223">
        <v>63243.416666666599</v>
      </c>
      <c r="H8" s="223"/>
      <c r="I8" s="223"/>
      <c r="J8" s="224">
        <v>67789.916666666599</v>
      </c>
      <c r="K8" s="396">
        <v>64404.033333333296</v>
      </c>
      <c r="L8" s="396">
        <v>62695.016666666597</v>
      </c>
      <c r="M8" s="396">
        <v>64157.55</v>
      </c>
      <c r="N8" s="396">
        <v>63473.716666666602</v>
      </c>
      <c r="O8" s="225"/>
      <c r="P8" s="226"/>
    </row>
    <row r="9" spans="1:20" x14ac:dyDescent="0.25">
      <c r="B9" s="189" t="s">
        <v>348</v>
      </c>
      <c r="C9" s="223">
        <v>29755.933333333302</v>
      </c>
      <c r="D9" s="223">
        <v>18126.3166666666</v>
      </c>
      <c r="E9" s="223">
        <v>27285.666666666599</v>
      </c>
      <c r="F9" s="223">
        <v>26429.85</v>
      </c>
      <c r="G9" s="223">
        <v>23973.133333333299</v>
      </c>
      <c r="H9" s="223"/>
      <c r="I9" s="223"/>
      <c r="J9" s="224">
        <v>25097.366666666599</v>
      </c>
      <c r="K9" s="225">
        <v>20260.43</v>
      </c>
      <c r="L9" s="396">
        <v>21327.133333333299</v>
      </c>
      <c r="M9" s="225">
        <v>22918.766666666601</v>
      </c>
      <c r="N9" s="396">
        <v>21364.3166666666</v>
      </c>
      <c r="O9" s="225"/>
      <c r="P9" s="226"/>
    </row>
    <row r="10" spans="1:20" ht="17.25" customHeight="1" x14ac:dyDescent="0.25">
      <c r="B10" s="189" t="s">
        <v>349</v>
      </c>
      <c r="C10" s="223">
        <v>68938.466666666602</v>
      </c>
      <c r="D10" s="223">
        <v>65400.233333333301</v>
      </c>
      <c r="E10" s="223">
        <v>62263.516666666597</v>
      </c>
      <c r="F10" s="223">
        <v>74227.199999999997</v>
      </c>
      <c r="G10" s="223">
        <v>69580.350000000006</v>
      </c>
      <c r="H10" s="223"/>
      <c r="I10" s="223"/>
      <c r="J10" s="224">
        <v>74198.983333333294</v>
      </c>
      <c r="K10" s="225">
        <v>69722.666666666599</v>
      </c>
      <c r="L10" s="225">
        <v>63036.35</v>
      </c>
      <c r="M10" s="225">
        <v>73042.716666666602</v>
      </c>
      <c r="N10" s="225">
        <v>70852.016666666605</v>
      </c>
      <c r="O10" s="225"/>
      <c r="P10" s="226"/>
    </row>
    <row r="11" spans="1:20" x14ac:dyDescent="0.25">
      <c r="B11" s="189" t="s">
        <v>350</v>
      </c>
      <c r="C11" s="223">
        <v>19858.866666666599</v>
      </c>
      <c r="D11" s="223">
        <v>19990.8166666666</v>
      </c>
      <c r="E11" s="223">
        <v>20894.933333333302</v>
      </c>
      <c r="F11" s="223">
        <v>20563.466666666602</v>
      </c>
      <c r="G11" s="223">
        <v>18502.116666666599</v>
      </c>
      <c r="H11" s="223"/>
      <c r="I11" s="223"/>
      <c r="J11" s="224">
        <v>19403.8166666666</v>
      </c>
      <c r="K11" s="396">
        <v>18273.383333333299</v>
      </c>
      <c r="L11" s="396">
        <v>19025.400000000001</v>
      </c>
      <c r="M11" s="396">
        <v>19477.55</v>
      </c>
      <c r="N11" s="396">
        <v>17631.75</v>
      </c>
      <c r="O11" s="225"/>
      <c r="P11" s="226"/>
    </row>
    <row r="12" spans="1:20" x14ac:dyDescent="0.25">
      <c r="B12" s="189" t="s">
        <v>351</v>
      </c>
      <c r="C12" s="223">
        <v>22179.616666666599</v>
      </c>
      <c r="D12" s="223">
        <v>22193.383333333299</v>
      </c>
      <c r="E12" s="223">
        <v>23631.683333333302</v>
      </c>
      <c r="F12" s="223">
        <v>24712.216666666602</v>
      </c>
      <c r="G12" s="223">
        <v>23972.366666666599</v>
      </c>
      <c r="H12" s="223"/>
      <c r="I12" s="223"/>
      <c r="J12" s="224">
        <v>23631.716666666602</v>
      </c>
      <c r="K12" s="396">
        <v>23752.65</v>
      </c>
      <c r="L12" s="396">
        <v>23516.483333333301</v>
      </c>
      <c r="M12" s="225">
        <v>26399.716666666602</v>
      </c>
      <c r="N12" s="396">
        <v>26486.65</v>
      </c>
      <c r="O12" s="225"/>
      <c r="P12" s="226"/>
    </row>
    <row r="13" spans="1:20" x14ac:dyDescent="0.25">
      <c r="B13" s="189" t="s">
        <v>352</v>
      </c>
      <c r="C13" s="223">
        <v>43556.033333333296</v>
      </c>
      <c r="D13" s="223">
        <v>34103.15</v>
      </c>
      <c r="E13" s="223">
        <v>37538.233333333301</v>
      </c>
      <c r="F13" s="223">
        <v>37069.966666666602</v>
      </c>
      <c r="G13" s="223">
        <v>30366.400000000001</v>
      </c>
      <c r="H13" s="223"/>
      <c r="I13" s="223"/>
      <c r="J13" s="224">
        <v>35315.333333333299</v>
      </c>
      <c r="K13" s="225">
        <v>30370.3</v>
      </c>
      <c r="L13" s="225">
        <v>31176.2</v>
      </c>
      <c r="M13" s="225">
        <v>31336.583333333299</v>
      </c>
      <c r="N13" s="225">
        <v>28903.366666666599</v>
      </c>
      <c r="O13" s="225"/>
      <c r="P13" s="226"/>
    </row>
    <row r="14" spans="1:20" x14ac:dyDescent="0.25">
      <c r="B14" s="189" t="s">
        <v>353</v>
      </c>
      <c r="C14" s="223">
        <v>2852.38333333333</v>
      </c>
      <c r="D14" s="223">
        <v>3496.86666666666</v>
      </c>
      <c r="E14" s="223">
        <v>3361.25</v>
      </c>
      <c r="F14" s="223">
        <v>3571.35</v>
      </c>
      <c r="G14" s="223">
        <v>3582.5666666666598</v>
      </c>
      <c r="H14" s="223"/>
      <c r="I14" s="223"/>
      <c r="J14" s="396">
        <v>6712.55</v>
      </c>
      <c r="K14" s="396">
        <v>3253.9</v>
      </c>
      <c r="L14" s="396">
        <v>2882.3333333333298</v>
      </c>
      <c r="M14" s="396">
        <v>3058.7833333333301</v>
      </c>
      <c r="N14" s="396">
        <v>2937.45</v>
      </c>
      <c r="O14" s="396"/>
      <c r="P14" s="397"/>
    </row>
    <row r="15" spans="1:20" ht="15.75" thickBot="1" x14ac:dyDescent="0.3">
      <c r="B15" s="189" t="s">
        <v>411</v>
      </c>
      <c r="C15" s="223">
        <v>48077.15</v>
      </c>
      <c r="D15" s="223">
        <v>46702.3166666666</v>
      </c>
      <c r="E15" s="223">
        <v>54518.216666666602</v>
      </c>
      <c r="F15" s="223">
        <v>53049.466666666602</v>
      </c>
      <c r="G15" s="223">
        <v>46568.466666666602</v>
      </c>
      <c r="H15" s="223"/>
      <c r="I15" s="223"/>
      <c r="J15" s="395">
        <v>50104.15</v>
      </c>
      <c r="K15" s="396">
        <v>48240.783333333296</v>
      </c>
      <c r="L15" s="396">
        <v>54585.833333333299</v>
      </c>
      <c r="M15" s="225">
        <v>51181.7</v>
      </c>
      <c r="N15" s="396">
        <v>51651.033333333296</v>
      </c>
      <c r="O15" s="396"/>
      <c r="P15" s="397"/>
    </row>
    <row r="16" spans="1:20" ht="15.75" thickBot="1" x14ac:dyDescent="0.3">
      <c r="B16" s="197" t="s">
        <v>16</v>
      </c>
      <c r="C16" s="227">
        <v>319469.08333333302</v>
      </c>
      <c r="D16" s="227">
        <v>266589.88333333295</v>
      </c>
      <c r="E16" s="227">
        <v>318477.69999999966</v>
      </c>
      <c r="F16" s="227">
        <v>326162.41666666634</v>
      </c>
      <c r="G16" s="227">
        <v>300431.98333333299</v>
      </c>
      <c r="H16" s="227">
        <v>0</v>
      </c>
      <c r="I16" s="228">
        <v>0</v>
      </c>
      <c r="J16" s="229">
        <f>SUM(J7:J15)</f>
        <v>325270.8166666663</v>
      </c>
      <c r="K16" s="229">
        <f t="shared" ref="K16:P16" si="0">SUM(K7:K15)</f>
        <v>299706.97999999975</v>
      </c>
      <c r="L16" s="229">
        <f t="shared" si="0"/>
        <v>299004.49999999988</v>
      </c>
      <c r="M16" s="229">
        <f t="shared" si="0"/>
        <v>313416.41666666645</v>
      </c>
      <c r="N16" s="229">
        <f t="shared" si="0"/>
        <v>305054.84999999974</v>
      </c>
      <c r="O16" s="229">
        <f t="shared" si="0"/>
        <v>0</v>
      </c>
      <c r="P16" s="229">
        <f t="shared" si="0"/>
        <v>0</v>
      </c>
      <c r="Q16" s="294"/>
      <c r="S16" s="294"/>
      <c r="T16" s="295"/>
    </row>
    <row r="17" spans="2:18" ht="15.75" thickBot="1" x14ac:dyDescent="0.3">
      <c r="B17" s="198" t="s">
        <v>450</v>
      </c>
      <c r="C17" s="201"/>
      <c r="D17" s="202"/>
      <c r="R17" s="295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426">
        <v>13842.8166666666</v>
      </c>
      <c r="I18" s="427"/>
      <c r="J18" s="232"/>
      <c r="K18" s="233"/>
      <c r="L18" s="233"/>
      <c r="M18" s="233"/>
      <c r="N18" s="233"/>
      <c r="O18" s="233">
        <v>13608.75</v>
      </c>
      <c r="P18" s="234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28">
        <v>2906.3</v>
      </c>
      <c r="I19" s="429"/>
      <c r="J19" s="193"/>
      <c r="K19" s="225"/>
      <c r="L19" s="225"/>
      <c r="M19" s="194"/>
      <c r="N19" s="194"/>
      <c r="O19" s="225">
        <v>3141.1666666666601</v>
      </c>
      <c r="P19" s="195"/>
    </row>
    <row r="20" spans="2:18" x14ac:dyDescent="0.25">
      <c r="B20" s="189" t="s">
        <v>456</v>
      </c>
      <c r="C20" s="222"/>
      <c r="D20" s="223"/>
      <c r="E20" s="223"/>
      <c r="F20" s="223"/>
      <c r="G20" s="223"/>
      <c r="H20" s="428">
        <v>36688.583333333299</v>
      </c>
      <c r="I20" s="429"/>
      <c r="J20" s="193"/>
      <c r="K20" s="225"/>
      <c r="L20" s="225"/>
      <c r="M20" s="194"/>
      <c r="N20" s="194"/>
      <c r="O20" s="225">
        <v>32781.699999999997</v>
      </c>
      <c r="P20" s="195"/>
    </row>
    <row r="21" spans="2:18" x14ac:dyDescent="0.25">
      <c r="B21" s="189" t="s">
        <v>360</v>
      </c>
      <c r="C21" s="222"/>
      <c r="D21" s="223"/>
      <c r="E21" s="223"/>
      <c r="F21" s="223"/>
      <c r="G21" s="223"/>
      <c r="H21" s="428">
        <v>39927.183333333298</v>
      </c>
      <c r="I21" s="429"/>
      <c r="J21" s="193"/>
      <c r="K21" s="225"/>
      <c r="L21" s="225"/>
      <c r="M21" s="194"/>
      <c r="N21" s="194"/>
      <c r="O21" s="225">
        <v>70728.916666666599</v>
      </c>
      <c r="P21" s="195"/>
    </row>
    <row r="22" spans="2:18" x14ac:dyDescent="0.25">
      <c r="B22" s="189" t="s">
        <v>688</v>
      </c>
      <c r="C22" s="222"/>
      <c r="D22" s="223"/>
      <c r="E22" s="223"/>
      <c r="F22" s="223"/>
      <c r="G22" s="223"/>
      <c r="H22" s="428"/>
      <c r="I22" s="429"/>
      <c r="J22" s="193"/>
      <c r="K22" s="225"/>
      <c r="L22" s="225"/>
      <c r="M22" s="194"/>
      <c r="N22" s="194"/>
      <c r="O22" s="225">
        <v>10627.41</v>
      </c>
      <c r="P22" s="195"/>
    </row>
    <row r="23" spans="2:18" x14ac:dyDescent="0.25">
      <c r="B23" s="189" t="s">
        <v>354</v>
      </c>
      <c r="C23" s="222"/>
      <c r="D23" s="223"/>
      <c r="E23" s="223"/>
      <c r="F23" s="223"/>
      <c r="G23" s="223"/>
      <c r="H23" s="428">
        <v>14396.5666666666</v>
      </c>
      <c r="I23" s="429"/>
      <c r="J23" s="193"/>
      <c r="K23" s="225"/>
      <c r="L23" s="225"/>
      <c r="M23" s="194"/>
      <c r="N23" s="194"/>
      <c r="O23" s="225">
        <v>11485.6833333333</v>
      </c>
      <c r="P23" s="195"/>
    </row>
    <row r="24" spans="2:18" x14ac:dyDescent="0.25">
      <c r="B24" s="189" t="s">
        <v>457</v>
      </c>
      <c r="C24" s="222"/>
      <c r="D24" s="223"/>
      <c r="E24" s="223"/>
      <c r="F24" s="223"/>
      <c r="G24" s="223"/>
      <c r="H24" s="428">
        <v>50094.416666666599</v>
      </c>
      <c r="I24" s="429"/>
      <c r="J24" s="193"/>
      <c r="K24" s="225"/>
      <c r="L24" s="225"/>
      <c r="M24" s="194"/>
      <c r="N24" s="194"/>
      <c r="O24" s="225">
        <v>38318.050000000003</v>
      </c>
      <c r="P24" s="195"/>
    </row>
    <row r="25" spans="2:18" x14ac:dyDescent="0.25">
      <c r="B25" s="261" t="s">
        <v>451</v>
      </c>
      <c r="C25" s="222"/>
      <c r="D25" s="223"/>
      <c r="E25" s="223"/>
      <c r="F25" s="223"/>
      <c r="G25" s="223"/>
      <c r="H25" s="428"/>
      <c r="I25" s="429"/>
      <c r="J25" s="398"/>
      <c r="K25" s="225"/>
      <c r="L25" s="225"/>
      <c r="M25" s="194"/>
      <c r="N25" s="194"/>
      <c r="O25" s="431"/>
      <c r="P25" s="195"/>
    </row>
    <row r="26" spans="2:18" x14ac:dyDescent="0.25">
      <c r="B26" s="189" t="s">
        <v>355</v>
      </c>
      <c r="C26" s="222"/>
      <c r="D26" s="223"/>
      <c r="E26" s="223"/>
      <c r="F26" s="223"/>
      <c r="G26" s="223"/>
      <c r="H26" s="428"/>
      <c r="I26" s="429">
        <v>19713.5666666666</v>
      </c>
      <c r="J26" s="193"/>
      <c r="K26" s="225"/>
      <c r="L26" s="225"/>
      <c r="M26" s="194"/>
      <c r="N26" s="194"/>
      <c r="O26" s="431"/>
      <c r="P26" s="226">
        <v>50019.366666666603</v>
      </c>
    </row>
    <row r="27" spans="2:18" x14ac:dyDescent="0.25">
      <c r="B27" s="189" t="s">
        <v>356</v>
      </c>
      <c r="C27" s="222"/>
      <c r="D27" s="223"/>
      <c r="E27" s="223"/>
      <c r="F27" s="223"/>
      <c r="G27" s="223"/>
      <c r="H27" s="428"/>
      <c r="I27" s="429">
        <v>31640.0333333333</v>
      </c>
      <c r="J27" s="193"/>
      <c r="K27" s="225"/>
      <c r="L27" s="225"/>
      <c r="M27" s="194"/>
      <c r="N27" s="194"/>
      <c r="O27" s="431"/>
      <c r="P27" s="226">
        <v>28502.5666666666</v>
      </c>
    </row>
    <row r="28" spans="2:18" x14ac:dyDescent="0.25">
      <c r="B28" s="189" t="s">
        <v>455</v>
      </c>
      <c r="C28" s="223"/>
      <c r="D28" s="223"/>
      <c r="E28" s="223"/>
      <c r="F28" s="223"/>
      <c r="G28" s="223"/>
      <c r="H28" s="428"/>
      <c r="I28" s="428">
        <v>18268.849999999999</v>
      </c>
      <c r="J28" s="193"/>
      <c r="K28" s="225"/>
      <c r="L28" s="225"/>
      <c r="M28" s="194"/>
      <c r="N28" s="194"/>
      <c r="O28" s="431"/>
      <c r="P28" s="226">
        <v>16165.166666666601</v>
      </c>
    </row>
    <row r="29" spans="2:18" ht="15.75" thickBot="1" x14ac:dyDescent="0.3">
      <c r="B29" s="189" t="s">
        <v>357</v>
      </c>
      <c r="E29" s="223"/>
      <c r="H29" s="430"/>
      <c r="I29" s="429">
        <v>2055.4833333333299</v>
      </c>
      <c r="J29" s="193"/>
      <c r="K29" s="225"/>
      <c r="L29" s="225"/>
      <c r="M29" s="194"/>
      <c r="N29" s="194"/>
      <c r="O29" s="194"/>
      <c r="P29" s="226">
        <v>1618.45</v>
      </c>
    </row>
    <row r="30" spans="2:18" ht="15.75" thickBot="1" x14ac:dyDescent="0.3">
      <c r="B30" s="197" t="s">
        <v>222</v>
      </c>
      <c r="C30" s="227"/>
      <c r="D30" s="227"/>
      <c r="E30" s="227"/>
      <c r="F30" s="227"/>
      <c r="G30" s="227"/>
      <c r="H30" s="227">
        <v>157855.86666666638</v>
      </c>
      <c r="I30" s="228">
        <v>71677.933333333232</v>
      </c>
      <c r="J30" s="196"/>
      <c r="K30" s="196"/>
      <c r="L30" s="196"/>
      <c r="M30" s="196"/>
      <c r="N30" s="196"/>
      <c r="O30" s="196">
        <f>SUM(O18:O29)</f>
        <v>180691.67666666658</v>
      </c>
      <c r="P30" s="196">
        <f>SUM(P18:P29)</f>
        <v>96305.549999999799</v>
      </c>
    </row>
    <row r="31" spans="2:18" ht="15.75" thickBot="1" x14ac:dyDescent="0.3">
      <c r="C31" s="286"/>
      <c r="D31" s="286"/>
      <c r="E31" s="286"/>
      <c r="F31" s="287"/>
      <c r="G31" s="287"/>
      <c r="H31" s="287"/>
      <c r="I31" s="287"/>
      <c r="J31" s="289"/>
      <c r="K31" s="289"/>
      <c r="L31" s="289"/>
      <c r="M31" s="289"/>
      <c r="N31" s="289"/>
      <c r="O31" s="289"/>
      <c r="P31" s="289"/>
    </row>
    <row r="32" spans="2:18" ht="15.75" thickBot="1" x14ac:dyDescent="0.3">
      <c r="B32" s="131" t="s">
        <v>449</v>
      </c>
      <c r="C32" s="201" t="s">
        <v>498</v>
      </c>
      <c r="D32" s="202" t="s">
        <v>507</v>
      </c>
      <c r="E32" s="203" t="s">
        <v>223</v>
      </c>
    </row>
    <row r="33" spans="2:5" x14ac:dyDescent="0.25">
      <c r="B33" s="204" t="s">
        <v>346</v>
      </c>
      <c r="C33" s="205">
        <f t="shared" ref="C33:C42" si="1">SUM(C7:I7)</f>
        <v>102743.7499999998</v>
      </c>
      <c r="D33" s="393">
        <f t="shared" ref="D33:D42" si="2">SUM(J7:P7)</f>
        <v>108803.1666666666</v>
      </c>
      <c r="E33" s="207">
        <f t="shared" ref="E33:E42" si="3">+IFERROR((D33-C33)/C33,"-")</f>
        <v>5.8976012328407462E-2</v>
      </c>
    </row>
    <row r="34" spans="2:5" x14ac:dyDescent="0.25">
      <c r="B34" s="208" t="s">
        <v>347</v>
      </c>
      <c r="C34" s="205">
        <f t="shared" si="1"/>
        <v>297493.36666666646</v>
      </c>
      <c r="D34" s="393">
        <f t="shared" si="2"/>
        <v>322520.2333333331</v>
      </c>
      <c r="E34" s="211">
        <f t="shared" si="3"/>
        <v>8.4125797314696396E-2</v>
      </c>
    </row>
    <row r="35" spans="2:5" x14ac:dyDescent="0.25">
      <c r="B35" s="208" t="s">
        <v>348</v>
      </c>
      <c r="C35" s="205">
        <f t="shared" si="1"/>
        <v>125570.89999999979</v>
      </c>
      <c r="D35" s="206">
        <f t="shared" si="2"/>
        <v>110968.0133333331</v>
      </c>
      <c r="E35" s="211">
        <f t="shared" si="3"/>
        <v>-0.11629196467228245</v>
      </c>
    </row>
    <row r="36" spans="2:5" x14ac:dyDescent="0.25">
      <c r="B36" s="208" t="s">
        <v>349</v>
      </c>
      <c r="C36" s="205">
        <f t="shared" si="1"/>
        <v>340409.76666666649</v>
      </c>
      <c r="D36" s="393">
        <f t="shared" si="2"/>
        <v>350852.7333333331</v>
      </c>
      <c r="E36" s="211">
        <f t="shared" si="3"/>
        <v>3.0677635277405246E-2</v>
      </c>
    </row>
    <row r="37" spans="2:5" x14ac:dyDescent="0.25">
      <c r="B37" s="208" t="s">
        <v>350</v>
      </c>
      <c r="C37" s="205">
        <f t="shared" si="1"/>
        <v>99810.199999999706</v>
      </c>
      <c r="D37" s="206">
        <f t="shared" si="2"/>
        <v>93811.899999999892</v>
      </c>
      <c r="E37" s="211">
        <f t="shared" si="3"/>
        <v>-6.0097064227902876E-2</v>
      </c>
    </row>
    <row r="38" spans="2:5" x14ac:dyDescent="0.25">
      <c r="B38" s="208" t="s">
        <v>351</v>
      </c>
      <c r="C38" s="205">
        <f t="shared" si="1"/>
        <v>116689.2666666664</v>
      </c>
      <c r="D38" s="206">
        <f t="shared" si="2"/>
        <v>123787.2166666665</v>
      </c>
      <c r="E38" s="211">
        <f t="shared" si="3"/>
        <v>6.0827788217026377E-2</v>
      </c>
    </row>
    <row r="39" spans="2:5" x14ac:dyDescent="0.25">
      <c r="B39" s="208" t="s">
        <v>352</v>
      </c>
      <c r="C39" s="205">
        <f t="shared" si="1"/>
        <v>182633.78333333318</v>
      </c>
      <c r="D39" s="206">
        <f t="shared" si="2"/>
        <v>157101.78333333321</v>
      </c>
      <c r="E39" s="211">
        <f t="shared" si="3"/>
        <v>-0.139798888978828</v>
      </c>
    </row>
    <row r="40" spans="2:5" x14ac:dyDescent="0.25">
      <c r="B40" s="204" t="s">
        <v>353</v>
      </c>
      <c r="C40" s="205">
        <f t="shared" si="1"/>
        <v>16864.41666666665</v>
      </c>
      <c r="D40" s="206">
        <f t="shared" si="2"/>
        <v>18845.016666666663</v>
      </c>
      <c r="E40" s="212">
        <f t="shared" si="3"/>
        <v>0.11744254421291467</v>
      </c>
    </row>
    <row r="41" spans="2:5" ht="15.75" thickBot="1" x14ac:dyDescent="0.3">
      <c r="B41" s="204" t="s">
        <v>411</v>
      </c>
      <c r="C41" s="205">
        <f t="shared" si="1"/>
        <v>248915.61666666641</v>
      </c>
      <c r="D41" s="206">
        <f t="shared" si="2"/>
        <v>255763.49999999991</v>
      </c>
      <c r="E41" s="212">
        <f t="shared" ref="E41" si="4">+IFERROR((D41-C41)/C41,"-")</f>
        <v>2.7510862616963887E-2</v>
      </c>
    </row>
    <row r="42" spans="2:5" ht="15.75" thickBot="1" x14ac:dyDescent="0.3">
      <c r="B42" s="213" t="s">
        <v>16</v>
      </c>
      <c r="C42" s="214">
        <f t="shared" si="1"/>
        <v>1531131.0666666648</v>
      </c>
      <c r="D42" s="215">
        <f t="shared" si="2"/>
        <v>1542453.5633333321</v>
      </c>
      <c r="E42" s="216">
        <f t="shared" si="3"/>
        <v>7.3948579015621603E-3</v>
      </c>
    </row>
    <row r="43" spans="2:5" ht="15.75" thickBot="1" x14ac:dyDescent="0.3">
      <c r="B43" s="131" t="s">
        <v>450</v>
      </c>
      <c r="E43" s="290" t="str">
        <f t="shared" ref="E43:E56" si="5">+IFERROR((D43-C43)/C43,"-")</f>
        <v>-</v>
      </c>
    </row>
    <row r="44" spans="2:5" ht="15.75" thickBot="1" x14ac:dyDescent="0.3">
      <c r="B44" s="208" t="s">
        <v>358</v>
      </c>
      <c r="C44" s="291">
        <f>H18</f>
        <v>13842.8166666666</v>
      </c>
      <c r="D44" s="292">
        <f>O18</f>
        <v>13608.75</v>
      </c>
      <c r="E44" s="293">
        <f t="shared" si="5"/>
        <v>-1.6908890170468774E-2</v>
      </c>
    </row>
    <row r="45" spans="2:5" ht="15.75" thickBot="1" x14ac:dyDescent="0.3">
      <c r="B45" s="208" t="s">
        <v>359</v>
      </c>
      <c r="C45" s="291">
        <f t="shared" ref="C45:C50" si="6">H19</f>
        <v>2906.3</v>
      </c>
      <c r="D45" s="292">
        <f t="shared" ref="D45:D50" si="7">O19</f>
        <v>3141.1666666666601</v>
      </c>
      <c r="E45" s="293">
        <f t="shared" si="5"/>
        <v>8.0812946587296541E-2</v>
      </c>
    </row>
    <row r="46" spans="2:5" ht="15.75" thickBot="1" x14ac:dyDescent="0.3">
      <c r="B46" s="307" t="s">
        <v>456</v>
      </c>
      <c r="C46" s="291">
        <f t="shared" si="6"/>
        <v>36688.583333333299</v>
      </c>
      <c r="D46" s="292">
        <f t="shared" si="7"/>
        <v>32781.699999999997</v>
      </c>
      <c r="E46" s="293">
        <f t="shared" si="5"/>
        <v>-0.10648771302607685</v>
      </c>
    </row>
    <row r="47" spans="2:5" ht="15.75" thickBot="1" x14ac:dyDescent="0.3">
      <c r="B47" s="208" t="s">
        <v>360</v>
      </c>
      <c r="C47" s="291">
        <f t="shared" si="6"/>
        <v>39927.183333333298</v>
      </c>
      <c r="D47" s="292">
        <f t="shared" si="7"/>
        <v>70728.916666666599</v>
      </c>
      <c r="E47" s="293">
        <f t="shared" si="5"/>
        <v>0.77144768956487864</v>
      </c>
    </row>
    <row r="48" spans="2:5" ht="15.75" thickBot="1" x14ac:dyDescent="0.3">
      <c r="B48" s="208" t="s">
        <v>688</v>
      </c>
      <c r="C48" s="291">
        <f t="shared" si="6"/>
        <v>0</v>
      </c>
      <c r="D48" s="292">
        <f t="shared" si="7"/>
        <v>10627.41</v>
      </c>
      <c r="E48" s="293" t="str">
        <f t="shared" si="5"/>
        <v>-</v>
      </c>
    </row>
    <row r="49" spans="2:5" ht="15.75" thickBot="1" x14ac:dyDescent="0.3">
      <c r="B49" s="208" t="s">
        <v>689</v>
      </c>
      <c r="C49" s="291">
        <f t="shared" si="6"/>
        <v>14396.5666666666</v>
      </c>
      <c r="D49" s="292">
        <f t="shared" si="7"/>
        <v>11485.6833333333</v>
      </c>
      <c r="E49" s="293">
        <f t="shared" si="5"/>
        <v>-0.20219288395149634</v>
      </c>
    </row>
    <row r="50" spans="2:5" ht="15.75" thickBot="1" x14ac:dyDescent="0.3">
      <c r="B50" s="307" t="s">
        <v>457</v>
      </c>
      <c r="C50" s="291">
        <f t="shared" si="6"/>
        <v>50094.416666666599</v>
      </c>
      <c r="D50" s="292">
        <f t="shared" si="7"/>
        <v>38318.050000000003</v>
      </c>
      <c r="E50" s="293">
        <f t="shared" si="5"/>
        <v>-0.23508341747999084</v>
      </c>
    </row>
    <row r="51" spans="2:5" ht="15.75" thickBot="1" x14ac:dyDescent="0.3">
      <c r="B51" s="131" t="s">
        <v>451</v>
      </c>
      <c r="C51" s="291">
        <f>H25</f>
        <v>0</v>
      </c>
      <c r="D51" s="210"/>
      <c r="E51" s="211" t="str">
        <f t="shared" si="5"/>
        <v>-</v>
      </c>
    </row>
    <row r="52" spans="2:5" ht="15.75" thickBot="1" x14ac:dyDescent="0.3">
      <c r="B52" s="208" t="s">
        <v>355</v>
      </c>
      <c r="C52" s="291">
        <f>I26</f>
        <v>19713.5666666666</v>
      </c>
      <c r="D52" s="235">
        <f>P26</f>
        <v>50019.366666666603</v>
      </c>
      <c r="E52" s="211">
        <f t="shared" si="5"/>
        <v>1.537306795489406</v>
      </c>
    </row>
    <row r="53" spans="2:5" ht="15.75" thickBot="1" x14ac:dyDescent="0.3">
      <c r="B53" s="208" t="s">
        <v>356</v>
      </c>
      <c r="C53" s="291">
        <f t="shared" ref="C53:C55" si="8">I27</f>
        <v>31640.0333333333</v>
      </c>
      <c r="D53" s="235">
        <f>P27</f>
        <v>28502.5666666666</v>
      </c>
      <c r="E53" s="211">
        <f t="shared" si="5"/>
        <v>-9.9161294604621253E-2</v>
      </c>
    </row>
    <row r="54" spans="2:5" ht="15.75" thickBot="1" x14ac:dyDescent="0.3">
      <c r="B54" s="307" t="s">
        <v>455</v>
      </c>
      <c r="C54" s="291">
        <f t="shared" si="8"/>
        <v>18268.849999999999</v>
      </c>
      <c r="D54" s="394">
        <f>P28</f>
        <v>16165.166666666601</v>
      </c>
      <c r="E54" s="211">
        <f t="shared" ref="E54" si="9">+IFERROR((D54-C54)/C54,"-")</f>
        <v>-0.11515138245337819</v>
      </c>
    </row>
    <row r="55" spans="2:5" ht="15.75" thickBot="1" x14ac:dyDescent="0.3">
      <c r="B55" s="208" t="s">
        <v>357</v>
      </c>
      <c r="C55" s="291">
        <f t="shared" si="8"/>
        <v>2055.4833333333299</v>
      </c>
      <c r="D55" s="394">
        <f t="shared" ref="D55" si="10">P29</f>
        <v>1618.45</v>
      </c>
      <c r="E55" s="211">
        <f t="shared" si="5"/>
        <v>-0.21261828118285106</v>
      </c>
    </row>
    <row r="56" spans="2:5" ht="15.75" thickBot="1" x14ac:dyDescent="0.3">
      <c r="B56" s="197" t="s">
        <v>222</v>
      </c>
      <c r="C56" s="214">
        <f>SUM(C44:C55)</f>
        <v>229533.79999999961</v>
      </c>
      <c r="D56" s="215">
        <f>SUM(D44:D55)</f>
        <v>276997.22666666639</v>
      </c>
      <c r="E56" s="216">
        <f t="shared" si="5"/>
        <v>0.20678186248241812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O21" sqref="O21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4"/>
      <c r="B2" s="304"/>
      <c r="C2" s="473" t="s">
        <v>498</v>
      </c>
      <c r="D2" s="474"/>
      <c r="E2" s="474"/>
      <c r="F2" s="474"/>
      <c r="G2" s="474"/>
      <c r="H2" s="474"/>
      <c r="I2" s="475"/>
      <c r="J2" s="473" t="s">
        <v>507</v>
      </c>
      <c r="K2" s="474"/>
      <c r="L2" s="474"/>
      <c r="M2" s="474"/>
      <c r="N2" s="474"/>
      <c r="O2" s="474"/>
      <c r="P2" s="475"/>
      <c r="Q2" s="473" t="s">
        <v>507</v>
      </c>
      <c r="R2" s="474"/>
      <c r="S2" s="474"/>
      <c r="T2" s="474"/>
      <c r="U2" s="474"/>
      <c r="V2" s="474"/>
      <c r="W2" s="475"/>
    </row>
    <row r="3" spans="1:23" ht="15.75" thickBot="1" x14ac:dyDescent="0.3">
      <c r="A3" s="304"/>
      <c r="B3" s="304"/>
      <c r="C3" s="476" t="s">
        <v>2</v>
      </c>
      <c r="D3" s="477"/>
      <c r="E3" s="477"/>
      <c r="F3" s="477"/>
      <c r="G3" s="477"/>
      <c r="H3" s="477"/>
      <c r="I3" s="478"/>
      <c r="J3" s="476" t="s">
        <v>2</v>
      </c>
      <c r="K3" s="477"/>
      <c r="L3" s="477"/>
      <c r="M3" s="477"/>
      <c r="N3" s="477"/>
      <c r="O3" s="477"/>
      <c r="P3" s="478"/>
      <c r="Q3" s="479" t="s">
        <v>224</v>
      </c>
      <c r="R3" s="480"/>
      <c r="S3" s="480"/>
      <c r="T3" s="480"/>
      <c r="U3" s="480"/>
      <c r="V3" s="480"/>
      <c r="W3" s="481"/>
    </row>
    <row r="4" spans="1:23" ht="15.75" thickBot="1" x14ac:dyDescent="0.3">
      <c r="A4" s="304"/>
      <c r="B4" s="304"/>
      <c r="C4" s="128">
        <v>44802</v>
      </c>
      <c r="D4" s="128">
        <v>44803</v>
      </c>
      <c r="E4" s="128">
        <v>44804</v>
      </c>
      <c r="F4" s="128">
        <v>44805</v>
      </c>
      <c r="G4" s="128">
        <v>44806</v>
      </c>
      <c r="H4" s="128">
        <v>44807</v>
      </c>
      <c r="I4" s="128">
        <v>44808</v>
      </c>
      <c r="J4" s="128">
        <v>44809</v>
      </c>
      <c r="K4" s="128">
        <v>44810</v>
      </c>
      <c r="L4" s="128">
        <v>44811</v>
      </c>
      <c r="M4" s="128">
        <v>44812</v>
      </c>
      <c r="N4" s="128">
        <v>44813</v>
      </c>
      <c r="O4" s="128">
        <v>44814</v>
      </c>
      <c r="P4" s="128">
        <v>44815</v>
      </c>
      <c r="Q4" s="128">
        <v>44809</v>
      </c>
      <c r="R4" s="128">
        <v>44810</v>
      </c>
      <c r="S4" s="128">
        <v>44811</v>
      </c>
      <c r="T4" s="128">
        <v>44812</v>
      </c>
      <c r="U4" s="128">
        <v>44813</v>
      </c>
      <c r="V4" s="128">
        <v>44814</v>
      </c>
      <c r="W4" s="128">
        <v>44815</v>
      </c>
    </row>
    <row r="5" spans="1:23" ht="15.75" thickBot="1" x14ac:dyDescent="0.3">
      <c r="A5" s="304"/>
      <c r="B5" s="304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  <c r="Q5" s="130">
        <v>44760</v>
      </c>
      <c r="R5" s="130">
        <v>44761</v>
      </c>
      <c r="S5" s="130">
        <v>44762</v>
      </c>
      <c r="T5" s="130">
        <v>44763</v>
      </c>
      <c r="U5" s="130">
        <v>44764</v>
      </c>
      <c r="V5" s="130">
        <v>44765</v>
      </c>
      <c r="W5" s="130">
        <v>44766</v>
      </c>
    </row>
    <row r="6" spans="1:23" x14ac:dyDescent="0.25">
      <c r="B6" s="15" t="s">
        <v>449</v>
      </c>
      <c r="C6" s="236"/>
      <c r="D6" s="237"/>
      <c r="E6" s="237"/>
      <c r="F6" s="237"/>
      <c r="G6" s="237"/>
      <c r="H6" s="237"/>
      <c r="I6" s="238"/>
      <c r="J6" s="239"/>
      <c r="K6" s="240"/>
      <c r="L6" s="240"/>
      <c r="M6" s="240"/>
      <c r="N6" s="240"/>
      <c r="O6" s="240"/>
      <c r="P6" s="241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2">
        <f>IFERROR('Más Vistos-H'!C7/'Más Vistos-U'!C6,0)</f>
        <v>0.69485411348141968</v>
      </c>
      <c r="D7" s="243">
        <f>IFERROR('Más Vistos-H'!D7/'Más Vistos-U'!D6,0)</f>
        <v>0.58927608510400231</v>
      </c>
      <c r="E7" s="243">
        <f>IFERROR('Más Vistos-H'!E7/'Más Vistos-U'!E6,0)</f>
        <v>0.75618125458302787</v>
      </c>
      <c r="F7" s="243">
        <f>IFERROR('Más Vistos-H'!F7/'Más Vistos-U'!F6,0)</f>
        <v>0.72941080783944068</v>
      </c>
      <c r="G7" s="243">
        <f>IFERROR('Más Vistos-H'!G7/'Más Vistos-U'!G6,0)</f>
        <v>0.73249473659309483</v>
      </c>
      <c r="H7" s="243">
        <f>IFERROR('Más Vistos-H'!H7/'Más Vistos-U'!H6,0)</f>
        <v>0</v>
      </c>
      <c r="I7" s="243">
        <f>IFERROR('Más Vistos-H'!I7/'Más Vistos-U'!I6,0)</f>
        <v>0</v>
      </c>
      <c r="J7" s="244">
        <f>IFERROR('Más Vistos-H'!J7/'Más Vistos-U'!J6,0)</f>
        <v>0.70895654941579811</v>
      </c>
      <c r="K7" s="245">
        <f>IFERROR('Más Vistos-H'!K7/'Más Vistos-U'!K6,0)</f>
        <v>0.72534384907874283</v>
      </c>
      <c r="L7" s="245">
        <f>IFERROR('Más Vistos-H'!L7/'Más Vistos-U'!L6,0)</f>
        <v>0.71361417620569934</v>
      </c>
      <c r="M7" s="245">
        <f>IFERROR('Más Vistos-H'!M7/'Más Vistos-U'!M6,0)</f>
        <v>0.75092993674367436</v>
      </c>
      <c r="N7" s="245">
        <f>IFERROR('Más Vistos-H'!N7/'Más Vistos-U'!N6,0)</f>
        <v>0.76444409304940608</v>
      </c>
      <c r="O7" s="245">
        <f>IFERROR('Más Vistos-H'!O7/'Más Vistos-U'!O6,0)</f>
        <v>0</v>
      </c>
      <c r="P7" s="245">
        <f>IFERROR('Más Vistos-H'!P7/'Más Vistos-U'!P6,0)</f>
        <v>0</v>
      </c>
      <c r="Q7" s="27">
        <f t="shared" ref="Q7:Q16" si="0">IFERROR((J7-C7)/C7,"-")</f>
        <v>2.0295534934262904E-2</v>
      </c>
      <c r="R7" s="28">
        <f t="shared" ref="R7:R16" si="1">IFERROR((K7-D7)/D7,"-")</f>
        <v>0.23090664531333507</v>
      </c>
      <c r="S7" s="28">
        <f t="shared" ref="S7:S16" si="2">IFERROR((L7-E7)/E7,"-")</f>
        <v>-5.6292162916417178E-2</v>
      </c>
      <c r="T7" s="28">
        <f t="shared" ref="T7:T16" si="3">IFERROR((M7-F7)/F7,"-")</f>
        <v>2.9502070264045936E-2</v>
      </c>
      <c r="U7" s="28">
        <f t="shared" ref="U7:U16" si="4">IFERROR((N7-G7)/G7,"-")</f>
        <v>4.3617182295276079E-2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2">
        <f>IFERROR('Más Vistos-H'!C8/'Más Vistos-U'!C7,0)</f>
        <v>0.96519321169627914</v>
      </c>
      <c r="D8" s="243">
        <f>IFERROR('Más Vistos-H'!D8/'Más Vistos-U'!D7,0)</f>
        <v>0.83851537025349676</v>
      </c>
      <c r="E8" s="243">
        <f>IFERROR('Más Vistos-H'!E8/'Más Vistos-U'!E7,0)</f>
        <v>1.0345689897319059</v>
      </c>
      <c r="F8" s="243">
        <f>IFERROR('Más Vistos-H'!F8/'Más Vistos-U'!F7,0)</f>
        <v>1.0123278086439009</v>
      </c>
      <c r="G8" s="243">
        <f>IFERROR('Más Vistos-H'!G8/'Más Vistos-U'!G7,0)</f>
        <v>1.0076865675605329</v>
      </c>
      <c r="H8" s="243">
        <f>IFERROR('Más Vistos-H'!H8/'Más Vistos-U'!H7,0)</f>
        <v>0</v>
      </c>
      <c r="I8" s="243">
        <f>IFERROR('Más Vistos-H'!I8/'Más Vistos-U'!I7,0)</f>
        <v>0</v>
      </c>
      <c r="J8" s="244">
        <f>IFERROR('Más Vistos-H'!J8/'Más Vistos-U'!J7,0)</f>
        <v>1.020394621309048</v>
      </c>
      <c r="K8" s="245">
        <f>IFERROR('Más Vistos-H'!K8/'Más Vistos-U'!K7,0)</f>
        <v>0.99249562086164944</v>
      </c>
      <c r="L8" s="245">
        <f>IFERROR('Más Vistos-H'!L8/'Más Vistos-U'!L7,0)</f>
        <v>0.98329699916352886</v>
      </c>
      <c r="M8" s="245">
        <f>IFERROR('Más Vistos-H'!M8/'Más Vistos-U'!M7,0)</f>
        <v>1.0127953967827996</v>
      </c>
      <c r="N8" s="245">
        <f>IFERROR('Más Vistos-H'!N8/'Más Vistos-U'!N7,0)</f>
        <v>1.0056357404649483</v>
      </c>
      <c r="O8" s="245">
        <f>IFERROR('Más Vistos-H'!O8/'Más Vistos-U'!O7,0)</f>
        <v>0</v>
      </c>
      <c r="P8" s="245">
        <f>IFERROR('Más Vistos-H'!P8/'Más Vistos-U'!P7,0)</f>
        <v>0</v>
      </c>
      <c r="Q8" s="27">
        <f t="shared" si="0"/>
        <v>5.7192082314540045E-2</v>
      </c>
      <c r="R8" s="28">
        <f t="shared" si="1"/>
        <v>0.18363438056192335</v>
      </c>
      <c r="S8" s="28">
        <f t="shared" si="2"/>
        <v>-4.9558793156620207E-2</v>
      </c>
      <c r="T8" s="28">
        <f t="shared" si="3"/>
        <v>4.6189399807663404E-4</v>
      </c>
      <c r="U8" s="28">
        <f t="shared" si="4"/>
        <v>-2.0351835199603151E-3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2">
        <f>IFERROR('Más Vistos-H'!C9/'Más Vistos-U'!C8,0)</f>
        <v>1.0763585940796998</v>
      </c>
      <c r="D9" s="243">
        <f>IFERROR('Más Vistos-H'!D9/'Más Vistos-U'!D8,0)</f>
        <v>0.88854493464051965</v>
      </c>
      <c r="E9" s="243">
        <f>IFERROR('Más Vistos-H'!E9/'Más Vistos-U'!E8,0)</f>
        <v>1.005219078494938</v>
      </c>
      <c r="F9" s="243">
        <f>IFERROR('Más Vistos-H'!F9/'Más Vistos-U'!F8,0)</f>
        <v>1.0202211842816336</v>
      </c>
      <c r="G9" s="243">
        <f>IFERROR('Más Vistos-H'!G9/'Más Vistos-U'!G8,0)</f>
        <v>0.95804393291505008</v>
      </c>
      <c r="H9" s="243">
        <f>IFERROR('Más Vistos-H'!H9/'Más Vistos-U'!H8,0)</f>
        <v>0</v>
      </c>
      <c r="I9" s="243">
        <f>IFERROR('Más Vistos-H'!I9/'Más Vistos-U'!I8,0)</f>
        <v>0</v>
      </c>
      <c r="J9" s="244">
        <f>IFERROR('Más Vistos-H'!J9/'Más Vistos-U'!J8,0)</f>
        <v>0.99624351646024922</v>
      </c>
      <c r="K9" s="245">
        <f>IFERROR('Más Vistos-H'!K9/'Más Vistos-U'!K8,0)</f>
        <v>0.82878303198887349</v>
      </c>
      <c r="L9" s="245">
        <f>IFERROR('Más Vistos-H'!L9/'Más Vistos-U'!L8,0)</f>
        <v>0.85958378676124703</v>
      </c>
      <c r="M9" s="245">
        <f>IFERROR('Más Vistos-H'!M9/'Más Vistos-U'!M8,0)</f>
        <v>0.90427171697244435</v>
      </c>
      <c r="N9" s="245">
        <f>IFERROR('Más Vistos-H'!N9/'Más Vistos-U'!N8,0)</f>
        <v>0.93983444776819458</v>
      </c>
      <c r="O9" s="245">
        <f>IFERROR('Más Vistos-H'!O9/'Más Vistos-U'!O8,0)</f>
        <v>0</v>
      </c>
      <c r="P9" s="245">
        <f>IFERROR('Más Vistos-H'!P9/'Más Vistos-U'!P8,0)</f>
        <v>0</v>
      </c>
      <c r="Q9" s="27">
        <f t="shared" si="0"/>
        <v>-7.4431586332016034E-2</v>
      </c>
      <c r="R9" s="28">
        <f t="shared" si="1"/>
        <v>-6.7258165931500302E-2</v>
      </c>
      <c r="S9" s="28">
        <f t="shared" si="2"/>
        <v>-0.14487915604600646</v>
      </c>
      <c r="T9" s="28">
        <f t="shared" si="3"/>
        <v>-0.11365130336009685</v>
      </c>
      <c r="U9" s="28">
        <f t="shared" si="4"/>
        <v>-1.9006941666494678E-2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2">
        <f>IFERROR('Más Vistos-H'!C10/'Más Vistos-U'!C9,0)</f>
        <v>1.0981659657618612</v>
      </c>
      <c r="D10" s="243">
        <f>IFERROR('Más Vistos-H'!D10/'Más Vistos-U'!D9,0)</f>
        <v>1.047140920541394</v>
      </c>
      <c r="E10" s="243">
        <f>IFERROR('Más Vistos-H'!E10/'Más Vistos-U'!E9,0)</f>
        <v>0.83233319074227463</v>
      </c>
      <c r="F10" s="243">
        <f>IFERROR('Más Vistos-H'!F10/'Más Vistos-U'!F9,0)</f>
        <v>1.1424842234877635</v>
      </c>
      <c r="G10" s="243">
        <f>IFERROR('Más Vistos-H'!G10/'Más Vistos-U'!G9,0)</f>
        <v>1.1024026807357765</v>
      </c>
      <c r="H10" s="243">
        <f>IFERROR('Más Vistos-H'!H10/'Más Vistos-U'!H9,0)</f>
        <v>0</v>
      </c>
      <c r="I10" s="243">
        <f>IFERROR('Más Vistos-H'!I10/'Más Vistos-U'!I9,0)</f>
        <v>0</v>
      </c>
      <c r="J10" s="244">
        <f>IFERROR('Más Vistos-H'!J10/'Más Vistos-U'!J9,0)</f>
        <v>1.1046940213696204</v>
      </c>
      <c r="K10" s="245">
        <f>IFERROR('Más Vistos-H'!K10/'Más Vistos-U'!K9,0)</f>
        <v>1.0140003878223764</v>
      </c>
      <c r="L10" s="245">
        <f>IFERROR('Más Vistos-H'!L10/'Más Vistos-U'!L9,0)</f>
        <v>0.85507799782962557</v>
      </c>
      <c r="M10" s="245">
        <f>IFERROR('Más Vistos-H'!M10/'Más Vistos-U'!M9,0)</f>
        <v>1.1107806908158186</v>
      </c>
      <c r="N10" s="245">
        <f>IFERROR('Más Vistos-H'!N10/'Más Vistos-U'!N9,0)</f>
        <v>1.1431432182424428</v>
      </c>
      <c r="O10" s="245">
        <f>IFERROR('Más Vistos-H'!O10/'Más Vistos-U'!O9,0)</f>
        <v>0</v>
      </c>
      <c r="P10" s="245">
        <f>IFERROR('Más Vistos-H'!P10/'Más Vistos-U'!P9,0)</f>
        <v>0</v>
      </c>
      <c r="Q10" s="27">
        <f t="shared" si="0"/>
        <v>5.9445073069900357E-3</v>
      </c>
      <c r="R10" s="28">
        <f t="shared" si="1"/>
        <v>-3.1648589095231952E-2</v>
      </c>
      <c r="S10" s="28">
        <f t="shared" si="2"/>
        <v>2.7326565058720199E-2</v>
      </c>
      <c r="T10" s="28">
        <f t="shared" si="3"/>
        <v>-2.7749645920851853E-2</v>
      </c>
      <c r="U10" s="28">
        <f t="shared" si="4"/>
        <v>3.6956130657696547E-2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2">
        <f>IFERROR('Más Vistos-H'!C11/'Más Vistos-U'!C10,0)</f>
        <v>0.60585962129070103</v>
      </c>
      <c r="D11" s="243">
        <f>IFERROR('Más Vistos-H'!D11/'Más Vistos-U'!D10,0)</f>
        <v>0.6378894242530585</v>
      </c>
      <c r="E11" s="243">
        <f>IFERROR('Más Vistos-H'!E11/'Más Vistos-U'!E10,0)</f>
        <v>0.56805952024938966</v>
      </c>
      <c r="F11" s="243">
        <f>IFERROR('Más Vistos-H'!F11/'Más Vistos-U'!F10,0)</f>
        <v>0.66088596068348393</v>
      </c>
      <c r="G11" s="243">
        <f>IFERROR('Más Vistos-H'!G11/'Más Vistos-U'!G10,0)</f>
        <v>0.61172110912737554</v>
      </c>
      <c r="H11" s="243">
        <f>IFERROR('Más Vistos-H'!H11/'Más Vistos-U'!H10,0)</f>
        <v>0</v>
      </c>
      <c r="I11" s="243">
        <f>IFERROR('Más Vistos-H'!I11/'Más Vistos-U'!I10,0)</f>
        <v>0</v>
      </c>
      <c r="J11" s="244">
        <f>IFERROR('Más Vistos-H'!J11/'Más Vistos-U'!J10,0)</f>
        <v>0.58063967522492665</v>
      </c>
      <c r="K11" s="245">
        <f>IFERROR('Más Vistos-H'!K11/'Más Vistos-U'!K10,0)</f>
        <v>0.55347053953638536</v>
      </c>
      <c r="L11" s="245">
        <f>IFERROR('Más Vistos-H'!L11/'Más Vistos-U'!L10,0)</f>
        <v>0.55309611023896743</v>
      </c>
      <c r="M11" s="245">
        <f>IFERROR('Más Vistos-H'!M11/'Más Vistos-U'!M10,0)</f>
        <v>0.65406998220222301</v>
      </c>
      <c r="N11" s="245">
        <f>IFERROR('Más Vistos-H'!N11/'Más Vistos-U'!N10,0)</f>
        <v>0.63572201189832345</v>
      </c>
      <c r="O11" s="245">
        <f>IFERROR('Más Vistos-H'!O11/'Más Vistos-U'!O10,0)</f>
        <v>0</v>
      </c>
      <c r="P11" s="245">
        <f>IFERROR('Más Vistos-H'!P11/'Más Vistos-U'!P10,0)</f>
        <v>0</v>
      </c>
      <c r="Q11" s="27">
        <f t="shared" si="0"/>
        <v>-4.162671546264584E-2</v>
      </c>
      <c r="R11" s="28">
        <f t="shared" si="1"/>
        <v>-0.13234093795413535</v>
      </c>
      <c r="S11" s="28">
        <f t="shared" si="2"/>
        <v>-2.6341271428481628E-2</v>
      </c>
      <c r="T11" s="28">
        <f t="shared" si="3"/>
        <v>-1.0313395784973069E-2</v>
      </c>
      <c r="U11" s="28">
        <f t="shared" si="4"/>
        <v>3.9235040957120743E-2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2">
        <f>IFERROR('Más Vistos-H'!C12/'Más Vistos-U'!C11,0)</f>
        <v>0.51923440084901673</v>
      </c>
      <c r="D12" s="243">
        <f>IFERROR('Más Vistos-H'!D12/'Más Vistos-U'!D11,0)</f>
        <v>0.5510050979029073</v>
      </c>
      <c r="E12" s="243">
        <f>IFERROR('Más Vistos-H'!E12/'Más Vistos-U'!E11,0)</f>
        <v>0.5390684641939254</v>
      </c>
      <c r="F12" s="243">
        <f>IFERROR('Más Vistos-H'!F12/'Más Vistos-U'!F11,0)</f>
        <v>0.58520926083798908</v>
      </c>
      <c r="G12" s="243">
        <f>IFERROR('Más Vistos-H'!G12/'Más Vistos-U'!G11,0)</f>
        <v>0.55428718968453838</v>
      </c>
      <c r="H12" s="243">
        <f>IFERROR('Más Vistos-H'!H12/'Más Vistos-U'!H11,0)</f>
        <v>0</v>
      </c>
      <c r="I12" s="243">
        <f>IFERROR('Más Vistos-H'!I12/'Más Vistos-U'!I11,0)</f>
        <v>0</v>
      </c>
      <c r="J12" s="244">
        <f>IFERROR('Más Vistos-H'!J12/'Más Vistos-U'!J11,0)</f>
        <v>0.51563859189759109</v>
      </c>
      <c r="K12" s="245">
        <f>IFERROR('Más Vistos-H'!K12/'Más Vistos-U'!K11,0)</f>
        <v>0.51310485613064893</v>
      </c>
      <c r="L12" s="245">
        <f>IFERROR('Más Vistos-H'!L12/'Más Vistos-U'!L11,0)</f>
        <v>0.54171715310251556</v>
      </c>
      <c r="M12" s="245">
        <f>IFERROR('Más Vistos-H'!M12/'Más Vistos-U'!M11,0)</f>
        <v>0.58258229431019759</v>
      </c>
      <c r="N12" s="245">
        <f>IFERROR('Más Vistos-H'!N12/'Más Vistos-U'!N11,0)</f>
        <v>0.59618362707362638</v>
      </c>
      <c r="O12" s="245">
        <f>IFERROR('Más Vistos-H'!O12/'Más Vistos-U'!O11,0)</f>
        <v>0</v>
      </c>
      <c r="P12" s="245">
        <f>IFERROR('Más Vistos-H'!P12/'Más Vistos-U'!P11,0)</f>
        <v>0</v>
      </c>
      <c r="Q12" s="27">
        <f t="shared" si="0"/>
        <v>-6.9252132477085815E-3</v>
      </c>
      <c r="R12" s="28">
        <f t="shared" si="1"/>
        <v>-6.8783831431876843E-2</v>
      </c>
      <c r="S12" s="28">
        <f t="shared" si="2"/>
        <v>4.9134554968834421E-3</v>
      </c>
      <c r="T12" s="28">
        <f t="shared" si="3"/>
        <v>-4.4889353323455733E-3</v>
      </c>
      <c r="U12" s="28">
        <f t="shared" si="4"/>
        <v>7.5586154918955498E-2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2">
        <f>IFERROR('Más Vistos-H'!C13/'Más Vistos-U'!C12,0)</f>
        <v>0.89208465608465537</v>
      </c>
      <c r="D13" s="243">
        <f>IFERROR('Más Vistos-H'!D13/'Más Vistos-U'!D12,0)</f>
        <v>0.85221655796286577</v>
      </c>
      <c r="E13" s="243">
        <f>IFERROR('Más Vistos-H'!E13/'Más Vistos-U'!E12,0)</f>
        <v>0.86912165343088377</v>
      </c>
      <c r="F13" s="243">
        <f>IFERROR('Más Vistos-H'!F13/'Más Vistos-U'!F12,0)</f>
        <v>0.89267143464894172</v>
      </c>
      <c r="G13" s="243">
        <f>IFERROR('Más Vistos-H'!G13/'Más Vistos-U'!G12,0)</f>
        <v>0.77764859535455455</v>
      </c>
      <c r="H13" s="243">
        <f>IFERROR('Más Vistos-H'!H13/'Más Vistos-U'!H12,0)</f>
        <v>0</v>
      </c>
      <c r="I13" s="243">
        <f>IFERROR('Más Vistos-H'!I13/'Más Vistos-U'!I12,0)</f>
        <v>0</v>
      </c>
      <c r="J13" s="244">
        <f>IFERROR('Más Vistos-H'!J13/'Más Vistos-U'!J12,0)</f>
        <v>0.83367562931312522</v>
      </c>
      <c r="K13" s="245">
        <f>IFERROR('Más Vistos-H'!K13/'Más Vistos-U'!K12,0)</f>
        <v>0.76309203748837906</v>
      </c>
      <c r="L13" s="245">
        <f>IFERROR('Más Vistos-H'!L13/'Más Vistos-U'!L12,0)</f>
        <v>0.81472325301834525</v>
      </c>
      <c r="M13" s="245">
        <f>IFERROR('Más Vistos-H'!M13/'Más Vistos-U'!M12,0)</f>
        <v>0.82486399929805998</v>
      </c>
      <c r="N13" s="245">
        <f>IFERROR('Más Vistos-H'!N13/'Más Vistos-U'!N12,0)</f>
        <v>0.79557849343976328</v>
      </c>
      <c r="O13" s="245">
        <f>IFERROR('Más Vistos-H'!O13/'Más Vistos-U'!O12,0)</f>
        <v>0</v>
      </c>
      <c r="P13" s="245">
        <f>IFERROR('Más Vistos-H'!P13/'Más Vistos-U'!P12,0)</f>
        <v>0</v>
      </c>
      <c r="Q13" s="27">
        <f t="shared" si="0"/>
        <v>-6.5474757774543937E-2</v>
      </c>
      <c r="R13" s="28">
        <f t="shared" si="1"/>
        <v>-0.10457966304659642</v>
      </c>
      <c r="S13" s="28">
        <f t="shared" si="2"/>
        <v>-6.2590087587622745E-2</v>
      </c>
      <c r="T13" s="28">
        <f t="shared" si="3"/>
        <v>-7.596012678231176E-2</v>
      </c>
      <c r="U13" s="28">
        <f t="shared" si="4"/>
        <v>2.3056555611772077E-2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2">
        <f>IFERROR('Más Vistos-H'!C14/'Más Vistos-U'!C13,0)</f>
        <v>0.39294439087110211</v>
      </c>
      <c r="D14" s="243">
        <f>IFERROR('Más Vistos-H'!D14/'Más Vistos-U'!D13,0)</f>
        <v>0.44197000337040698</v>
      </c>
      <c r="E14" s="243">
        <f>IFERROR('Más Vistos-H'!E14/'Más Vistos-U'!E13,0)</f>
        <v>0.41252454590083454</v>
      </c>
      <c r="F14" s="243">
        <f>IFERROR('Más Vistos-H'!F14/'Más Vistos-U'!F13,0)</f>
        <v>0.39867716008037507</v>
      </c>
      <c r="G14" s="243">
        <f>IFERROR('Más Vistos-H'!G14/'Más Vistos-U'!G13,0)</f>
        <v>0.39595122310639475</v>
      </c>
      <c r="H14" s="243">
        <f>IFERROR('Más Vistos-H'!H14/'Más Vistos-U'!H13,0)</f>
        <v>0</v>
      </c>
      <c r="I14" s="243">
        <f>IFERROR('Más Vistos-H'!I14/'Más Vistos-U'!I13,0)</f>
        <v>0</v>
      </c>
      <c r="J14" s="244">
        <f>IFERROR('Más Vistos-H'!J14/'Más Vistos-U'!J13,0)</f>
        <v>0.60229250785105426</v>
      </c>
      <c r="K14" s="245">
        <f>IFERROR('Más Vistos-H'!K14/'Más Vistos-U'!K13,0)</f>
        <v>0.37217202333295207</v>
      </c>
      <c r="L14" s="245">
        <f>IFERROR('Más Vistos-H'!L14/'Más Vistos-U'!L13,0)</f>
        <v>0.35925879762349866</v>
      </c>
      <c r="M14" s="245">
        <f>IFERROR('Más Vistos-H'!M14/'Más Vistos-U'!M13,0)</f>
        <v>0.40120452955578834</v>
      </c>
      <c r="N14" s="245">
        <f>IFERROR('Más Vistos-H'!N14/'Más Vistos-U'!N13,0)</f>
        <v>0.40991487580240021</v>
      </c>
      <c r="O14" s="245">
        <f>IFERROR('Más Vistos-H'!O14/'Más Vistos-U'!O13,0)</f>
        <v>0</v>
      </c>
      <c r="P14" s="245">
        <f>IFERROR('Más Vistos-H'!P14/'Más Vistos-U'!P13,0)</f>
        <v>0</v>
      </c>
      <c r="Q14" s="27">
        <f t="shared" si="0"/>
        <v>0.53276779575821653</v>
      </c>
      <c r="R14" s="28">
        <f t="shared" si="1"/>
        <v>-0.15792469965197728</v>
      </c>
      <c r="S14" s="28">
        <f t="shared" si="2"/>
        <v>-0.12912140333617933</v>
      </c>
      <c r="T14" s="28">
        <f t="shared" si="3"/>
        <v>6.3393886795615204E-3</v>
      </c>
      <c r="U14" s="28">
        <f t="shared" si="4"/>
        <v>3.5266093097162478E-2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411</v>
      </c>
      <c r="C15" s="242">
        <f>IFERROR('Más Vistos-H'!C15/'Más Vistos-U'!C14,0)</f>
        <v>0.85462892187361128</v>
      </c>
      <c r="D15" s="243">
        <f>IFERROR('Más Vistos-H'!D15/'Más Vistos-U'!D14,0)</f>
        <v>0.83312194135730777</v>
      </c>
      <c r="E15" s="243">
        <f>IFERROR('Más Vistos-H'!E15/'Más Vistos-U'!E14,0)</f>
        <v>0.79298070815939548</v>
      </c>
      <c r="F15" s="243">
        <f>IFERROR('Más Vistos-H'!F15/'Más Vistos-U'!F14,0)</f>
        <v>0.90257021006306315</v>
      </c>
      <c r="G15" s="243">
        <f>IFERROR('Más Vistos-H'!G15/'Más Vistos-U'!G14,0)</f>
        <v>0.80506995827858729</v>
      </c>
      <c r="H15" s="243">
        <f>IFERROR('Más Vistos-H'!H15/'Más Vistos-U'!H14,0)</f>
        <v>0</v>
      </c>
      <c r="I15" s="243">
        <f>IFERROR('Más Vistos-H'!I15/'Más Vistos-U'!I14,0)</f>
        <v>0</v>
      </c>
      <c r="J15" s="244">
        <f>IFERROR('Más Vistos-H'!J15/'Más Vistos-U'!J14,0)</f>
        <v>0.81658707910948858</v>
      </c>
      <c r="K15" s="245">
        <f>IFERROR('Más Vistos-H'!K15/'Más Vistos-U'!K14,0)</f>
        <v>0.76433151126250964</v>
      </c>
      <c r="L15" s="245">
        <f>IFERROR('Más Vistos-H'!L15/'Más Vistos-U'!L14,0)</f>
        <v>0.80942248188459476</v>
      </c>
      <c r="M15" s="245">
        <f>IFERROR('Más Vistos-H'!M15/'Más Vistos-U'!M14,0)</f>
        <v>0.86854636166168875</v>
      </c>
      <c r="N15" s="245">
        <f>IFERROR('Más Vistos-H'!N15/'Más Vistos-U'!N14,0)</f>
        <v>0.90333753075192025</v>
      </c>
      <c r="O15" s="245">
        <f>IFERROR('Más Vistos-H'!O15/'Más Vistos-U'!O14,0)</f>
        <v>0</v>
      </c>
      <c r="P15" s="245">
        <f>IFERROR('Más Vistos-H'!P15/'Más Vistos-U'!P14,0)</f>
        <v>0</v>
      </c>
      <c r="Q15" s="27">
        <f t="shared" ref="Q15" si="7">IFERROR((J15-C15)/C15,"-")</f>
        <v>-4.4512702285716237E-2</v>
      </c>
      <c r="R15" s="28">
        <f t="shared" ref="R15" si="8">IFERROR((K15-D15)/D15,"-")</f>
        <v>-8.256946153971885E-2</v>
      </c>
      <c r="S15" s="28">
        <f t="shared" ref="S15" si="9">IFERROR((L15-E15)/E15,"-")</f>
        <v>2.0734140888953825E-2</v>
      </c>
      <c r="T15" s="28">
        <f t="shared" ref="T15" si="10">IFERROR((M15-F15)/F15,"-")</f>
        <v>-3.7696622403477216E-2</v>
      </c>
      <c r="U15" s="28">
        <f t="shared" ref="U15" si="11">IFERROR((N15-G15)/G15,"-")</f>
        <v>0.12206091093431204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7">
        <f>IFERROR('Más Vistos-H'!C16/'Más Vistos-U'!C15,0)</f>
        <v>0.85171768580528573</v>
      </c>
      <c r="D16" s="246">
        <f>IFERROR('Más Vistos-H'!D16/'Más Vistos-U'!D15,0)</f>
        <v>0.80051252562377773</v>
      </c>
      <c r="E16" s="246">
        <f>IFERROR('Más Vistos-H'!E16/'Más Vistos-U'!E15,0)</f>
        <v>0.80272643637600893</v>
      </c>
      <c r="F16" s="246">
        <f>IFERROR('Más Vistos-H'!F16/'Más Vistos-U'!F15,0)</f>
        <v>0.88807499861590911</v>
      </c>
      <c r="G16" s="246">
        <f>IFERROR('Más Vistos-H'!G16/'Más Vistos-U'!G15,0)</f>
        <v>0.83798064630698232</v>
      </c>
      <c r="H16" s="246">
        <f>IFERROR('Más Vistos-H'!H16/'Más Vistos-U'!H15,0)</f>
        <v>0</v>
      </c>
      <c r="I16" s="246">
        <f>IFERROR('Más Vistos-H'!I16/'Más Vistos-U'!I15,0)</f>
        <v>0</v>
      </c>
      <c r="J16" s="248">
        <f>IFERROR('Más Vistos-H'!J16/'Más Vistos-U'!J15,0)</f>
        <v>0.84404372052631305</v>
      </c>
      <c r="K16" s="248">
        <f>IFERROR('Más Vistos-H'!K16/'Más Vistos-U'!K15,0)</f>
        <v>0.79160861583972675</v>
      </c>
      <c r="L16" s="248">
        <f>IFERROR('Más Vistos-H'!L16/'Más Vistos-U'!L15,0)</f>
        <v>0.78085778156158725</v>
      </c>
      <c r="M16" s="248">
        <f>IFERROR('Más Vistos-H'!M16/'Más Vistos-U'!M15,0)</f>
        <v>0.86299244072171044</v>
      </c>
      <c r="N16" s="248">
        <f>IFERROR('Más Vistos-H'!N16/'Más Vistos-U'!N15,0)</f>
        <v>0.87377221273816674</v>
      </c>
      <c r="O16" s="248">
        <f>IFERROR('Más Vistos-H'!O16/'Más Vistos-U'!O15,0)</f>
        <v>0</v>
      </c>
      <c r="P16" s="249">
        <f>IFERROR('Más Vistos-H'!P16/'Más Vistos-U'!P15,0)</f>
        <v>0</v>
      </c>
      <c r="Q16" s="120">
        <f t="shared" si="0"/>
        <v>-9.0099870025794632E-3</v>
      </c>
      <c r="R16" s="121">
        <f t="shared" si="1"/>
        <v>-1.1122761354811841E-2</v>
      </c>
      <c r="S16" s="121">
        <f t="shared" si="2"/>
        <v>-2.7242973226532786E-2</v>
      </c>
      <c r="T16" s="121">
        <f t="shared" si="3"/>
        <v>-2.8243738347876662E-2</v>
      </c>
      <c r="U16" s="121">
        <f t="shared" si="4"/>
        <v>4.2711686229174185E-2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2" t="s">
        <v>203</v>
      </c>
      <c r="K2" s="482"/>
      <c r="L2" s="482"/>
      <c r="M2" s="482"/>
      <c r="N2" s="482"/>
      <c r="O2" s="482"/>
      <c r="P2" s="482"/>
    </row>
    <row r="3" spans="1:23" x14ac:dyDescent="0.25">
      <c r="C3" s="250">
        <v>43138</v>
      </c>
      <c r="D3" s="250">
        <v>43139</v>
      </c>
      <c r="E3" s="250">
        <v>43140</v>
      </c>
      <c r="F3" s="250">
        <v>43141</v>
      </c>
      <c r="G3" s="250">
        <v>43142</v>
      </c>
      <c r="H3" s="250">
        <v>43143</v>
      </c>
      <c r="I3" s="250">
        <v>43144</v>
      </c>
      <c r="J3" s="251">
        <v>43145</v>
      </c>
      <c r="K3" s="251">
        <v>43146</v>
      </c>
      <c r="L3" s="251">
        <v>43147</v>
      </c>
      <c r="M3" s="251">
        <v>43148</v>
      </c>
      <c r="N3" s="251">
        <v>43149</v>
      </c>
      <c r="O3" s="251">
        <v>43150</v>
      </c>
      <c r="P3" s="251">
        <v>43151</v>
      </c>
      <c r="Q3" s="250">
        <v>43152</v>
      </c>
      <c r="R3" s="250">
        <v>43153</v>
      </c>
      <c r="S3" s="250">
        <v>43154</v>
      </c>
      <c r="T3" s="250">
        <v>43155</v>
      </c>
      <c r="U3" s="250">
        <v>43156</v>
      </c>
      <c r="V3" s="250">
        <v>43157</v>
      </c>
      <c r="W3" s="250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2" t="s">
        <v>225</v>
      </c>
      <c r="K4" s="252" t="s">
        <v>226</v>
      </c>
      <c r="L4" s="252" t="s">
        <v>227</v>
      </c>
      <c r="M4" s="252" t="s">
        <v>228</v>
      </c>
      <c r="N4" s="252" t="s">
        <v>229</v>
      </c>
      <c r="O4" s="252" t="s">
        <v>230</v>
      </c>
      <c r="P4" s="252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4" customFormat="1" x14ac:dyDescent="0.25">
      <c r="A5" s="1"/>
      <c r="B5" s="253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4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4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4" customFormat="1" x14ac:dyDescent="0.25">
      <c r="A8" s="1"/>
      <c r="B8" s="255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4" customFormat="1" x14ac:dyDescent="0.25">
      <c r="A9" s="1"/>
      <c r="B9" s="255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4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4" customFormat="1" x14ac:dyDescent="0.25">
      <c r="A11" s="1"/>
      <c r="B11" s="255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4" customFormat="1" x14ac:dyDescent="0.25">
      <c r="A12" s="1"/>
      <c r="B12" s="253" t="s">
        <v>238</v>
      </c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</row>
    <row r="13" spans="1:23" s="254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4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4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4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4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4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3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5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5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5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5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5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5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5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3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5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7" t="s">
        <v>262</v>
      </c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9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7" t="s">
        <v>270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7" t="s">
        <v>278</v>
      </c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0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5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0" t="s">
        <v>197</v>
      </c>
      <c r="C233" s="281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9">
        <v>14886.147999999999</v>
      </c>
      <c r="L233" s="279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3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2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3" t="s">
        <v>439</v>
      </c>
      <c r="C2" s="464"/>
      <c r="D2" s="465"/>
      <c r="G2" s="463" t="s">
        <v>440</v>
      </c>
      <c r="H2" s="464"/>
      <c r="I2" s="465"/>
    </row>
    <row r="3" spans="2:10" ht="15.75" thickBot="1" x14ac:dyDescent="0.3">
      <c r="B3" s="463" t="str">
        <f>Replay!A1</f>
        <v>05/09 –11/09</v>
      </c>
      <c r="C3" s="464"/>
      <c r="D3" s="465"/>
      <c r="G3" s="463" t="str">
        <f>Replay!A1</f>
        <v>05/09 –11/09</v>
      </c>
      <c r="H3" s="464"/>
      <c r="I3" s="465"/>
    </row>
    <row r="4" spans="2:10" ht="15.75" thickBot="1" x14ac:dyDescent="0.3">
      <c r="B4" s="325" t="s">
        <v>384</v>
      </c>
      <c r="C4" s="325" t="s">
        <v>383</v>
      </c>
      <c r="D4" s="325" t="s">
        <v>385</v>
      </c>
      <c r="G4" s="325" t="s">
        <v>384</v>
      </c>
      <c r="H4" s="325" t="s">
        <v>383</v>
      </c>
      <c r="I4" s="325" t="s">
        <v>385</v>
      </c>
    </row>
    <row r="5" spans="2:10" x14ac:dyDescent="0.25">
      <c r="B5" s="324" t="s">
        <v>393</v>
      </c>
      <c r="C5" s="328">
        <v>130821.32</v>
      </c>
      <c r="D5" s="327">
        <f>C5/C8</f>
        <v>2.0263094623646668E-2</v>
      </c>
      <c r="G5" s="324" t="s">
        <v>444</v>
      </c>
      <c r="H5" s="326">
        <f>SUM(Destacados!H4:H60)</f>
        <v>1020359.2299999989</v>
      </c>
      <c r="I5" s="327">
        <f>H5/C8</f>
        <v>0.15804484794681198</v>
      </c>
    </row>
    <row r="6" spans="2:10" x14ac:dyDescent="0.25">
      <c r="B6" s="315" t="s">
        <v>196</v>
      </c>
      <c r="C6" s="316">
        <v>6076205.3600000003</v>
      </c>
      <c r="D6" s="317">
        <f>C6/C8</f>
        <v>0.94115182572985101</v>
      </c>
      <c r="G6" s="312" t="s">
        <v>443</v>
      </c>
      <c r="H6" s="313">
        <f>SUM('Más Vistos-H'!J16:P16)+SUM('Más Vistos-H'!J30:P30)</f>
        <v>1819450.7899999984</v>
      </c>
      <c r="I6" s="314">
        <f>H6/C8</f>
        <v>0.28181724141629705</v>
      </c>
      <c r="J6" s="317">
        <f>H6/C6</f>
        <v>0.29943865985464296</v>
      </c>
    </row>
    <row r="7" spans="2:10" x14ac:dyDescent="0.25">
      <c r="B7" s="318" t="s">
        <v>386</v>
      </c>
      <c r="C7" s="319">
        <v>249110.57</v>
      </c>
      <c r="D7" s="320">
        <f>C7/C8</f>
        <v>3.8585079646502242E-2</v>
      </c>
      <c r="G7" s="312" t="s">
        <v>445</v>
      </c>
      <c r="H7" s="313">
        <f>SUM(Partidos!G2:G100)</f>
        <v>761014.54300000006</v>
      </c>
      <c r="I7" s="314">
        <f>H7/C8</f>
        <v>0.11787459180797309</v>
      </c>
      <c r="J7" s="317">
        <f>H7/C6</f>
        <v>0.12524503335746376</v>
      </c>
    </row>
    <row r="8" spans="2:10" x14ac:dyDescent="0.25">
      <c r="B8" s="321" t="s">
        <v>16</v>
      </c>
      <c r="C8" s="322">
        <f>SUM(C5:C7)</f>
        <v>6456137.2500000009</v>
      </c>
      <c r="D8" s="323">
        <f>SUM(D5:D7)</f>
        <v>0.99999999999999989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26"/>
  <sheetViews>
    <sheetView showGridLines="0" zoomScale="90" zoomScaleNormal="9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C26" sqref="C26:C28"/>
    </sheetView>
  </sheetViews>
  <sheetFormatPr baseColWidth="10" defaultRowHeight="15" x14ac:dyDescent="0.25"/>
  <cols>
    <col min="1" max="1" width="0.85546875" style="308" customWidth="1"/>
    <col min="2" max="5" width="17.7109375" style="308" customWidth="1"/>
    <col min="6" max="6" width="23" style="311" customWidth="1"/>
    <col min="7" max="7" width="18.85546875" style="79" customWidth="1"/>
    <col min="8" max="16384" width="11.42578125" style="308"/>
  </cols>
  <sheetData>
    <row r="1" spans="2:7" ht="4.5" customHeight="1" thickBot="1" x14ac:dyDescent="0.3"/>
    <row r="2" spans="2:7" ht="21" customHeight="1" thickBot="1" x14ac:dyDescent="0.3">
      <c r="B2" s="325" t="s">
        <v>446</v>
      </c>
      <c r="C2" s="325" t="s">
        <v>393</v>
      </c>
      <c r="D2" s="325" t="s">
        <v>196</v>
      </c>
      <c r="E2" s="325" t="s">
        <v>386</v>
      </c>
      <c r="F2" s="325" t="s">
        <v>464</v>
      </c>
      <c r="G2" s="325" t="s">
        <v>484</v>
      </c>
    </row>
    <row r="3" spans="2:7" ht="24.95" customHeight="1" x14ac:dyDescent="0.25">
      <c r="B3" s="333" t="s">
        <v>406</v>
      </c>
      <c r="C3" s="334">
        <v>87399</v>
      </c>
      <c r="D3" s="334">
        <v>5645444</v>
      </c>
      <c r="E3" s="335">
        <v>423507</v>
      </c>
      <c r="F3" s="329"/>
      <c r="G3" s="329"/>
    </row>
    <row r="4" spans="2:7" ht="24.95" customHeight="1" x14ac:dyDescent="0.25">
      <c r="B4" s="336" t="s">
        <v>405</v>
      </c>
      <c r="C4" s="334">
        <v>83835</v>
      </c>
      <c r="D4" s="334">
        <v>4956020</v>
      </c>
      <c r="E4" s="335">
        <v>429559</v>
      </c>
      <c r="F4" s="329"/>
      <c r="G4" s="329"/>
    </row>
    <row r="5" spans="2:7" ht="24.95" customHeight="1" x14ac:dyDescent="0.25">
      <c r="B5" s="336" t="s">
        <v>404</v>
      </c>
      <c r="C5" s="334">
        <v>93126</v>
      </c>
      <c r="D5" s="334">
        <v>5511645</v>
      </c>
      <c r="E5" s="335">
        <v>450146</v>
      </c>
      <c r="F5" s="329"/>
      <c r="G5" s="329"/>
    </row>
    <row r="6" spans="2:7" ht="24.95" customHeight="1" x14ac:dyDescent="0.25">
      <c r="B6" s="336" t="s">
        <v>403</v>
      </c>
      <c r="C6" s="334">
        <v>108586</v>
      </c>
      <c r="D6" s="334">
        <v>5678819</v>
      </c>
      <c r="E6" s="335">
        <v>422155</v>
      </c>
      <c r="F6" s="329"/>
      <c r="G6" s="329"/>
    </row>
    <row r="7" spans="2:7" ht="24.95" customHeight="1" x14ac:dyDescent="0.25">
      <c r="B7" s="336" t="s">
        <v>402</v>
      </c>
      <c r="C7" s="334">
        <v>113859</v>
      </c>
      <c r="D7" s="334">
        <v>5963927</v>
      </c>
      <c r="E7" s="335">
        <v>395604</v>
      </c>
      <c r="F7" s="330" t="s">
        <v>467</v>
      </c>
      <c r="G7" s="330" t="s">
        <v>466</v>
      </c>
    </row>
    <row r="8" spans="2:7" ht="24.95" customHeight="1" x14ac:dyDescent="0.25">
      <c r="B8" s="336" t="s">
        <v>401</v>
      </c>
      <c r="C8" s="334">
        <v>112412</v>
      </c>
      <c r="D8" s="337">
        <v>6225747</v>
      </c>
      <c r="E8" s="335">
        <v>376269</v>
      </c>
      <c r="F8" s="330" t="s">
        <v>468</v>
      </c>
      <c r="G8" s="329"/>
    </row>
    <row r="9" spans="2:7" ht="24.95" customHeight="1" x14ac:dyDescent="0.25">
      <c r="B9" s="336" t="s">
        <v>410</v>
      </c>
      <c r="C9" s="313">
        <v>99203.687000000005</v>
      </c>
      <c r="D9" s="313">
        <v>5511680.5379999997</v>
      </c>
      <c r="E9" s="338">
        <v>364261.46899999998</v>
      </c>
      <c r="F9" s="330" t="s">
        <v>459</v>
      </c>
      <c r="G9" s="329"/>
    </row>
    <row r="10" spans="2:7" ht="24.95" customHeight="1" x14ac:dyDescent="0.25">
      <c r="B10" s="336" t="s">
        <v>398</v>
      </c>
      <c r="C10" s="313">
        <v>95987.509000000005</v>
      </c>
      <c r="D10" s="313">
        <v>5232186.608</v>
      </c>
      <c r="E10" s="338">
        <v>323560.11200000002</v>
      </c>
      <c r="F10" s="329"/>
      <c r="G10" s="329"/>
    </row>
    <row r="11" spans="2:7" ht="24.95" customHeight="1" x14ac:dyDescent="0.25">
      <c r="B11" s="336" t="s">
        <v>407</v>
      </c>
      <c r="C11" s="313">
        <v>101763.1</v>
      </c>
      <c r="D11" s="313">
        <v>5729848.5</v>
      </c>
      <c r="E11" s="338">
        <v>319277</v>
      </c>
      <c r="F11" s="329"/>
      <c r="G11" s="329"/>
    </row>
    <row r="12" spans="2:7" ht="24.95" customHeight="1" x14ac:dyDescent="0.25">
      <c r="B12" s="336" t="s">
        <v>412</v>
      </c>
      <c r="C12" s="313">
        <v>105886.77099999999</v>
      </c>
      <c r="D12" s="313">
        <v>5994518.1670000004</v>
      </c>
      <c r="E12" s="338">
        <v>285187.42099999997</v>
      </c>
      <c r="F12" s="329"/>
      <c r="G12" s="329"/>
    </row>
    <row r="13" spans="2:7" ht="24.95" customHeight="1" x14ac:dyDescent="0.25">
      <c r="B13" s="336" t="s">
        <v>493</v>
      </c>
      <c r="C13" s="313">
        <v>114105.53</v>
      </c>
      <c r="D13" s="313">
        <v>5584158.2400000002</v>
      </c>
      <c r="E13" s="338">
        <v>279806.15999999997</v>
      </c>
      <c r="F13" s="329"/>
      <c r="G13" s="329"/>
    </row>
    <row r="14" spans="2:7" ht="24.95" customHeight="1" x14ac:dyDescent="0.25">
      <c r="B14" s="336" t="s">
        <v>494</v>
      </c>
      <c r="C14" s="313">
        <v>115989.13</v>
      </c>
      <c r="D14" s="313">
        <v>5722573.3799999999</v>
      </c>
      <c r="E14" s="338">
        <v>276331.37</v>
      </c>
      <c r="F14" s="329"/>
      <c r="G14" s="329"/>
    </row>
    <row r="15" spans="2:7" ht="24.95" customHeight="1" x14ac:dyDescent="0.25">
      <c r="B15" s="336" t="s">
        <v>434</v>
      </c>
      <c r="C15" s="313">
        <v>114272.19</v>
      </c>
      <c r="D15" s="313">
        <v>5606485.2999999998</v>
      </c>
      <c r="E15" s="338">
        <v>264332.23</v>
      </c>
      <c r="F15" s="331" t="s">
        <v>470</v>
      </c>
      <c r="G15" s="332" t="s">
        <v>469</v>
      </c>
    </row>
    <row r="16" spans="2:7" ht="24.95" customHeight="1" x14ac:dyDescent="0.25">
      <c r="B16" s="336" t="s">
        <v>435</v>
      </c>
      <c r="C16" s="319">
        <v>125845.21</v>
      </c>
      <c r="D16" s="316">
        <v>6044714.2199999997</v>
      </c>
      <c r="E16" s="338">
        <v>283597.23</v>
      </c>
      <c r="F16" s="329"/>
      <c r="G16" s="329"/>
    </row>
    <row r="17" spans="2:7" ht="24.95" customHeight="1" x14ac:dyDescent="0.25">
      <c r="B17" s="339" t="s">
        <v>458</v>
      </c>
      <c r="C17" s="340">
        <v>126278.9</v>
      </c>
      <c r="D17" s="341">
        <v>5912788.4100000001</v>
      </c>
      <c r="E17" s="342">
        <v>267736.38</v>
      </c>
      <c r="F17" s="343" t="s">
        <v>471</v>
      </c>
      <c r="G17" s="344" t="s">
        <v>472</v>
      </c>
    </row>
    <row r="18" spans="2:7" ht="24.95" customHeight="1" x14ac:dyDescent="0.25">
      <c r="B18" s="339" t="s">
        <v>489</v>
      </c>
      <c r="C18" s="340">
        <v>125308.59</v>
      </c>
      <c r="D18" s="341">
        <v>5916998.4100000001</v>
      </c>
      <c r="E18" s="342">
        <v>252904.34</v>
      </c>
      <c r="F18" s="343" t="s">
        <v>471</v>
      </c>
      <c r="G18" s="344" t="s">
        <v>473</v>
      </c>
    </row>
    <row r="19" spans="2:7" ht="24.95" customHeight="1" x14ac:dyDescent="0.25">
      <c r="B19" s="339" t="s">
        <v>488</v>
      </c>
      <c r="C19" s="340">
        <v>117247.22</v>
      </c>
      <c r="D19" s="341">
        <v>5740230.1799999997</v>
      </c>
      <c r="E19" s="342">
        <v>239734.7</v>
      </c>
      <c r="F19" s="343"/>
      <c r="G19" s="344"/>
    </row>
    <row r="20" spans="2:7" x14ac:dyDescent="0.25">
      <c r="B20" s="339" t="s">
        <v>496</v>
      </c>
      <c r="C20" s="340">
        <v>118928.22</v>
      </c>
      <c r="D20" s="341">
        <v>5816188.1500000004</v>
      </c>
      <c r="E20" s="342">
        <v>238912.56</v>
      </c>
      <c r="F20" s="343"/>
      <c r="G20" s="344"/>
    </row>
    <row r="21" spans="2:7" ht="15.75" thickBot="1" x14ac:dyDescent="0.3">
      <c r="B21" s="339" t="s">
        <v>506</v>
      </c>
      <c r="C21" s="340">
        <v>131610.35</v>
      </c>
      <c r="D21" s="341">
        <v>6046323.7000000002</v>
      </c>
      <c r="E21" s="342">
        <v>263303.90000000002</v>
      </c>
      <c r="F21" s="343"/>
      <c r="G21" s="344"/>
    </row>
    <row r="22" spans="2:7" ht="15.75" thickBot="1" x14ac:dyDescent="0.3">
      <c r="B22" s="421" t="s">
        <v>653</v>
      </c>
      <c r="C22" s="422">
        <v>130821.32</v>
      </c>
      <c r="D22" s="423">
        <v>6076205.3600000003</v>
      </c>
      <c r="E22" s="432">
        <v>249110.57</v>
      </c>
      <c r="F22" s="424"/>
      <c r="G22" s="425"/>
    </row>
    <row r="24" spans="2:7" x14ac:dyDescent="0.25">
      <c r="E24" s="310"/>
    </row>
    <row r="25" spans="2:7" x14ac:dyDescent="0.25">
      <c r="E25" s="310"/>
    </row>
    <row r="26" spans="2:7" x14ac:dyDescent="0.25">
      <c r="E26" s="310"/>
    </row>
  </sheetData>
  <phoneticPr fontId="4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16"/>
  <sheetViews>
    <sheetView showGridLines="0" topLeftCell="A4" zoomScaleNormal="100" workbookViewId="0">
      <selection activeCell="D19" sqref="D19"/>
    </sheetView>
  </sheetViews>
  <sheetFormatPr baseColWidth="10" defaultRowHeight="15" x14ac:dyDescent="0.25"/>
  <cols>
    <col min="1" max="1" width="0.85546875" customWidth="1"/>
    <col min="2" max="5" width="17.7109375" style="345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5" t="s">
        <v>446</v>
      </c>
      <c r="C2" s="325" t="s">
        <v>8</v>
      </c>
      <c r="D2" s="325" t="s">
        <v>447</v>
      </c>
      <c r="E2" s="325" t="s">
        <v>448</v>
      </c>
    </row>
    <row r="3" spans="2:6" ht="20.100000000000001" customHeight="1" x14ac:dyDescent="0.25">
      <c r="B3" s="381" t="s">
        <v>409</v>
      </c>
      <c r="C3" s="382">
        <v>229372.38333333313</v>
      </c>
      <c r="D3" s="382">
        <v>1349796.46</v>
      </c>
      <c r="E3" s="382">
        <v>282574.91666666669</v>
      </c>
    </row>
    <row r="4" spans="2:6" ht="20.100000000000001" customHeight="1" x14ac:dyDescent="0.25">
      <c r="B4" s="349" t="s">
        <v>398</v>
      </c>
      <c r="C4" s="347">
        <v>328458.67</v>
      </c>
      <c r="D4" s="347">
        <v>1337820.58</v>
      </c>
      <c r="E4" s="347">
        <v>196728.92</v>
      </c>
    </row>
    <row r="5" spans="2:6" ht="20.100000000000001" customHeight="1" x14ac:dyDescent="0.25">
      <c r="B5" s="349" t="s">
        <v>407</v>
      </c>
      <c r="C5" s="347">
        <v>614295.7833451</v>
      </c>
      <c r="D5" s="347">
        <v>1344824.8166666655</v>
      </c>
      <c r="E5" s="347">
        <v>380612.2043000001</v>
      </c>
    </row>
    <row r="6" spans="2:6" ht="20.100000000000001" customHeight="1" x14ac:dyDescent="0.25">
      <c r="B6" s="349" t="s">
        <v>412</v>
      </c>
      <c r="C6" s="347">
        <v>610566.51666666579</v>
      </c>
      <c r="D6" s="347">
        <v>2165471.8499999978</v>
      </c>
      <c r="E6" s="347">
        <v>621346.44999999984</v>
      </c>
    </row>
    <row r="7" spans="2:6" ht="20.100000000000001" customHeight="1" x14ac:dyDescent="0.25">
      <c r="B7" s="349" t="s">
        <v>493</v>
      </c>
      <c r="C7" s="347">
        <v>495980.07666666608</v>
      </c>
      <c r="D7" s="347">
        <v>1710027.4833333315</v>
      </c>
      <c r="E7" s="347">
        <v>288256.72366666654</v>
      </c>
    </row>
    <row r="8" spans="2:6" ht="20.100000000000001" customHeight="1" x14ac:dyDescent="0.25">
      <c r="B8" s="349" t="s">
        <v>494</v>
      </c>
      <c r="C8" s="347">
        <v>645742.58333333244</v>
      </c>
      <c r="D8" s="347">
        <v>1605951.2166666649</v>
      </c>
      <c r="E8" s="347">
        <v>418884.89437000017</v>
      </c>
    </row>
    <row r="9" spans="2:6" ht="20.100000000000001" customHeight="1" x14ac:dyDescent="0.25">
      <c r="B9" s="349" t="s">
        <v>434</v>
      </c>
      <c r="C9" s="347">
        <v>610706.95333333267</v>
      </c>
      <c r="D9" s="347">
        <v>1347746.1333333317</v>
      </c>
      <c r="E9" s="347">
        <v>335206.93333333335</v>
      </c>
      <c r="F9" s="346" t="s">
        <v>441</v>
      </c>
    </row>
    <row r="10" spans="2:6" ht="20.100000000000001" customHeight="1" x14ac:dyDescent="0.25">
      <c r="B10" s="349" t="s">
        <v>435</v>
      </c>
      <c r="C10" s="348">
        <v>948656.81666666537</v>
      </c>
      <c r="D10" s="347">
        <v>1116358.3666666651</v>
      </c>
      <c r="E10" s="348">
        <v>744277.69999999984</v>
      </c>
    </row>
    <row r="11" spans="2:6" ht="20.100000000000001" customHeight="1" x14ac:dyDescent="0.25">
      <c r="B11" s="349" t="s">
        <v>458</v>
      </c>
      <c r="C11" s="348">
        <v>845932.97666666622</v>
      </c>
      <c r="D11" s="347">
        <v>1795789.6333333314</v>
      </c>
      <c r="E11" s="348">
        <v>421628.28</v>
      </c>
    </row>
    <row r="12" spans="2:6" ht="20.100000000000001" customHeight="1" x14ac:dyDescent="0.25">
      <c r="B12" s="349" t="s">
        <v>489</v>
      </c>
      <c r="C12" s="348">
        <v>1094224.013333332</v>
      </c>
      <c r="D12" s="347">
        <v>1811610.2333333315</v>
      </c>
      <c r="E12" s="348">
        <v>474333.75099999999</v>
      </c>
    </row>
    <row r="13" spans="2:6" x14ac:dyDescent="0.25">
      <c r="B13" s="349" t="s">
        <v>488</v>
      </c>
      <c r="C13" s="348">
        <v>975683.08333333232</v>
      </c>
      <c r="D13" s="347">
        <v>1889718.6499999987</v>
      </c>
      <c r="E13" s="348">
        <v>424470.00669999997</v>
      </c>
    </row>
    <row r="14" spans="2:6" x14ac:dyDescent="0.25">
      <c r="B14" s="349" t="s">
        <v>496</v>
      </c>
      <c r="C14" s="348">
        <v>1223152.2133333324</v>
      </c>
      <c r="D14" s="347">
        <v>1781795.2599999984</v>
      </c>
      <c r="E14" s="348">
        <v>521529.59000000014</v>
      </c>
    </row>
    <row r="15" spans="2:6" x14ac:dyDescent="0.25">
      <c r="B15" s="349" t="s">
        <v>506</v>
      </c>
      <c r="C15" s="348">
        <v>1024428.1466666657</v>
      </c>
      <c r="D15" s="347">
        <v>1760664.8666666644</v>
      </c>
      <c r="E15" s="348">
        <v>584810.86666666658</v>
      </c>
    </row>
    <row r="16" spans="2:6" x14ac:dyDescent="0.25">
      <c r="B16" s="349" t="s">
        <v>653</v>
      </c>
      <c r="C16" s="348">
        <v>1020359.2299999989</v>
      </c>
      <c r="D16" s="347">
        <v>1819450.7899999984</v>
      </c>
      <c r="E16" s="348">
        <v>761014.54300000006</v>
      </c>
    </row>
  </sheetData>
  <phoneticPr fontId="4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0"/>
  <sheetViews>
    <sheetView topLeftCell="A13" workbookViewId="0">
      <selection activeCell="F28" sqref="F28"/>
    </sheetView>
  </sheetViews>
  <sheetFormatPr baseColWidth="10" defaultRowHeight="15" x14ac:dyDescent="0.25"/>
  <cols>
    <col min="1" max="1" width="3.7109375" customWidth="1"/>
    <col min="2" max="2" width="26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66" t="s">
        <v>196</v>
      </c>
      <c r="C2" s="467"/>
    </row>
    <row r="3" spans="2:9" ht="20.100000000000001" customHeight="1" thickBot="1" x14ac:dyDescent="0.3">
      <c r="B3" s="378" t="s">
        <v>474</v>
      </c>
      <c r="C3" s="378" t="s">
        <v>387</v>
      </c>
      <c r="D3" s="379" t="s">
        <v>214</v>
      </c>
      <c r="E3" s="379" t="s">
        <v>216</v>
      </c>
      <c r="F3" s="379" t="s">
        <v>388</v>
      </c>
      <c r="G3" s="379" t="s">
        <v>389</v>
      </c>
      <c r="H3" s="379" t="s">
        <v>390</v>
      </c>
      <c r="I3" s="379" t="s">
        <v>391</v>
      </c>
    </row>
    <row r="4" spans="2:9" ht="17.100000000000001" customHeight="1" x14ac:dyDescent="0.25">
      <c r="B4" s="433" t="s">
        <v>437</v>
      </c>
      <c r="C4" s="433" t="s">
        <v>438</v>
      </c>
      <c r="D4" s="433" t="s">
        <v>396</v>
      </c>
      <c r="E4" s="452">
        <v>44809</v>
      </c>
      <c r="F4" s="434">
        <v>0.58333333333333337</v>
      </c>
      <c r="G4" s="434">
        <v>0.8125</v>
      </c>
      <c r="H4" s="435">
        <v>19988.666666666599</v>
      </c>
      <c r="I4" s="210">
        <v>26343</v>
      </c>
    </row>
    <row r="5" spans="2:9" ht="17.100000000000001" customHeight="1" x14ac:dyDescent="0.25">
      <c r="B5" s="433" t="s">
        <v>437</v>
      </c>
      <c r="C5" s="433" t="s">
        <v>438</v>
      </c>
      <c r="D5" s="433" t="s">
        <v>396</v>
      </c>
      <c r="E5" s="452">
        <v>44810</v>
      </c>
      <c r="F5" s="434">
        <v>0.58333333333333337</v>
      </c>
      <c r="G5" s="434">
        <v>0.8125</v>
      </c>
      <c r="H5" s="435">
        <v>17563.55</v>
      </c>
      <c r="I5" s="210">
        <v>31396</v>
      </c>
    </row>
    <row r="6" spans="2:9" ht="17.100000000000001" customHeight="1" x14ac:dyDescent="0.25">
      <c r="B6" s="433" t="s">
        <v>437</v>
      </c>
      <c r="C6" s="433" t="s">
        <v>438</v>
      </c>
      <c r="D6" s="433" t="s">
        <v>396</v>
      </c>
      <c r="E6" s="452">
        <v>44811</v>
      </c>
      <c r="F6" s="434">
        <v>0.58333333333333337</v>
      </c>
      <c r="G6" s="434">
        <v>0.8125</v>
      </c>
      <c r="H6" s="435">
        <v>21785.983333333301</v>
      </c>
      <c r="I6" s="210">
        <v>43434</v>
      </c>
    </row>
    <row r="7" spans="2:9" ht="17.100000000000001" customHeight="1" x14ac:dyDescent="0.25">
      <c r="B7" s="433" t="s">
        <v>437</v>
      </c>
      <c r="C7" s="433" t="s">
        <v>438</v>
      </c>
      <c r="D7" s="433" t="s">
        <v>396</v>
      </c>
      <c r="E7" s="452">
        <v>44812</v>
      </c>
      <c r="F7" s="434">
        <v>0.58333333333333337</v>
      </c>
      <c r="G7" s="434">
        <v>0.8125</v>
      </c>
      <c r="H7" s="435">
        <v>19830.933333333302</v>
      </c>
      <c r="I7" s="210">
        <v>27789</v>
      </c>
    </row>
    <row r="8" spans="2:9" ht="17.100000000000001" customHeight="1" x14ac:dyDescent="0.25">
      <c r="B8" s="433" t="s">
        <v>437</v>
      </c>
      <c r="C8" s="433" t="s">
        <v>438</v>
      </c>
      <c r="D8" s="433" t="s">
        <v>396</v>
      </c>
      <c r="E8" s="452">
        <v>44813</v>
      </c>
      <c r="F8" s="434">
        <v>0.58333333333333337</v>
      </c>
      <c r="G8" s="434">
        <v>0.8125</v>
      </c>
      <c r="H8" s="435">
        <v>19311.416666666599</v>
      </c>
      <c r="I8" s="210">
        <v>25830</v>
      </c>
    </row>
    <row r="9" spans="2:9" ht="17.100000000000001" customHeight="1" x14ac:dyDescent="0.25">
      <c r="B9" s="433"/>
      <c r="C9" s="433" t="s">
        <v>400</v>
      </c>
      <c r="D9" s="433" t="s">
        <v>392</v>
      </c>
      <c r="E9" s="452">
        <v>44809</v>
      </c>
      <c r="F9" s="434">
        <v>0.86111111111111116</v>
      </c>
      <c r="G9" s="434">
        <v>0.89583333333333337</v>
      </c>
      <c r="H9" s="435">
        <v>50104.15</v>
      </c>
      <c r="I9" s="210">
        <v>61358</v>
      </c>
    </row>
    <row r="10" spans="2:9" ht="17.100000000000001" customHeight="1" x14ac:dyDescent="0.25">
      <c r="B10" s="433"/>
      <c r="C10" s="433" t="s">
        <v>400</v>
      </c>
      <c r="D10" s="433" t="s">
        <v>392</v>
      </c>
      <c r="E10" s="452">
        <v>44810</v>
      </c>
      <c r="F10" s="434">
        <v>0.86111111111111116</v>
      </c>
      <c r="G10" s="434">
        <v>0.89583333333333337</v>
      </c>
      <c r="H10" s="435">
        <v>48240.783333333296</v>
      </c>
      <c r="I10" s="210">
        <v>63115</v>
      </c>
    </row>
    <row r="11" spans="2:9" ht="17.100000000000001" customHeight="1" x14ac:dyDescent="0.25">
      <c r="B11" s="433"/>
      <c r="C11" s="433" t="s">
        <v>400</v>
      </c>
      <c r="D11" s="433" t="s">
        <v>392</v>
      </c>
      <c r="E11" s="452">
        <v>44811</v>
      </c>
      <c r="F11" s="434">
        <v>0.86111111111111116</v>
      </c>
      <c r="G11" s="434">
        <v>0.89583333333333337</v>
      </c>
      <c r="H11" s="435">
        <v>54585.833333333299</v>
      </c>
      <c r="I11" s="210">
        <v>67438</v>
      </c>
    </row>
    <row r="12" spans="2:9" ht="17.100000000000001" customHeight="1" x14ac:dyDescent="0.25">
      <c r="B12" s="433"/>
      <c r="C12" s="433" t="s">
        <v>400</v>
      </c>
      <c r="D12" s="433" t="s">
        <v>392</v>
      </c>
      <c r="E12" s="452">
        <v>44812</v>
      </c>
      <c r="F12" s="434">
        <v>0.86111111111111116</v>
      </c>
      <c r="G12" s="434">
        <v>0.89583333333333337</v>
      </c>
      <c r="H12" s="435">
        <v>51181.7</v>
      </c>
      <c r="I12" s="210">
        <v>58928</v>
      </c>
    </row>
    <row r="13" spans="2:9" ht="17.100000000000001" customHeight="1" x14ac:dyDescent="0.25">
      <c r="B13" s="433"/>
      <c r="C13" s="433" t="s">
        <v>400</v>
      </c>
      <c r="D13" s="433" t="s">
        <v>392</v>
      </c>
      <c r="E13" s="452">
        <v>44813</v>
      </c>
      <c r="F13" s="434">
        <v>0.86111111111111116</v>
      </c>
      <c r="G13" s="434">
        <v>0.89583333333333337</v>
      </c>
      <c r="H13" s="435">
        <v>51651.033333333296</v>
      </c>
      <c r="I13" s="210">
        <v>57178</v>
      </c>
    </row>
    <row r="14" spans="2:9" ht="17.100000000000001" customHeight="1" x14ac:dyDescent="0.25">
      <c r="B14" s="433"/>
      <c r="C14" s="433" t="s">
        <v>654</v>
      </c>
      <c r="D14" s="433" t="s">
        <v>655</v>
      </c>
      <c r="E14" s="452">
        <v>44809</v>
      </c>
      <c r="F14" s="434">
        <v>0.6875</v>
      </c>
      <c r="G14" s="434">
        <v>0.77083333333333337</v>
      </c>
      <c r="H14" s="435">
        <v>4482.55</v>
      </c>
      <c r="I14" s="210">
        <v>8377</v>
      </c>
    </row>
    <row r="15" spans="2:9" ht="17.100000000000001" customHeight="1" x14ac:dyDescent="0.25">
      <c r="B15" s="433" t="s">
        <v>656</v>
      </c>
      <c r="C15" s="433" t="s">
        <v>657</v>
      </c>
      <c r="D15" s="433" t="s">
        <v>408</v>
      </c>
      <c r="E15" s="452">
        <v>44810</v>
      </c>
      <c r="F15" s="434">
        <v>0.58333333333333337</v>
      </c>
      <c r="G15" s="434">
        <v>0.66666666666666663</v>
      </c>
      <c r="H15" s="435">
        <v>52761.716666666602</v>
      </c>
      <c r="I15" s="210">
        <v>77073</v>
      </c>
    </row>
    <row r="16" spans="2:9" ht="17.100000000000001" customHeight="1" x14ac:dyDescent="0.25">
      <c r="B16" s="433" t="s">
        <v>656</v>
      </c>
      <c r="C16" s="433" t="s">
        <v>658</v>
      </c>
      <c r="D16" s="433" t="s">
        <v>408</v>
      </c>
      <c r="E16" s="452">
        <v>44810</v>
      </c>
      <c r="F16" s="434">
        <v>0.48958333333333331</v>
      </c>
      <c r="G16" s="434">
        <v>0.57291666666666663</v>
      </c>
      <c r="H16" s="435">
        <v>29534</v>
      </c>
      <c r="I16" s="210">
        <v>35577</v>
      </c>
    </row>
    <row r="17" spans="2:11" ht="17.100000000000001" customHeight="1" x14ac:dyDescent="0.25">
      <c r="B17" s="433" t="s">
        <v>659</v>
      </c>
      <c r="C17" s="433" t="s">
        <v>660</v>
      </c>
      <c r="D17" s="433" t="s">
        <v>408</v>
      </c>
      <c r="E17" s="452">
        <v>44811</v>
      </c>
      <c r="F17" s="434">
        <v>0.8125</v>
      </c>
      <c r="G17" s="434">
        <v>0.89583333333333337</v>
      </c>
      <c r="H17" s="435">
        <v>77506.316666666593</v>
      </c>
      <c r="I17" s="210">
        <v>128292</v>
      </c>
    </row>
    <row r="18" spans="2:11" ht="17.100000000000001" customHeight="1" x14ac:dyDescent="0.25">
      <c r="B18" s="433" t="s">
        <v>661</v>
      </c>
      <c r="C18" s="433" t="s">
        <v>662</v>
      </c>
      <c r="D18" s="433" t="s">
        <v>408</v>
      </c>
      <c r="E18" s="452">
        <v>44810</v>
      </c>
      <c r="F18" s="434">
        <v>0.8125</v>
      </c>
      <c r="G18" s="434">
        <v>0.89583333333333337</v>
      </c>
      <c r="H18" s="435">
        <v>23506.583333333299</v>
      </c>
      <c r="I18" s="210">
        <v>38574</v>
      </c>
    </row>
    <row r="19" spans="2:11" ht="17.100000000000001" customHeight="1" x14ac:dyDescent="0.25">
      <c r="B19" s="436" t="s">
        <v>663</v>
      </c>
      <c r="C19" s="436" t="s">
        <v>664</v>
      </c>
      <c r="D19" s="436" t="s">
        <v>436</v>
      </c>
      <c r="E19" s="452">
        <v>44812</v>
      </c>
      <c r="F19" s="437">
        <v>0.58333333333333337</v>
      </c>
      <c r="G19" s="437">
        <v>0.66666666666666663</v>
      </c>
      <c r="H19" s="438">
        <v>2411.25</v>
      </c>
      <c r="I19" s="210">
        <v>12203</v>
      </c>
    </row>
    <row r="20" spans="2:11" ht="17.100000000000001" customHeight="1" x14ac:dyDescent="0.25">
      <c r="B20" s="433" t="s">
        <v>663</v>
      </c>
      <c r="C20" s="436" t="s">
        <v>665</v>
      </c>
      <c r="D20" s="436" t="s">
        <v>408</v>
      </c>
      <c r="E20" s="452">
        <v>44812</v>
      </c>
      <c r="F20" s="437">
        <v>0.48958333333333331</v>
      </c>
      <c r="G20" s="437">
        <v>0.57291666666666663</v>
      </c>
      <c r="H20" s="435">
        <v>13247.416666666601</v>
      </c>
      <c r="I20" s="210">
        <v>17738</v>
      </c>
    </row>
    <row r="21" spans="2:11" ht="17.100000000000001" customHeight="1" x14ac:dyDescent="0.25">
      <c r="B21" s="433" t="s">
        <v>663</v>
      </c>
      <c r="C21" s="436" t="s">
        <v>558</v>
      </c>
      <c r="D21" s="436" t="s">
        <v>408</v>
      </c>
      <c r="E21" s="452">
        <v>44812</v>
      </c>
      <c r="F21" s="437">
        <v>0.58333333333333337</v>
      </c>
      <c r="G21" s="437">
        <v>0.66666666666666663</v>
      </c>
      <c r="H21" s="435">
        <v>26168.3</v>
      </c>
      <c r="I21" s="210">
        <v>33690</v>
      </c>
    </row>
    <row r="22" spans="2:11" ht="17.100000000000001" customHeight="1" x14ac:dyDescent="0.25">
      <c r="B22" s="433" t="s">
        <v>492</v>
      </c>
      <c r="C22" s="436" t="s">
        <v>666</v>
      </c>
      <c r="D22" s="436" t="s">
        <v>408</v>
      </c>
      <c r="E22" s="452">
        <v>44812</v>
      </c>
      <c r="F22" s="437">
        <v>0.8125</v>
      </c>
      <c r="G22" s="437">
        <v>0.89583333333333337</v>
      </c>
      <c r="H22" s="435">
        <v>17521.95</v>
      </c>
      <c r="I22" s="210">
        <v>26856</v>
      </c>
    </row>
    <row r="23" spans="2:11" ht="17.100000000000001" customHeight="1" x14ac:dyDescent="0.25">
      <c r="B23" s="433" t="s">
        <v>667</v>
      </c>
      <c r="C23" s="436" t="s">
        <v>564</v>
      </c>
      <c r="D23" s="436" t="s">
        <v>408</v>
      </c>
      <c r="E23" s="452">
        <v>44814</v>
      </c>
      <c r="F23" s="437">
        <v>0.41666666666666669</v>
      </c>
      <c r="G23" s="437">
        <v>0.4993055555555555</v>
      </c>
      <c r="H23" s="435">
        <v>14219.85</v>
      </c>
      <c r="I23" s="210">
        <v>22046</v>
      </c>
    </row>
    <row r="24" spans="2:11" ht="17.100000000000001" customHeight="1" x14ac:dyDescent="0.25">
      <c r="B24" s="433" t="s">
        <v>487</v>
      </c>
      <c r="C24" s="433" t="s">
        <v>668</v>
      </c>
      <c r="D24" s="433" t="s">
        <v>399</v>
      </c>
      <c r="E24" s="452">
        <v>44814</v>
      </c>
      <c r="F24" s="437">
        <v>0.64583333333333337</v>
      </c>
      <c r="G24" s="437">
        <v>0.72916666666666663</v>
      </c>
      <c r="H24" s="435">
        <v>79969.600000000006</v>
      </c>
      <c r="I24" s="210">
        <v>87996</v>
      </c>
    </row>
    <row r="25" spans="2:11" s="300" customFormat="1" ht="17.100000000000001" customHeight="1" x14ac:dyDescent="0.25">
      <c r="B25" s="436" t="s">
        <v>487</v>
      </c>
      <c r="C25" s="436" t="s">
        <v>669</v>
      </c>
      <c r="D25" s="436" t="s">
        <v>399</v>
      </c>
      <c r="E25" s="483">
        <v>44815</v>
      </c>
      <c r="F25" s="437">
        <v>0.63541666666666663</v>
      </c>
      <c r="G25" s="437">
        <v>0.71875</v>
      </c>
      <c r="H25" s="438">
        <v>81953.429999999993</v>
      </c>
      <c r="I25" s="484">
        <v>90947</v>
      </c>
    </row>
    <row r="26" spans="2:11" ht="17.100000000000001" customHeight="1" x14ac:dyDescent="0.25">
      <c r="B26" s="433" t="s">
        <v>671</v>
      </c>
      <c r="C26" s="433" t="s">
        <v>497</v>
      </c>
      <c r="D26" s="433" t="s">
        <v>670</v>
      </c>
      <c r="E26" s="452">
        <v>44815</v>
      </c>
      <c r="F26" s="437">
        <v>0.64583333333333337</v>
      </c>
      <c r="G26" s="437">
        <v>0.72916666666666663</v>
      </c>
      <c r="H26" s="435">
        <v>12130.916666666601</v>
      </c>
      <c r="I26" s="210">
        <v>31983</v>
      </c>
    </row>
    <row r="27" spans="2:11" ht="17.100000000000001" customHeight="1" x14ac:dyDescent="0.25">
      <c r="B27" s="433" t="s">
        <v>530</v>
      </c>
      <c r="C27" s="433" t="s">
        <v>672</v>
      </c>
      <c r="D27" s="433" t="s">
        <v>408</v>
      </c>
      <c r="E27" s="452">
        <v>44814</v>
      </c>
      <c r="F27" s="437">
        <v>0.625</v>
      </c>
      <c r="G27" s="437">
        <v>0.72916666666666663</v>
      </c>
      <c r="H27" s="435">
        <v>2150.5</v>
      </c>
      <c r="I27" s="210">
        <v>17153</v>
      </c>
    </row>
    <row r="28" spans="2:11" ht="17.100000000000001" customHeight="1" x14ac:dyDescent="0.25">
      <c r="B28" s="433" t="s">
        <v>530</v>
      </c>
      <c r="C28" s="433" t="s">
        <v>673</v>
      </c>
      <c r="D28" s="433" t="s">
        <v>408</v>
      </c>
      <c r="E28" s="452">
        <v>44815</v>
      </c>
      <c r="F28" s="437">
        <v>0.625</v>
      </c>
      <c r="G28" s="437">
        <v>0.79166666666666663</v>
      </c>
      <c r="H28" s="435">
        <v>29505.55</v>
      </c>
      <c r="I28" s="210">
        <v>56828</v>
      </c>
    </row>
    <row r="29" spans="2:11" ht="17.100000000000001" customHeight="1" x14ac:dyDescent="0.25">
      <c r="B29" s="433" t="s">
        <v>674</v>
      </c>
      <c r="C29" s="433" t="s">
        <v>675</v>
      </c>
      <c r="D29" s="433" t="s">
        <v>408</v>
      </c>
      <c r="E29" s="452">
        <v>44815</v>
      </c>
      <c r="F29" s="434">
        <v>0.625</v>
      </c>
      <c r="G29" s="434">
        <v>0.70833333333333337</v>
      </c>
      <c r="H29" s="435">
        <v>27925.866666666599</v>
      </c>
      <c r="I29" s="210">
        <v>48237</v>
      </c>
    </row>
    <row r="30" spans="2:11" s="300" customFormat="1" ht="17.100000000000001" customHeight="1" x14ac:dyDescent="0.25">
      <c r="B30" s="433" t="s">
        <v>676</v>
      </c>
      <c r="C30" s="433" t="s">
        <v>677</v>
      </c>
      <c r="D30" s="433" t="s">
        <v>670</v>
      </c>
      <c r="E30" s="452">
        <v>44815</v>
      </c>
      <c r="F30" s="434">
        <v>0.25</v>
      </c>
      <c r="G30" s="434">
        <v>0.41666666666666669</v>
      </c>
      <c r="H30" s="435">
        <v>1346.9166666666599</v>
      </c>
      <c r="I30" s="210">
        <v>6448</v>
      </c>
      <c r="J30"/>
      <c r="K30"/>
    </row>
    <row r="31" spans="2:11" ht="17.100000000000001" customHeight="1" x14ac:dyDescent="0.25">
      <c r="B31" s="433" t="s">
        <v>676</v>
      </c>
      <c r="C31" s="433" t="s">
        <v>678</v>
      </c>
      <c r="D31" s="433" t="s">
        <v>670</v>
      </c>
      <c r="E31" s="452">
        <v>44815</v>
      </c>
      <c r="F31" s="434">
        <v>0.45833333333333331</v>
      </c>
      <c r="G31" s="434">
        <v>0.4993055555555555</v>
      </c>
      <c r="H31" s="435">
        <v>218.916666666666</v>
      </c>
      <c r="I31" s="210">
        <v>3761</v>
      </c>
    </row>
    <row r="32" spans="2:11" ht="17.100000000000001" customHeight="1" x14ac:dyDescent="0.25">
      <c r="B32" s="433" t="s">
        <v>679</v>
      </c>
      <c r="C32" s="433" t="s">
        <v>680</v>
      </c>
      <c r="D32" s="433" t="s">
        <v>681</v>
      </c>
      <c r="E32" s="452">
        <v>44814</v>
      </c>
      <c r="F32" s="434">
        <v>0.75</v>
      </c>
      <c r="G32" s="434">
        <v>0.99930555555555556</v>
      </c>
      <c r="H32" s="435">
        <v>5200.7</v>
      </c>
      <c r="I32">
        <v>9249</v>
      </c>
    </row>
    <row r="33" spans="2:9" ht="17.100000000000001" customHeight="1" x14ac:dyDescent="0.25">
      <c r="B33" s="433"/>
      <c r="C33" s="433" t="s">
        <v>682</v>
      </c>
      <c r="D33" s="433" t="s">
        <v>681</v>
      </c>
      <c r="E33" s="452">
        <v>44815</v>
      </c>
      <c r="F33" s="434">
        <v>0.91666666666666663</v>
      </c>
      <c r="G33" s="434">
        <v>0.99930555555555556</v>
      </c>
      <c r="H33" s="435">
        <v>806.78333333333296</v>
      </c>
      <c r="I33">
        <v>2499</v>
      </c>
    </row>
    <row r="34" spans="2:9" ht="17.100000000000001" customHeight="1" x14ac:dyDescent="0.25">
      <c r="B34" s="433"/>
      <c r="C34" s="433" t="s">
        <v>683</v>
      </c>
      <c r="D34" s="433" t="s">
        <v>396</v>
      </c>
      <c r="E34" s="452">
        <v>44814</v>
      </c>
      <c r="F34" s="434">
        <v>0.94444444444444453</v>
      </c>
      <c r="G34" s="434">
        <v>0.97916666666666663</v>
      </c>
      <c r="H34" s="435">
        <v>10627.9666666666</v>
      </c>
      <c r="I34" s="210">
        <v>20994</v>
      </c>
    </row>
    <row r="35" spans="2:9" ht="17.100000000000001" customHeight="1" x14ac:dyDescent="0.25">
      <c r="B35" s="433"/>
      <c r="C35" s="433" t="s">
        <v>684</v>
      </c>
      <c r="D35" s="433" t="s">
        <v>392</v>
      </c>
      <c r="E35" s="452">
        <v>44814</v>
      </c>
      <c r="F35" s="434">
        <v>0.875</v>
      </c>
      <c r="G35" s="434">
        <v>0.97916666666666663</v>
      </c>
      <c r="H35" s="435">
        <v>38318.050000000003</v>
      </c>
      <c r="I35" s="210">
        <v>53636</v>
      </c>
    </row>
    <row r="36" spans="2:9" ht="17.100000000000001" customHeight="1" x14ac:dyDescent="0.25">
      <c r="B36" s="433"/>
      <c r="C36" s="433" t="s">
        <v>463</v>
      </c>
      <c r="D36" s="433" t="s">
        <v>392</v>
      </c>
      <c r="E36" s="452">
        <v>44815</v>
      </c>
      <c r="F36" s="434">
        <v>0.79166666666666663</v>
      </c>
      <c r="G36" s="434">
        <v>0.83333333333333337</v>
      </c>
      <c r="H36" s="435">
        <v>11867.4666666666</v>
      </c>
      <c r="I36" s="210">
        <v>25063</v>
      </c>
    </row>
    <row r="37" spans="2:9" ht="17.100000000000001" customHeight="1" x14ac:dyDescent="0.25">
      <c r="B37" s="433"/>
      <c r="C37" s="433" t="s">
        <v>422</v>
      </c>
      <c r="D37" s="433" t="s">
        <v>392</v>
      </c>
      <c r="E37" s="452">
        <v>44815</v>
      </c>
      <c r="F37" s="434">
        <v>0.83333333333333337</v>
      </c>
      <c r="G37" s="434">
        <v>0.91666666666666663</v>
      </c>
      <c r="H37" s="435">
        <v>28926.6</v>
      </c>
      <c r="I37" s="210">
        <v>58373</v>
      </c>
    </row>
    <row r="38" spans="2:9" ht="17.100000000000001" customHeight="1" x14ac:dyDescent="0.25">
      <c r="B38" s="433"/>
      <c r="C38" s="433" t="s">
        <v>685</v>
      </c>
      <c r="D38" s="433" t="s">
        <v>655</v>
      </c>
      <c r="E38" s="452">
        <v>44815</v>
      </c>
      <c r="F38" s="434">
        <v>0.82638888888888884</v>
      </c>
      <c r="G38" s="434">
        <v>0.91666666666666663</v>
      </c>
      <c r="H38" s="435">
        <v>16237.083333333299</v>
      </c>
      <c r="I38" s="210">
        <v>39554</v>
      </c>
    </row>
    <row r="39" spans="2:9" ht="17.100000000000001" customHeight="1" x14ac:dyDescent="0.25">
      <c r="B39" s="433"/>
      <c r="C39" s="433" t="s">
        <v>454</v>
      </c>
      <c r="D39" s="433" t="s">
        <v>392</v>
      </c>
      <c r="E39" s="452">
        <v>44815</v>
      </c>
      <c r="F39" s="434">
        <v>0.91666666666666663</v>
      </c>
      <c r="G39" s="434">
        <v>0.99930555555555556</v>
      </c>
      <c r="H39" s="435">
        <v>34304</v>
      </c>
      <c r="I39" s="210">
        <v>49359</v>
      </c>
    </row>
    <row r="40" spans="2:9" ht="17.100000000000001" customHeight="1" x14ac:dyDescent="0.25">
      <c r="B40"/>
    </row>
    <row r="41" spans="2:9" ht="15.75" thickBot="1" x14ac:dyDescent="0.3">
      <c r="B41"/>
    </row>
    <row r="42" spans="2:9" ht="15.75" thickBot="1" x14ac:dyDescent="0.3">
      <c r="B42" s="468" t="s">
        <v>393</v>
      </c>
      <c r="C42" s="469"/>
    </row>
    <row r="43" spans="2:9" ht="15.75" thickBot="1" x14ac:dyDescent="0.3">
      <c r="B43" s="378" t="s">
        <v>387</v>
      </c>
      <c r="C43" s="378" t="s">
        <v>214</v>
      </c>
      <c r="D43" s="379" t="s">
        <v>394</v>
      </c>
      <c r="E43" s="379" t="s">
        <v>388</v>
      </c>
      <c r="F43" s="379" t="s">
        <v>395</v>
      </c>
      <c r="G43" s="379" t="s">
        <v>389</v>
      </c>
      <c r="H43" s="379" t="s">
        <v>390</v>
      </c>
      <c r="I43" s="379" t="s">
        <v>391</v>
      </c>
    </row>
    <row r="44" spans="2:9" ht="30" x14ac:dyDescent="0.25">
      <c r="B44" s="439" t="s">
        <v>686</v>
      </c>
      <c r="C44" s="440" t="s">
        <v>399</v>
      </c>
      <c r="D44" s="452">
        <v>44809</v>
      </c>
      <c r="E44" s="434">
        <v>0</v>
      </c>
      <c r="F44" s="452">
        <v>44815</v>
      </c>
      <c r="G44" s="434">
        <v>0.95833333333333337</v>
      </c>
      <c r="H44" s="435">
        <v>7761.17</v>
      </c>
      <c r="I44" s="210">
        <v>13362</v>
      </c>
    </row>
    <row r="45" spans="2:9" x14ac:dyDescent="0.25">
      <c r="B45" s="439" t="s">
        <v>687</v>
      </c>
      <c r="C45" s="440" t="s">
        <v>396</v>
      </c>
      <c r="D45" s="452">
        <v>44809</v>
      </c>
      <c r="E45" s="434">
        <v>0.375</v>
      </c>
      <c r="F45" s="452">
        <v>44815</v>
      </c>
      <c r="G45" s="434">
        <v>0.95833333333333337</v>
      </c>
      <c r="H45" s="435">
        <v>11396.22</v>
      </c>
      <c r="I45" s="210">
        <v>14398</v>
      </c>
    </row>
    <row r="46" spans="2:9" x14ac:dyDescent="0.25">
      <c r="B46" s="441"/>
      <c r="C46" s="299"/>
      <c r="D46" s="301"/>
      <c r="E46" s="302"/>
      <c r="F46" s="301"/>
      <c r="G46" s="302"/>
      <c r="H46" s="303"/>
      <c r="I46" s="303"/>
    </row>
    <row r="47" spans="2:9" ht="15.75" thickBot="1" x14ac:dyDescent="0.3">
      <c r="B47"/>
      <c r="C47" s="299"/>
    </row>
    <row r="48" spans="2:9" ht="15.75" thickBot="1" x14ac:dyDescent="0.3">
      <c r="B48" s="468" t="s">
        <v>386</v>
      </c>
      <c r="C48" s="469"/>
    </row>
    <row r="49" spans="2:9" ht="15.75" thickBot="1" x14ac:dyDescent="0.3">
      <c r="B49" s="442" t="s">
        <v>387</v>
      </c>
      <c r="C49" s="378"/>
      <c r="D49" s="379" t="s">
        <v>394</v>
      </c>
      <c r="E49" s="379" t="s">
        <v>388</v>
      </c>
      <c r="F49" s="379" t="s">
        <v>395</v>
      </c>
      <c r="G49" s="379" t="s">
        <v>389</v>
      </c>
      <c r="H49" s="379" t="s">
        <v>390</v>
      </c>
      <c r="I49" s="379" t="s">
        <v>391</v>
      </c>
    </row>
    <row r="50" spans="2:9" x14ac:dyDescent="0.25">
      <c r="B50" s="445" t="s">
        <v>495</v>
      </c>
      <c r="C50" s="446"/>
      <c r="D50" s="447">
        <v>44809</v>
      </c>
      <c r="E50" s="448">
        <v>0</v>
      </c>
      <c r="F50" s="449">
        <v>44815</v>
      </c>
      <c r="G50" s="450">
        <v>0.99930555555555556</v>
      </c>
      <c r="H50" s="451">
        <v>4107.51</v>
      </c>
      <c r="I50" s="445">
        <v>6073</v>
      </c>
    </row>
  </sheetData>
  <autoFilter ref="B3:I39" xr:uid="{7D46FBD9-20BA-4FF6-9F60-44AF332FA66D}">
    <sortState xmlns:xlrd2="http://schemas.microsoft.com/office/spreadsheetml/2017/richdata2" ref="B4:I39">
      <sortCondition descending="1" ref="H3:H39"/>
    </sortState>
  </autoFilter>
  <mergeCells count="3">
    <mergeCell ref="B2:C2"/>
    <mergeCell ref="B48:C48"/>
    <mergeCell ref="B42:C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B16" sqref="B16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70" t="s">
        <v>507</v>
      </c>
      <c r="B1" s="471"/>
      <c r="C1" s="471"/>
    </row>
    <row r="2" spans="1:3" ht="20.100000000000001" customHeight="1" thickBot="1" x14ac:dyDescent="0.3">
      <c r="A2" s="378" t="s">
        <v>475</v>
      </c>
      <c r="B2" s="379" t="s">
        <v>390</v>
      </c>
      <c r="C2" s="379" t="s">
        <v>391</v>
      </c>
    </row>
    <row r="3" spans="1:3" x14ac:dyDescent="0.25">
      <c r="A3" s="383" t="s">
        <v>363</v>
      </c>
      <c r="B3" s="305">
        <v>11724.888000000001</v>
      </c>
      <c r="C3" s="306">
        <v>14604</v>
      </c>
    </row>
    <row r="4" spans="1:3" x14ac:dyDescent="0.25">
      <c r="A4" s="383" t="s">
        <v>604</v>
      </c>
      <c r="B4" s="305">
        <v>9433.1440000000002</v>
      </c>
      <c r="C4" s="306">
        <v>15346</v>
      </c>
    </row>
    <row r="5" spans="1:3" x14ac:dyDescent="0.25">
      <c r="A5" s="383" t="s">
        <v>361</v>
      </c>
      <c r="B5" s="305">
        <v>6108.07</v>
      </c>
      <c r="C5" s="306">
        <v>6172</v>
      </c>
    </row>
    <row r="6" spans="1:3" x14ac:dyDescent="0.25">
      <c r="A6" s="383" t="s">
        <v>362</v>
      </c>
      <c r="B6" s="305">
        <v>5322.076</v>
      </c>
      <c r="C6" s="306">
        <v>4841</v>
      </c>
    </row>
    <row r="7" spans="1:3" x14ac:dyDescent="0.25">
      <c r="A7" s="383" t="s">
        <v>364</v>
      </c>
      <c r="B7" s="305">
        <v>4033.7190000000001</v>
      </c>
      <c r="C7" s="306">
        <v>2135</v>
      </c>
    </row>
    <row r="8" spans="1:3" x14ac:dyDescent="0.25">
      <c r="A8" s="383" t="s">
        <v>460</v>
      </c>
      <c r="B8" s="305">
        <v>2271.3319999999999</v>
      </c>
      <c r="C8" s="306">
        <v>4996</v>
      </c>
    </row>
    <row r="9" spans="1:3" x14ac:dyDescent="0.25">
      <c r="A9" s="383" t="s">
        <v>367</v>
      </c>
      <c r="B9" s="305">
        <v>2065.752</v>
      </c>
      <c r="C9" s="306">
        <v>1906</v>
      </c>
    </row>
    <row r="10" spans="1:3" x14ac:dyDescent="0.25">
      <c r="A10" s="383" t="s">
        <v>365</v>
      </c>
      <c r="B10" s="305">
        <v>2046.2139999999999</v>
      </c>
      <c r="C10" s="306">
        <v>1842</v>
      </c>
    </row>
    <row r="11" spans="1:3" x14ac:dyDescent="0.25">
      <c r="A11" s="383" t="s">
        <v>366</v>
      </c>
      <c r="B11" s="305">
        <v>1841.605</v>
      </c>
      <c r="C11" s="306">
        <v>2825</v>
      </c>
    </row>
    <row r="12" spans="1:3" x14ac:dyDescent="0.25">
      <c r="A12" s="383" t="s">
        <v>368</v>
      </c>
      <c r="B12" s="305">
        <v>1549.4649999999999</v>
      </c>
      <c r="C12" s="306">
        <v>4381</v>
      </c>
    </row>
    <row r="13" spans="1:3" x14ac:dyDescent="0.25">
      <c r="A13" s="377" t="s">
        <v>415</v>
      </c>
      <c r="B13" s="296">
        <v>1267.8589999999999</v>
      </c>
      <c r="C13" s="298">
        <v>1445</v>
      </c>
    </row>
    <row r="14" spans="1:3" x14ac:dyDescent="0.25">
      <c r="A14" s="377" t="s">
        <v>413</v>
      </c>
      <c r="B14" s="296">
        <v>1223.5229999999999</v>
      </c>
      <c r="C14" s="298">
        <v>895</v>
      </c>
    </row>
    <row r="15" spans="1:3" x14ac:dyDescent="0.25">
      <c r="A15" s="377" t="s">
        <v>605</v>
      </c>
      <c r="B15" s="296">
        <v>1207.029</v>
      </c>
      <c r="C15" s="298">
        <v>1554</v>
      </c>
    </row>
    <row r="16" spans="1:3" x14ac:dyDescent="0.25">
      <c r="A16" s="377" t="s">
        <v>369</v>
      </c>
      <c r="B16" s="296">
        <v>1045.5070000000001</v>
      </c>
      <c r="C16" s="298">
        <v>1408</v>
      </c>
    </row>
    <row r="17" spans="1:3" x14ac:dyDescent="0.25">
      <c r="A17" s="377" t="s">
        <v>461</v>
      </c>
      <c r="B17" s="296">
        <v>1033.1379999999999</v>
      </c>
      <c r="C17" s="298">
        <v>1369</v>
      </c>
    </row>
    <row r="18" spans="1:3" x14ac:dyDescent="0.25">
      <c r="A18" s="377" t="s">
        <v>606</v>
      </c>
      <c r="B18" s="296">
        <v>998.29200000000003</v>
      </c>
      <c r="C18" s="298">
        <v>1213</v>
      </c>
    </row>
    <row r="19" spans="1:3" x14ac:dyDescent="0.25">
      <c r="A19" s="377" t="s">
        <v>607</v>
      </c>
      <c r="B19" s="296">
        <v>984.53499999999997</v>
      </c>
      <c r="C19" s="298">
        <v>1413</v>
      </c>
    </row>
    <row r="20" spans="1:3" x14ac:dyDescent="0.25">
      <c r="A20" s="377" t="s">
        <v>608</v>
      </c>
      <c r="B20" s="296">
        <v>936.27300000000002</v>
      </c>
      <c r="C20" s="298">
        <v>1497</v>
      </c>
    </row>
    <row r="21" spans="1:3" x14ac:dyDescent="0.25">
      <c r="A21" s="377" t="s">
        <v>371</v>
      </c>
      <c r="B21" s="296">
        <v>931.149</v>
      </c>
      <c r="C21" s="298">
        <v>1330</v>
      </c>
    </row>
    <row r="22" spans="1:3" x14ac:dyDescent="0.25">
      <c r="A22" s="377" t="s">
        <v>609</v>
      </c>
      <c r="B22" s="296">
        <v>904.84</v>
      </c>
      <c r="C22" s="298">
        <v>970</v>
      </c>
    </row>
    <row r="23" spans="1:3" x14ac:dyDescent="0.25">
      <c r="A23" s="377" t="s">
        <v>39</v>
      </c>
      <c r="B23" s="296">
        <v>897.47400000000005</v>
      </c>
      <c r="C23" s="298">
        <v>837</v>
      </c>
    </row>
    <row r="24" spans="1:3" x14ac:dyDescent="0.25">
      <c r="A24" s="377" t="s">
        <v>610</v>
      </c>
      <c r="B24" s="296">
        <v>866.84199999999998</v>
      </c>
      <c r="C24" s="298">
        <v>931</v>
      </c>
    </row>
    <row r="25" spans="1:3" x14ac:dyDescent="0.25">
      <c r="A25" s="377" t="s">
        <v>378</v>
      </c>
      <c r="B25" s="296">
        <v>737.01400000000001</v>
      </c>
      <c r="C25" s="298">
        <v>1062</v>
      </c>
    </row>
    <row r="26" spans="1:3" x14ac:dyDescent="0.25">
      <c r="A26" s="377" t="s">
        <v>375</v>
      </c>
      <c r="B26" s="296">
        <v>736.41</v>
      </c>
      <c r="C26" s="298">
        <v>896</v>
      </c>
    </row>
    <row r="27" spans="1:3" x14ac:dyDescent="0.25">
      <c r="A27" s="377" t="s">
        <v>611</v>
      </c>
      <c r="B27" s="296">
        <v>693.10799999999995</v>
      </c>
      <c r="C27" s="298">
        <v>1208</v>
      </c>
    </row>
    <row r="28" spans="1:3" x14ac:dyDescent="0.25">
      <c r="A28" s="377" t="s">
        <v>612</v>
      </c>
      <c r="B28" s="296">
        <v>685.44899999999996</v>
      </c>
      <c r="C28" s="298">
        <v>763</v>
      </c>
    </row>
    <row r="29" spans="1:3" x14ac:dyDescent="0.25">
      <c r="A29" s="377" t="s">
        <v>377</v>
      </c>
      <c r="B29" s="296">
        <v>684.71799999999996</v>
      </c>
      <c r="C29" s="298">
        <v>1475</v>
      </c>
    </row>
    <row r="30" spans="1:3" x14ac:dyDescent="0.25">
      <c r="A30" s="377" t="s">
        <v>613</v>
      </c>
      <c r="B30" s="296">
        <v>679.98400000000004</v>
      </c>
      <c r="C30" s="298">
        <v>735</v>
      </c>
    </row>
    <row r="31" spans="1:3" x14ac:dyDescent="0.25">
      <c r="A31" s="377" t="s">
        <v>614</v>
      </c>
      <c r="B31" s="296">
        <v>647.14700000000005</v>
      </c>
      <c r="C31" s="298">
        <v>2637</v>
      </c>
    </row>
    <row r="32" spans="1:3" x14ac:dyDescent="0.25">
      <c r="A32" s="377" t="s">
        <v>615</v>
      </c>
      <c r="B32" s="296">
        <v>643.50099999999998</v>
      </c>
      <c r="C32" s="298">
        <v>674</v>
      </c>
    </row>
    <row r="33" spans="1:3" x14ac:dyDescent="0.25">
      <c r="A33" s="377" t="s">
        <v>376</v>
      </c>
      <c r="B33" s="296">
        <v>636.61400000000003</v>
      </c>
      <c r="C33" s="298">
        <v>3027</v>
      </c>
    </row>
    <row r="34" spans="1:3" x14ac:dyDescent="0.25">
      <c r="A34" s="377" t="s">
        <v>616</v>
      </c>
      <c r="B34" s="296">
        <v>627.15499999999997</v>
      </c>
      <c r="C34" s="298">
        <v>782</v>
      </c>
    </row>
    <row r="35" spans="1:3" x14ac:dyDescent="0.25">
      <c r="A35" s="377" t="s">
        <v>617</v>
      </c>
      <c r="B35" s="296">
        <v>596.98199999999997</v>
      </c>
      <c r="C35" s="298">
        <v>757</v>
      </c>
    </row>
    <row r="36" spans="1:3" x14ac:dyDescent="0.25">
      <c r="A36" s="377" t="s">
        <v>618</v>
      </c>
      <c r="B36" s="296">
        <v>586.17100000000005</v>
      </c>
      <c r="C36" s="298">
        <v>770</v>
      </c>
    </row>
    <row r="37" spans="1:3" x14ac:dyDescent="0.25">
      <c r="A37" s="377" t="s">
        <v>502</v>
      </c>
      <c r="B37" s="296">
        <v>581.48400000000004</v>
      </c>
      <c r="C37" s="298">
        <v>847</v>
      </c>
    </row>
    <row r="38" spans="1:3" x14ac:dyDescent="0.25">
      <c r="A38" s="377" t="s">
        <v>619</v>
      </c>
      <c r="B38" s="296">
        <v>568.48400000000004</v>
      </c>
      <c r="C38" s="298">
        <v>691</v>
      </c>
    </row>
    <row r="39" spans="1:3" x14ac:dyDescent="0.25">
      <c r="A39" s="377" t="s">
        <v>370</v>
      </c>
      <c r="B39" s="296">
        <v>567.95699999999999</v>
      </c>
      <c r="C39" s="298">
        <v>3237</v>
      </c>
    </row>
    <row r="40" spans="1:3" x14ac:dyDescent="0.25">
      <c r="A40" s="377" t="s">
        <v>380</v>
      </c>
      <c r="B40" s="296">
        <v>552.78700000000003</v>
      </c>
      <c r="C40" s="298">
        <v>453</v>
      </c>
    </row>
    <row r="41" spans="1:3" x14ac:dyDescent="0.25">
      <c r="A41" s="377" t="s">
        <v>620</v>
      </c>
      <c r="B41" s="296">
        <v>509.42099999999999</v>
      </c>
      <c r="C41" s="298">
        <v>631</v>
      </c>
    </row>
    <row r="42" spans="1:3" x14ac:dyDescent="0.25">
      <c r="A42" s="377" t="s">
        <v>621</v>
      </c>
      <c r="B42" s="296">
        <v>504.959</v>
      </c>
      <c r="C42" s="298">
        <v>473</v>
      </c>
    </row>
    <row r="43" spans="1:3" x14ac:dyDescent="0.25">
      <c r="A43" s="377" t="s">
        <v>622</v>
      </c>
      <c r="B43" s="296">
        <v>499.36</v>
      </c>
      <c r="C43" s="298">
        <v>797</v>
      </c>
    </row>
    <row r="44" spans="1:3" x14ac:dyDescent="0.25">
      <c r="A44" s="377" t="s">
        <v>623</v>
      </c>
      <c r="B44" s="296">
        <v>494.54</v>
      </c>
      <c r="C44" s="298">
        <v>657</v>
      </c>
    </row>
    <row r="45" spans="1:3" x14ac:dyDescent="0.25">
      <c r="A45" s="377" t="s">
        <v>624</v>
      </c>
      <c r="B45" s="296">
        <v>479.19400000000002</v>
      </c>
      <c r="C45" s="298">
        <v>526</v>
      </c>
    </row>
    <row r="46" spans="1:3" x14ac:dyDescent="0.25">
      <c r="A46" s="377" t="s">
        <v>414</v>
      </c>
      <c r="B46" s="296">
        <v>476.649</v>
      </c>
      <c r="C46" s="298">
        <v>467</v>
      </c>
    </row>
    <row r="47" spans="1:3" x14ac:dyDescent="0.25">
      <c r="A47" s="377" t="s">
        <v>452</v>
      </c>
      <c r="B47" s="296">
        <v>459.49299999999999</v>
      </c>
      <c r="C47" s="298">
        <v>465</v>
      </c>
    </row>
    <row r="48" spans="1:3" x14ac:dyDescent="0.25">
      <c r="A48" s="377" t="s">
        <v>625</v>
      </c>
      <c r="B48" s="296">
        <v>456.85599999999999</v>
      </c>
      <c r="C48" s="298">
        <v>613</v>
      </c>
    </row>
    <row r="49" spans="1:3" x14ac:dyDescent="0.25">
      <c r="A49" s="377" t="s">
        <v>626</v>
      </c>
      <c r="B49" s="296">
        <v>454.74</v>
      </c>
      <c r="C49" s="298">
        <v>705</v>
      </c>
    </row>
    <row r="50" spans="1:3" x14ac:dyDescent="0.25">
      <c r="A50" s="377" t="s">
        <v>374</v>
      </c>
      <c r="B50" s="296">
        <v>446.67899999999997</v>
      </c>
      <c r="C50" s="298">
        <v>1422</v>
      </c>
    </row>
    <row r="51" spans="1:3" x14ac:dyDescent="0.25">
      <c r="A51" s="377" t="s">
        <v>627</v>
      </c>
      <c r="B51" s="296">
        <v>437.46199999999999</v>
      </c>
      <c r="C51" s="298">
        <v>605</v>
      </c>
    </row>
    <row r="52" spans="1:3" x14ac:dyDescent="0.25">
      <c r="A52" s="377" t="s">
        <v>628</v>
      </c>
      <c r="B52" s="296">
        <v>435.50599999999997</v>
      </c>
      <c r="C52" s="298">
        <v>456</v>
      </c>
    </row>
    <row r="53" spans="1:3" x14ac:dyDescent="0.25">
      <c r="A53" s="377" t="s">
        <v>629</v>
      </c>
      <c r="B53" s="296">
        <v>430.57499999999999</v>
      </c>
      <c r="C53" s="298">
        <v>855</v>
      </c>
    </row>
    <row r="54" spans="1:3" x14ac:dyDescent="0.25">
      <c r="A54" s="377" t="s">
        <v>432</v>
      </c>
      <c r="B54" s="296">
        <v>424.11900000000003</v>
      </c>
      <c r="C54" s="298">
        <v>693</v>
      </c>
    </row>
    <row r="55" spans="1:3" x14ac:dyDescent="0.25">
      <c r="A55" s="377" t="s">
        <v>373</v>
      </c>
      <c r="B55" s="296">
        <v>414.27699999999999</v>
      </c>
      <c r="C55" s="298">
        <v>1543</v>
      </c>
    </row>
    <row r="56" spans="1:3" x14ac:dyDescent="0.25">
      <c r="A56" s="377" t="s">
        <v>630</v>
      </c>
      <c r="B56" s="296">
        <v>409.52199999999999</v>
      </c>
      <c r="C56" s="298">
        <v>681</v>
      </c>
    </row>
    <row r="57" spans="1:3" x14ac:dyDescent="0.25">
      <c r="A57" s="377" t="s">
        <v>631</v>
      </c>
      <c r="B57" s="296">
        <v>403.20400000000001</v>
      </c>
      <c r="C57" s="298">
        <v>532</v>
      </c>
    </row>
    <row r="58" spans="1:3" x14ac:dyDescent="0.25">
      <c r="A58" s="377" t="s">
        <v>632</v>
      </c>
      <c r="B58" s="296">
        <v>401.43599999999998</v>
      </c>
      <c r="C58" s="298">
        <v>622</v>
      </c>
    </row>
    <row r="59" spans="1:3" x14ac:dyDescent="0.25">
      <c r="A59" s="377" t="s">
        <v>633</v>
      </c>
      <c r="B59" s="296">
        <v>400.85700000000003</v>
      </c>
      <c r="C59" s="298">
        <v>518</v>
      </c>
    </row>
    <row r="60" spans="1:3" x14ac:dyDescent="0.25">
      <c r="A60" s="377" t="s">
        <v>634</v>
      </c>
      <c r="B60" s="296">
        <v>395.07</v>
      </c>
      <c r="C60" s="298">
        <v>723</v>
      </c>
    </row>
    <row r="61" spans="1:3" x14ac:dyDescent="0.25">
      <c r="A61" s="377" t="s">
        <v>499</v>
      </c>
      <c r="B61" s="296">
        <v>384.86</v>
      </c>
      <c r="C61" s="298">
        <v>789</v>
      </c>
    </row>
    <row r="62" spans="1:3" x14ac:dyDescent="0.25">
      <c r="A62" s="377" t="s">
        <v>500</v>
      </c>
      <c r="B62" s="296">
        <v>365.82400000000001</v>
      </c>
      <c r="C62" s="298">
        <v>487</v>
      </c>
    </row>
    <row r="63" spans="1:3" x14ac:dyDescent="0.25">
      <c r="A63" s="377" t="s">
        <v>635</v>
      </c>
      <c r="B63" s="296">
        <v>346.07499999999999</v>
      </c>
      <c r="C63" s="298">
        <v>478</v>
      </c>
    </row>
    <row r="64" spans="1:3" x14ac:dyDescent="0.25">
      <c r="A64" s="377" t="s">
        <v>636</v>
      </c>
      <c r="B64" s="296">
        <v>334.28100000000001</v>
      </c>
      <c r="C64" s="298">
        <v>434</v>
      </c>
    </row>
    <row r="65" spans="1:3" x14ac:dyDescent="0.25">
      <c r="A65" s="377" t="s">
        <v>416</v>
      </c>
      <c r="B65" s="296">
        <v>328.20600000000002</v>
      </c>
      <c r="C65" s="298">
        <v>423</v>
      </c>
    </row>
    <row r="66" spans="1:3" x14ac:dyDescent="0.25">
      <c r="A66" s="377" t="s">
        <v>490</v>
      </c>
      <c r="B66" s="296">
        <v>311.197</v>
      </c>
      <c r="C66" s="298">
        <v>404</v>
      </c>
    </row>
    <row r="67" spans="1:3" x14ac:dyDescent="0.25">
      <c r="A67" s="377" t="s">
        <v>637</v>
      </c>
      <c r="B67" s="296">
        <v>306.92399999999998</v>
      </c>
      <c r="C67" s="298">
        <v>769</v>
      </c>
    </row>
    <row r="68" spans="1:3" x14ac:dyDescent="0.25">
      <c r="A68" s="377" t="s">
        <v>491</v>
      </c>
      <c r="B68" s="296">
        <v>296.57900000000001</v>
      </c>
      <c r="C68" s="298">
        <v>631</v>
      </c>
    </row>
    <row r="69" spans="1:3" x14ac:dyDescent="0.25">
      <c r="A69" s="377" t="s">
        <v>379</v>
      </c>
      <c r="B69" s="296">
        <v>282.81400000000002</v>
      </c>
      <c r="C69" s="298">
        <v>1467</v>
      </c>
    </row>
    <row r="70" spans="1:3" x14ac:dyDescent="0.25">
      <c r="A70" s="377" t="s">
        <v>638</v>
      </c>
      <c r="B70" s="296">
        <v>277.928</v>
      </c>
      <c r="C70" s="298">
        <v>530</v>
      </c>
    </row>
    <row r="71" spans="1:3" x14ac:dyDescent="0.25">
      <c r="A71" s="377" t="s">
        <v>431</v>
      </c>
      <c r="B71" s="296">
        <v>268.67899999999997</v>
      </c>
      <c r="C71" s="298">
        <v>690</v>
      </c>
    </row>
    <row r="72" spans="1:3" x14ac:dyDescent="0.25">
      <c r="A72" s="377" t="s">
        <v>639</v>
      </c>
      <c r="B72" s="296">
        <v>265.13799999999998</v>
      </c>
      <c r="C72" s="298">
        <v>643</v>
      </c>
    </row>
    <row r="73" spans="1:3" x14ac:dyDescent="0.25">
      <c r="A73" s="377" t="s">
        <v>640</v>
      </c>
      <c r="B73" s="296">
        <v>244.87200000000001</v>
      </c>
      <c r="C73" s="298">
        <v>417</v>
      </c>
    </row>
    <row r="74" spans="1:3" x14ac:dyDescent="0.25">
      <c r="A74" s="377" t="s">
        <v>504</v>
      </c>
      <c r="B74" s="296">
        <v>239.869</v>
      </c>
      <c r="C74" s="298">
        <v>1357</v>
      </c>
    </row>
    <row r="75" spans="1:3" x14ac:dyDescent="0.25">
      <c r="A75" s="377" t="s">
        <v>501</v>
      </c>
      <c r="B75" s="296">
        <v>228.49100000000001</v>
      </c>
      <c r="C75" s="298">
        <v>407</v>
      </c>
    </row>
    <row r="76" spans="1:3" x14ac:dyDescent="0.25">
      <c r="A76" s="377" t="s">
        <v>372</v>
      </c>
      <c r="B76" s="296">
        <v>224.96700000000001</v>
      </c>
      <c r="C76" s="298">
        <v>1483</v>
      </c>
    </row>
    <row r="77" spans="1:3" x14ac:dyDescent="0.25">
      <c r="A77" s="377" t="s">
        <v>641</v>
      </c>
      <c r="B77" s="296">
        <v>212.98599999999999</v>
      </c>
      <c r="C77" s="298">
        <v>327</v>
      </c>
    </row>
    <row r="78" spans="1:3" x14ac:dyDescent="0.25">
      <c r="A78" s="377" t="s">
        <v>417</v>
      </c>
      <c r="B78" s="296">
        <v>211.54499999999999</v>
      </c>
      <c r="C78" s="298">
        <v>529</v>
      </c>
    </row>
    <row r="79" spans="1:3" x14ac:dyDescent="0.25">
      <c r="A79" s="377" t="s">
        <v>462</v>
      </c>
      <c r="B79" s="296">
        <v>197.18899999999999</v>
      </c>
      <c r="C79" s="298">
        <v>614</v>
      </c>
    </row>
    <row r="80" spans="1:3" x14ac:dyDescent="0.25">
      <c r="A80" s="377" t="s">
        <v>430</v>
      </c>
      <c r="B80" s="296">
        <v>192.399</v>
      </c>
      <c r="C80" s="298">
        <v>994</v>
      </c>
    </row>
    <row r="81" spans="1:3" x14ac:dyDescent="0.25">
      <c r="A81" s="377" t="s">
        <v>503</v>
      </c>
      <c r="B81" s="296">
        <v>192.26900000000001</v>
      </c>
      <c r="C81" s="298">
        <v>335</v>
      </c>
    </row>
    <row r="82" spans="1:3" x14ac:dyDescent="0.25">
      <c r="A82" s="377" t="s">
        <v>642</v>
      </c>
      <c r="B82" s="296">
        <v>192.23500000000001</v>
      </c>
      <c r="C82" s="298">
        <v>143</v>
      </c>
    </row>
    <row r="83" spans="1:3" x14ac:dyDescent="0.25">
      <c r="A83" s="377" t="s">
        <v>381</v>
      </c>
      <c r="B83" s="296">
        <v>178.66</v>
      </c>
      <c r="C83" s="298">
        <v>888</v>
      </c>
    </row>
    <row r="84" spans="1:3" x14ac:dyDescent="0.25">
      <c r="A84" s="377" t="s">
        <v>643</v>
      </c>
      <c r="B84" s="296">
        <v>174.566</v>
      </c>
      <c r="C84" s="298">
        <v>425</v>
      </c>
    </row>
    <row r="85" spans="1:3" x14ac:dyDescent="0.25">
      <c r="A85" s="377" t="s">
        <v>453</v>
      </c>
      <c r="B85" s="296">
        <v>167.27699999999999</v>
      </c>
      <c r="C85" s="298">
        <v>519</v>
      </c>
    </row>
    <row r="86" spans="1:3" x14ac:dyDescent="0.25">
      <c r="A86" s="377" t="s">
        <v>644</v>
      </c>
      <c r="B86" s="296">
        <v>147.18299999999999</v>
      </c>
      <c r="C86" s="298">
        <v>481</v>
      </c>
    </row>
    <row r="87" spans="1:3" x14ac:dyDescent="0.25">
      <c r="A87" s="377" t="s">
        <v>645</v>
      </c>
      <c r="B87" s="296">
        <v>137.84</v>
      </c>
      <c r="C87" s="298">
        <v>344</v>
      </c>
    </row>
    <row r="88" spans="1:3" x14ac:dyDescent="0.25">
      <c r="A88" s="377" t="s">
        <v>382</v>
      </c>
      <c r="B88" s="296">
        <v>137.756</v>
      </c>
      <c r="C88" s="298">
        <v>449</v>
      </c>
    </row>
    <row r="89" spans="1:3" x14ac:dyDescent="0.25">
      <c r="A89" s="377" t="s">
        <v>646</v>
      </c>
      <c r="B89" s="296">
        <v>126.84099999999999</v>
      </c>
      <c r="C89" s="298">
        <v>515</v>
      </c>
    </row>
    <row r="90" spans="1:3" x14ac:dyDescent="0.25">
      <c r="A90" s="377" t="s">
        <v>486</v>
      </c>
      <c r="B90" s="296">
        <v>107.648</v>
      </c>
      <c r="C90" s="298">
        <v>697</v>
      </c>
    </row>
    <row r="91" spans="1:3" x14ac:dyDescent="0.25">
      <c r="A91" s="377" t="s">
        <v>505</v>
      </c>
      <c r="B91" s="296">
        <v>93.557000000000002</v>
      </c>
      <c r="C91" s="298">
        <v>696</v>
      </c>
    </row>
    <row r="92" spans="1:3" x14ac:dyDescent="0.25">
      <c r="A92" s="377" t="s">
        <v>433</v>
      </c>
      <c r="B92" s="296">
        <v>91.831000000000003</v>
      </c>
      <c r="C92" s="298">
        <v>594</v>
      </c>
    </row>
    <row r="93" spans="1:3" x14ac:dyDescent="0.25">
      <c r="A93" s="377" t="s">
        <v>418</v>
      </c>
      <c r="B93" s="296">
        <v>89.474000000000004</v>
      </c>
      <c r="C93" s="298">
        <v>587</v>
      </c>
    </row>
    <row r="94" spans="1:3" x14ac:dyDescent="0.25">
      <c r="A94" s="377" t="s">
        <v>419</v>
      </c>
      <c r="B94" s="296">
        <v>88.018000000000001</v>
      </c>
      <c r="C94" s="298">
        <v>1188</v>
      </c>
    </row>
    <row r="95" spans="1:3" x14ac:dyDescent="0.25">
      <c r="A95" s="377" t="s">
        <v>420</v>
      </c>
      <c r="B95" s="296">
        <v>77.911000000000001</v>
      </c>
      <c r="C95" s="298">
        <v>999</v>
      </c>
    </row>
    <row r="96" spans="1:3" x14ac:dyDescent="0.25">
      <c r="A96" s="377" t="s">
        <v>647</v>
      </c>
      <c r="B96" s="296">
        <v>72.188999999999993</v>
      </c>
      <c r="C96" s="298">
        <v>551</v>
      </c>
    </row>
    <row r="97" spans="1:3" x14ac:dyDescent="0.25">
      <c r="A97" s="377" t="s">
        <v>648</v>
      </c>
      <c r="B97" s="296">
        <v>66.66</v>
      </c>
      <c r="C97" s="298">
        <v>913</v>
      </c>
    </row>
    <row r="98" spans="1:3" x14ac:dyDescent="0.25">
      <c r="A98" s="377" t="s">
        <v>649</v>
      </c>
      <c r="B98" s="296">
        <v>64.088999999999999</v>
      </c>
      <c r="C98" s="298">
        <v>116</v>
      </c>
    </row>
    <row r="99" spans="1:3" x14ac:dyDescent="0.25">
      <c r="A99" s="377" t="s">
        <v>650</v>
      </c>
      <c r="B99" s="296">
        <v>36.744999999999997</v>
      </c>
      <c r="C99" s="298">
        <v>898</v>
      </c>
    </row>
    <row r="100" spans="1:3" x14ac:dyDescent="0.25">
      <c r="A100" s="377" t="s">
        <v>421</v>
      </c>
      <c r="B100" s="296">
        <v>35.463999999999999</v>
      </c>
      <c r="C100" s="298">
        <v>751</v>
      </c>
    </row>
    <row r="101" spans="1:3" x14ac:dyDescent="0.25">
      <c r="A101" s="377" t="s">
        <v>651</v>
      </c>
      <c r="B101" s="296">
        <v>33.088999999999999</v>
      </c>
      <c r="C101" s="298">
        <v>579</v>
      </c>
    </row>
    <row r="102" spans="1:3" x14ac:dyDescent="0.25">
      <c r="A102" s="377" t="s">
        <v>652</v>
      </c>
      <c r="B102" s="296">
        <v>26.634</v>
      </c>
      <c r="C102" s="298">
        <v>200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Canales Deportivos</vt:lpstr>
      <vt:lpstr>Partidos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2022-09-14T15:40:49Z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