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2C5CD23F-EFA6-477E-A8D5-53699648C517}" xr6:coauthVersionLast="47" xr6:coauthVersionMax="47" xr10:uidLastSave="{00000000-0000-0000-0000-000000000000}"/>
  <bookViews>
    <workbookView xWindow="-120" yWindow="-120" windowWidth="20730" windowHeight="11160" tabRatio="769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Partidos" sheetId="4" r:id="rId9"/>
    <sheet name="Replay" sheetId="9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Destacados!$B$3:$I$54</definedName>
    <definedName name="_xlnm._FilterDatabase" localSheetId="8" hidden="1">Partidos!$A$1:$J$26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4" l="1"/>
  <c r="J44" i="4"/>
  <c r="I45" i="4"/>
  <c r="J45" i="4"/>
  <c r="I46" i="4"/>
  <c r="J46" i="4"/>
  <c r="I47" i="4"/>
  <c r="J47" i="4"/>
  <c r="H5" i="10"/>
  <c r="I21" i="4"/>
  <c r="J21" i="4"/>
  <c r="I42" i="4"/>
  <c r="J42" i="4"/>
  <c r="I43" i="4"/>
  <c r="J43" i="4"/>
  <c r="J4" i="16" l="1"/>
  <c r="J5" i="16"/>
  <c r="J6" i="16"/>
  <c r="J7" i="16"/>
  <c r="J8" i="16"/>
  <c r="J9" i="16"/>
  <c r="J10" i="16"/>
  <c r="J11" i="16"/>
  <c r="J3" i="16"/>
  <c r="D43" i="5"/>
  <c r="D44" i="5"/>
  <c r="D45" i="5"/>
  <c r="E45" i="5" s="1"/>
  <c r="D46" i="5"/>
  <c r="D47" i="5"/>
  <c r="C43" i="5"/>
  <c r="C44" i="5"/>
  <c r="E44" i="5" s="1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H7" i="10"/>
  <c r="I41" i="4"/>
  <c r="J41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P29" i="6"/>
  <c r="O29" i="6"/>
  <c r="P16" i="6"/>
  <c r="O16" i="6"/>
  <c r="N16" i="6"/>
  <c r="M16" i="6"/>
  <c r="L16" i="6"/>
  <c r="K16" i="6"/>
  <c r="J16" i="6"/>
  <c r="P28" i="5"/>
  <c r="O28" i="5"/>
  <c r="P15" i="5"/>
  <c r="O15" i="5"/>
  <c r="N15" i="5"/>
  <c r="M15" i="5"/>
  <c r="L15" i="5"/>
  <c r="K15" i="5"/>
  <c r="J15" i="5"/>
  <c r="E46" i="6" l="1"/>
  <c r="E48" i="6"/>
  <c r="E45" i="6"/>
  <c r="E47" i="6"/>
  <c r="E44" i="6"/>
  <c r="E46" i="5"/>
  <c r="E43" i="5"/>
  <c r="J8" i="4"/>
  <c r="J9" i="4" l="1"/>
  <c r="I26" i="4" l="1"/>
  <c r="J26" i="4"/>
  <c r="D52" i="6"/>
  <c r="E52" i="6" s="1"/>
  <c r="C51" i="5"/>
  <c r="D51" i="5"/>
  <c r="E51" i="5" l="1"/>
  <c r="J25" i="4"/>
  <c r="I25" i="4"/>
  <c r="J24" i="4"/>
  <c r="I24" i="4"/>
  <c r="J23" i="4"/>
  <c r="I23" i="4"/>
  <c r="J22" i="4"/>
  <c r="I22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7" i="4"/>
  <c r="J6" i="4"/>
  <c r="J5" i="4"/>
  <c r="J4" i="4"/>
  <c r="J3" i="4"/>
  <c r="J2" i="4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J12" i="16"/>
  <c r="K12" i="16" s="1"/>
  <c r="G12" i="16"/>
  <c r="H12" i="16"/>
  <c r="I12" i="16"/>
  <c r="J12" i="7"/>
  <c r="C12" i="16" l="1"/>
  <c r="D12" i="16"/>
  <c r="E12" i="16"/>
  <c r="F12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<sst xmlns="http://schemas.openxmlformats.org/spreadsheetml/2006/main" count="1522" uniqueCount="722">
  <si>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</si>
  <si>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</si>
  <si>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</si>
  <si>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</si>
  <si>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</si>
  <si>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</si>
  <si>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</si>
  <si>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</si>
  <si>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</si>
  <si>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</si>
  <si>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</si>
  <si>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</si>
  <si>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</si>
  <si>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</si>
  <si>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</si>
  <si>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</si>
  <si>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</si>
  <si>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</si>
  <si>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</si>
  <si>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</si>
  <si>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</si>
  <si>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</si>
  <si>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</si>
  <si>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</si>
  <si>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</si>
  <si>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</si>
  <si>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</si>
  <si>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</si>
  <si>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</si>
  <si>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</si>
  <si>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</si>
  <si>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</si>
  <si>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</si>
  <si>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</si>
  <si>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</si>
  <si>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</si>
  <si>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</si>
  <si>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</si>
  <si>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</si>
  <si>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</si>
  <si>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</si>
  <si>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</si>
  <si>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</si>
  <si>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</si>
  <si>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</si>
  <si>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</si>
  <si>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</si>
  <si>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</si>
  <si>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</si>
  <si>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</si>
  <si>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</si>
  <si>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</si>
  <si>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</si>
  <si>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</si>
  <si>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</si>
  <si>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</si>
  <si>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</si>
  <si>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</si>
  <si>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</si>
  <si>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</si>
  <si>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</si>
  <si>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</si>
  <si>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</si>
  <si>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</si>
  <si>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</si>
  <si>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</si>
  <si>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</si>
  <si>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</si>
  <si>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</si>
  <si>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</si>
  <si>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</si>
  <si>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</si>
  <si>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</si>
  <si>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</si>
  <si>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</si>
  <si>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</si>
  <si>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</si>
  <si>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</si>
  <si>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</si>
  <si>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</si>
  <si>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</si>
  <si>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</si>
  <si>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</si>
  <si>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</si>
  <si>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</si>
  <si>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</si>
  <si>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</si>
  <si>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</si>
  <si>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</si>
  <si>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</si>
  <si>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</si>
  <si>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</si>
  <si>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</si>
  <si>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</si>
  <si>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</si>
  <si>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</si>
  <si>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</si>
  <si>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</si>
  <si>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</si>
  <si>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</si>
  <si>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</si>
  <si>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</si>
  <si>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</si>
  <si>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</si>
  <si>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</si>
  <si>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</si>
  <si>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</si>
  <si>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</si>
  <si>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</si>
  <si>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</si>
  <si>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</si>
  <si>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</si>
  <si>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</si>
  <si>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</si>
  <si>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</si>
  <si>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</si>
  <si>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</si>
  <si>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</si>
  <si>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</si>
  <si>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</si>
  <si>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</si>
  <si>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</si>
  <si>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</si>
  <si>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</si>
  <si>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</si>
  <si>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</si>
  <si>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</si>
  <si>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</si>
  <si>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</si>
  <si>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</si>
  <si>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</si>
  <si>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</si>
  <si>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</si>
  <si>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</si>
  <si>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</si>
  <si>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</si>
  <si>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</si>
  <si>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</si>
  <si>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</si>
  <si>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</si>
  <si>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</si>
  <si>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</si>
  <si>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</si>
  <si>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</si>
  <si>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</si>
  <si>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</si>
  <si>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</si>
  <si>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</si>
  <si>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</si>
  <si>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</si>
  <si>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</si>
  <si>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</si>
  <si>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</si>
  <si>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</si>
  <si>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</si>
  <si>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</si>
  <si>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</si>
  <si>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</si>
  <si>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</si>
  <si>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</si>
  <si>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</si>
  <si>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</si>
  <si>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</si>
  <si>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</si>
  <si>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</si>
  <si>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</si>
  <si>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</si>
  <si>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</si>
  <si>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</si>
  <si>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</si>
  <si>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</si>
  <si>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</si>
  <si>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</si>
  <si>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</si>
  <si>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</si>
  <si>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</si>
  <si>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</si>
  <si>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</si>
  <si>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</si>
  <si>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</si>
  <si>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</si>
  <si>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</si>
  <si>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</si>
  <si>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</si>
  <si>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</si>
  <si>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</si>
  <si>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</si>
  <si>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</si>
  <si>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</si>
  <si>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</si>
  <si>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</si>
  <si>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</si>
  <si>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</si>
  <si>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</si>
  <si>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</si>
  <si>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</si>
  <si>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</si>
  <si>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</si>
  <si>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</si>
  <si>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</si>
  <si>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</si>
  <si>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</si>
  <si>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</si>
  <si>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</si>
  <si>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</si>
  <si>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</si>
  <si>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</si>
  <si>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</si>
  <si>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</si>
  <si>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</si>
  <si>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</si>
  <si>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</si>
  <si>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</si>
  <si>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</si>
  <si>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</si>
  <si>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</si>
  <si>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</si>
  <si>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</si>
  <si>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</si>
  <si>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</si>
  <si>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</si>
  <si>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</si>
  <si>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</si>
  <si>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</si>
  <si>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</si>
  <si>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</si>
  <si>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</si>
  <si>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</si>
  <si>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</si>
  <si>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</si>
  <si>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</si>
  <si>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</si>
  <si>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</si>
  <si>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</si>
  <si>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</si>
  <si>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</si>
  <si>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</si>
  <si>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</si>
  <si>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</si>
  <si>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</si>
  <si>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</si>
  <si>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</si>
  <si>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</si>
  <si>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</si>
  <si>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</si>
  <si>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</si>
  <si>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</si>
  <si>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</si>
  <si>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</si>
  <si>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</si>
  <si>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</si>
  <si>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</si>
  <si>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</si>
  <si>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</si>
  <si>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</si>
  <si>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</si>
  <si>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</si>
  <si>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</si>
  <si>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</si>
  <si>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</si>
  <si>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</si>
  <si>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</si>
  <si>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</si>
  <si>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</si>
  <si>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</si>
  <si>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</si>
  <si>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</si>
  <si>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</si>
  <si>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</si>
  <si>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</si>
  <si>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</si>
  <si>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</si>
  <si>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</si>
  <si>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</si>
  <si>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</si>
  <si>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</si>
  <si>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</si>
  <si>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</si>
  <si>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</si>
  <si>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</si>
  <si>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</si>
  <si>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</si>
  <si>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</si>
  <si>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</si>
  <si>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</si>
  <si>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</si>
  <si>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</si>
  <si>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</si>
  <si>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</si>
  <si>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</si>
  <si>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</si>
  <si>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</si>
  <si>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</si>
  <si>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</si>
  <si>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</si>
  <si>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</si>
  <si>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</si>
  <si>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</si>
  <si>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</si>
  <si>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</si>
  <si>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</si>
  <si>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</si>
  <si>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</si>
  <si>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</si>
  <si>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</si>
  <si>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</si>
  <si>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</si>
  <si>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</si>
  <si>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</si>
  <si>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</si>
  <si>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</si>
  <si>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</si>
  <si>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</si>
  <si>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</si>
  <si>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</si>
  <si>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</si>
  <si>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</si>
  <si>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</si>
  <si>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</si>
  <si>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</si>
  <si>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</si>
  <si>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</si>
  <si>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</si>
  <si>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</si>
  <si>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</si>
  <si>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</si>
  <si>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</si>
  <si>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</si>
  <si>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</si>
  <si>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</si>
  <si>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</si>
  <si>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</si>
  <si>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</si>
  <si>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</si>
  <si>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</si>
  <si>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</si>
  <si>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</si>
  <si>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</si>
  <si>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</si>
  <si>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</si>
  <si>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</si>
  <si>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</si>
  <si>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</si>
  <si>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</si>
  <si>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</si>
  <si>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</si>
  <si>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</si>
  <si>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</si>
  <si>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</si>
  <si>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</si>
  <si>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</si>
  <si>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</si>
  <si>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</si>
  <si>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</si>
  <si>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</si>
  <si>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</si>
  <si>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</si>
  <si>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</si>
  <si>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</si>
  <si>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</si>
  <si>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</si>
  <si>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</si>
  <si>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</si>
  <si>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</si>
  <si>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</si>
  <si>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</si>
  <si>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</si>
  <si>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</si>
  <si>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Combutters</t>
  </si>
  <si>
    <t>Willax noticias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</si>
  <si>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</si>
  <si>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</si>
  <si>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</si>
  <si>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</si>
  <si>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</si>
  <si>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</si>
  <si>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</si>
  <si>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</si>
  <si>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</si>
  <si>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</si>
  <si>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</si>
  <si>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</si>
  <si>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</si>
  <si>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</si>
  <si>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</si>
  <si>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</si>
  <si>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</si>
  <si>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</si>
  <si>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</si>
  <si>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</si>
  <si>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</si>
  <si>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</si>
  <si>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</si>
  <si>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</si>
  <si>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</si>
  <si>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</si>
  <si>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ESPN HD</t>
  </si>
  <si>
    <t>17/06-23/06</t>
  </si>
  <si>
    <t>GOLPERU</t>
  </si>
  <si>
    <t>Al fondo hay sitio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</si>
  <si>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</si>
  <si>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</si>
  <si>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</si>
  <si>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</si>
  <si>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</si>
  <si>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</si>
  <si>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</si>
  <si>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</si>
  <si>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</si>
  <si>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</si>
  <si>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</si>
  <si>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</si>
  <si>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Ezel</t>
  </si>
  <si>
    <t>Criminal minds</t>
  </si>
  <si>
    <t>Después de todo</t>
  </si>
  <si>
    <t>Ghost Whisperer</t>
  </si>
  <si>
    <t>A corazón abierto</t>
  </si>
  <si>
    <t>Un día en el mall</t>
  </si>
  <si>
    <t>Bloque de deportes</t>
  </si>
  <si>
    <t>Yo caviar</t>
  </si>
  <si>
    <t>Cuarto poder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</si>
  <si>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</si>
  <si>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</si>
  <si>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</si>
  <si>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</si>
  <si>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</si>
  <si>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</si>
  <si>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</si>
  <si>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Noticias al día</t>
  </si>
  <si>
    <t>Águila roja</t>
  </si>
  <si>
    <t>La familia de mi esposo</t>
  </si>
  <si>
    <t>18/07-24/07</t>
  </si>
  <si>
    <t>25/07-31/07</t>
  </si>
  <si>
    <t>ESPN2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</si>
  <si>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</si>
  <si>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</si>
  <si>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</si>
  <si>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</si>
  <si>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</si>
  <si>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</si>
  <si>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</si>
  <si>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</si>
  <si>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</si>
  <si>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</si>
  <si>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</si>
  <si>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</si>
  <si>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</si>
  <si>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WWE : Smackdown</t>
  </si>
  <si>
    <t>De película</t>
  </si>
  <si>
    <t>Fútbol en América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</si>
  <si>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</si>
  <si>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</si>
  <si>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</si>
  <si>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</si>
  <si>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</si>
  <si>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</si>
  <si>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¿Qué culpa tiene Fatmagul?</t>
  </si>
  <si>
    <t>Pedro el escamoso</t>
  </si>
  <si>
    <t>En esta cocina mando yo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</si>
  <si>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</si>
  <si>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</si>
  <si>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</si>
  <si>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</si>
  <si>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</si>
  <si>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</si>
  <si>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</si>
  <si>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</si>
  <si>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</si>
  <si>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</si>
  <si>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</si>
  <si>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</si>
  <si>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</si>
  <si>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</si>
  <si>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</si>
  <si>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</si>
  <si>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</si>
  <si>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</si>
  <si>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</si>
  <si>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</si>
  <si>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</si>
  <si>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</si>
  <si>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The Last Kingdom</t>
  </si>
  <si>
    <t>Liga1 Betsson</t>
  </si>
  <si>
    <t>15/08-21/08</t>
  </si>
  <si>
    <t>08/08-14/08</t>
  </si>
  <si>
    <t>Desconocido</t>
  </si>
  <si>
    <t>Tiempo extra</t>
  </si>
  <si>
    <t>Brasileirao</t>
  </si>
  <si>
    <t>08/07-14/07</t>
  </si>
  <si>
    <t>15/07-21/07</t>
  </si>
  <si>
    <t>22/08-28/08</t>
  </si>
  <si>
    <t>John Wick: sin control</t>
  </si>
  <si>
    <t>Los Picapiedra</t>
  </si>
  <si>
    <t>Primer noticiero de la noche con Jaime Chincha</t>
  </si>
  <si>
    <t>29/08-04/09</t>
  </si>
  <si>
    <t>05/09 –11/09</t>
  </si>
  <si>
    <t>Troya</t>
  </si>
  <si>
    <t>Justice League</t>
  </si>
  <si>
    <t>Liga Femenina de Fútbol : Alianza Lima vs. Universitario</t>
  </si>
  <si>
    <t>Escuadrón suicida</t>
  </si>
  <si>
    <t>Milagros Leiva</t>
  </si>
  <si>
    <t>Liga1 : Sporting Cristal vs. Cienciano - Clausura</t>
  </si>
  <si>
    <t>Código sombra: Jack Ryan</t>
  </si>
  <si>
    <t>UEFA Champions League : FC Barcelona (ESP) vs. Viktoria Plzen (CZE) - Grupo C</t>
  </si>
  <si>
    <t>El francotirador: La última masacre</t>
  </si>
  <si>
    <t>Liga1 : Sport Boys vs. Universitario - Clausura</t>
  </si>
  <si>
    <t>NCIS: New Orleans</t>
  </si>
  <si>
    <t>El Deportivo</t>
  </si>
  <si>
    <t>05/09-11/09</t>
  </si>
  <si>
    <t>Betty la fea</t>
  </si>
  <si>
    <t>Panamericana</t>
  </si>
  <si>
    <t>Ligue 1</t>
  </si>
  <si>
    <t>Especial</t>
  </si>
  <si>
    <t>Heavy Metal</t>
  </si>
  <si>
    <t>Star Channel</t>
  </si>
  <si>
    <t>La gran estrella</t>
  </si>
  <si>
    <t>Perú tiene talento  22:00 a 00:00</t>
  </si>
  <si>
    <t>12/09 –18/09</t>
  </si>
  <si>
    <t>UEFA Champions League : Bayern Múnich (ALE) vs. FC Barcelona (ESP) - Grupo C</t>
  </si>
  <si>
    <t>Liga1 : Universitario vs. Atlético Grau - Clausura</t>
  </si>
  <si>
    <t>Agente bajo fuego</t>
  </si>
  <si>
    <t>Terremoto: la falla de San Andrés</t>
  </si>
  <si>
    <t>Difícil de matar</t>
  </si>
  <si>
    <t>Soy leyenda</t>
  </si>
  <si>
    <t>Parker</t>
  </si>
  <si>
    <t>El justiciero</t>
  </si>
  <si>
    <t>El sobreviviente</t>
  </si>
  <si>
    <t>El forastero</t>
  </si>
  <si>
    <t>Liga Femenina de Fútbol : Alianza Lima vs. Sporting Cristal</t>
  </si>
  <si>
    <t>Operación: Código Olimpo</t>
  </si>
  <si>
    <t>Avengers: Era de Ultrón</t>
  </si>
  <si>
    <t>Fútbol de Perú - Liga1 : Carlos Stein vs. Alianza Lima - Clausura</t>
  </si>
  <si>
    <t>Aquaman</t>
  </si>
  <si>
    <t>Premonición</t>
  </si>
  <si>
    <t>Ip Man 4</t>
  </si>
  <si>
    <t>Luna de miel en familia</t>
  </si>
  <si>
    <t>Focus: Maestros de la estafa</t>
  </si>
  <si>
    <t>Contagio</t>
  </si>
  <si>
    <t>Linterna verde</t>
  </si>
  <si>
    <t>Los ojos del Dragon</t>
  </si>
  <si>
    <t>Hancock</t>
  </si>
  <si>
    <t>UEFA Champions League : Manchester City (ING) vs. B. Dortmund (ALE) - Grupo G</t>
  </si>
  <si>
    <t>El implacable</t>
  </si>
  <si>
    <t>Alicia a través del espejo</t>
  </si>
  <si>
    <t>Ni idea</t>
  </si>
  <si>
    <t>Asesinato en la casa blanca</t>
  </si>
  <si>
    <t>13 asesinos</t>
  </si>
  <si>
    <t>El conjuro 2</t>
  </si>
  <si>
    <t>La máscara</t>
  </si>
  <si>
    <t>UEFA Champions League : Real Madrid (ESP) vs. RB Leipzig (ALE) - Grupo F</t>
  </si>
  <si>
    <t>Liga1 : Cienciano vs. FBC Melgar - Clausura</t>
  </si>
  <si>
    <t>Primetime Emmy Awards</t>
  </si>
  <si>
    <t>Sé lo que hicieron el verano pasado</t>
  </si>
  <si>
    <t>La saga Crepúsculo: Amanecer - Parte 1</t>
  </si>
  <si>
    <t>Liga Femenina de Fútbol : Carlos Manucci vs. Universitario</t>
  </si>
  <si>
    <t>Antesala Liga1 : Universitario vs. Atlético Grau - Clausura</t>
  </si>
  <si>
    <t>Las cosas como son</t>
  </si>
  <si>
    <t>Políticas</t>
  </si>
  <si>
    <t>Antesala Liga Femenina de Fútbol : Semifinal 1</t>
  </si>
  <si>
    <t>Liga1 : Alianza Lima vs. Binacional - Fase 2</t>
  </si>
  <si>
    <t>Camotillo</t>
  </si>
  <si>
    <t>Antesala Liga1 : Cienciano vs. FBC Melgar - Clausura</t>
  </si>
  <si>
    <t>ESPN EXTRA</t>
  </si>
  <si>
    <t>Sport Huancayo vs. U. San Martín</t>
  </si>
  <si>
    <t>César Vallejo vs. Sport Huancayo</t>
  </si>
  <si>
    <t>Cienciano vs. FBC Melgar</t>
  </si>
  <si>
    <t>Universitario  vs. Atlético Grau</t>
  </si>
  <si>
    <t>U. San Martín vs. UTC</t>
  </si>
  <si>
    <t>Sport Boys vs. Cantolao</t>
  </si>
  <si>
    <t>Binacional vs. Sporting Cristal</t>
  </si>
  <si>
    <t>2022-09-12 15:30:00</t>
  </si>
  <si>
    <t>2022-09-17 13:15:00</t>
  </si>
  <si>
    <t>2022-09-17 15:30:00</t>
  </si>
  <si>
    <t>2022-09-17 19:00:00</t>
  </si>
  <si>
    <t>2022-09-18 11:00:00</t>
  </si>
  <si>
    <t>2022-09-18 13:15:00</t>
  </si>
  <si>
    <t>2022-09-18 15:30:00</t>
  </si>
  <si>
    <t>2022-09-12 13:45:00</t>
  </si>
  <si>
    <t>2022-09-13 11:45:00</t>
  </si>
  <si>
    <t>2022-09-13 14:00:00</t>
  </si>
  <si>
    <t>2022-09-14 11:45:00</t>
  </si>
  <si>
    <t>2022-09-14 14:00:00</t>
  </si>
  <si>
    <t>2022-09-15 11:45:00</t>
  </si>
  <si>
    <t>2022-09-15 14:00:00</t>
  </si>
  <si>
    <t>2022-09-17 06:30:00</t>
  </si>
  <si>
    <t>2022-09-17 08:30:00</t>
  </si>
  <si>
    <t>2022-09-17 11:30:00</t>
  </si>
  <si>
    <t>2022-09-18 05:30:00</t>
  </si>
  <si>
    <t>2022-09-18 08:00:00</t>
  </si>
  <si>
    <t>2022-09-18 10:30:00</t>
  </si>
  <si>
    <t>2022-09-18 13:30:00</t>
  </si>
  <si>
    <t>2022-09-18 13:45:00</t>
  </si>
  <si>
    <t>2022-09-18 14:00:00</t>
  </si>
  <si>
    <t>2022-09-18 16:30:00</t>
  </si>
  <si>
    <t>Serie A #6-SOIM 14797</t>
  </si>
  <si>
    <t>UCL #2- SOIU 7813</t>
  </si>
  <si>
    <t>UCL #2- SOIU 7814</t>
  </si>
  <si>
    <t>UCL #2- SOIU 7819</t>
  </si>
  <si>
    <t>UCL #2- SOIU 7815</t>
  </si>
  <si>
    <t>UCL #2- SOIU 7816</t>
  </si>
  <si>
    <t>UCL #2- SOIU 7820</t>
  </si>
  <si>
    <t>UCL #2- SOIU 7821</t>
  </si>
  <si>
    <t>UCL #2- SOIU 7828</t>
  </si>
  <si>
    <t>UCL #2- SOIU 7824</t>
  </si>
  <si>
    <t>UCL #2- SOIU 7825</t>
  </si>
  <si>
    <t>UCL #2- SOIU 7827</t>
  </si>
  <si>
    <t>UCL #2- SOIU 7826</t>
  </si>
  <si>
    <t>UEL #2-SOUC 5248</t>
  </si>
  <si>
    <t>UEL #2-SOUC 5247</t>
  </si>
  <si>
    <t>UEL #2-SOUC 5249</t>
  </si>
  <si>
    <t>UEL #2-SOUC 5250</t>
  </si>
  <si>
    <t>UEL #2-SOUC 5255</t>
  </si>
  <si>
    <t>UEL #2-SOUC 5259</t>
  </si>
  <si>
    <t>UEL #2-SOUC 5260</t>
  </si>
  <si>
    <t>UEL #2-SOUC 5258</t>
  </si>
  <si>
    <t>Premier League #8</t>
  </si>
  <si>
    <t>Bundes #7-SOGB 105885</t>
  </si>
  <si>
    <t>Premier #8 SOEN 16192</t>
  </si>
  <si>
    <t>LaLiga #-SOIG 14930</t>
  </si>
  <si>
    <t>ESPN Knockout</t>
  </si>
  <si>
    <t>Serie A #7-SOIM 14814</t>
  </si>
  <si>
    <t>Serie A #7-SOIM 14809</t>
  </si>
  <si>
    <t>Serie A #7-SOIM 14810</t>
  </si>
  <si>
    <t>LPF AFA #20-SOAR 2288</t>
  </si>
  <si>
    <t>Ligue 1 #8</t>
  </si>
  <si>
    <t>LaLiga #6-SOIG 14928</t>
  </si>
  <si>
    <t>Liga 1 Betsson - Fecha #12</t>
  </si>
  <si>
    <t>2,104</t>
  </si>
  <si>
    <t>532</t>
  </si>
  <si>
    <t>694</t>
  </si>
  <si>
    <t>La Voz Senior</t>
  </si>
  <si>
    <t>Latina</t>
  </si>
  <si>
    <t>Magaly TV</t>
  </si>
  <si>
    <t>Al ángulo</t>
  </si>
  <si>
    <t>MDeportes</t>
  </si>
  <si>
    <t>Premios</t>
  </si>
  <si>
    <t>EMMY 2022</t>
  </si>
  <si>
    <t>TNT</t>
  </si>
  <si>
    <t>Sport Huancayo vs San Martín</t>
  </si>
  <si>
    <t>Universitario vs A. Grau</t>
  </si>
  <si>
    <t>Binacional vs Cristal</t>
  </si>
  <si>
    <t>UCL - Fecha 2</t>
  </si>
  <si>
    <t>Bayern Munich vs Barcelona</t>
  </si>
  <si>
    <t>Liverpool vs Ajax</t>
  </si>
  <si>
    <t xml:space="preserve">Man.City vs B.Dormund </t>
  </si>
  <si>
    <t>ESPN3</t>
  </si>
  <si>
    <t>Real Madrid vs RB Leipzig</t>
  </si>
  <si>
    <t>UEL - Fecha 2</t>
  </si>
  <si>
    <t>Sheriff vs Man.United</t>
  </si>
  <si>
    <t>Roma vs HJK Helsinki</t>
  </si>
  <si>
    <t>BOX</t>
  </si>
  <si>
    <t xml:space="preserve">CANELO ALVAREZ vs GOLOVKIN </t>
  </si>
  <si>
    <t>Liga Femenina de Fútbol - Pluspetrol</t>
  </si>
  <si>
    <t>Semifinal - Alianza Lima vs Cristal</t>
  </si>
  <si>
    <t>Semifinal - Mannucci vs Universitario</t>
  </si>
  <si>
    <t>LaLiga</t>
  </si>
  <si>
    <t>Valencia vs Celta de Vigo</t>
  </si>
  <si>
    <t>Atlético M vs Real Madrid</t>
  </si>
  <si>
    <t>Premier League</t>
  </si>
  <si>
    <t xml:space="preserve">Chelsea vs Liverpool </t>
  </si>
  <si>
    <t>Lyon vs PSG</t>
  </si>
  <si>
    <t xml:space="preserve">Maratón </t>
  </si>
  <si>
    <t>Búsqueda Implacable</t>
  </si>
  <si>
    <t>FX</t>
  </si>
  <si>
    <t>Punto Final</t>
  </si>
  <si>
    <t>Dolittle</t>
  </si>
  <si>
    <t>REPLAY Premios Emmy 2022</t>
  </si>
  <si>
    <t>Replay Bayern Munich vs Barcelona</t>
  </si>
  <si>
    <t>PROGRAMAS LIVE - NO TOMAR EN CUENTA EN LA SUMA GENERAL</t>
  </si>
  <si>
    <t>Carlos Stein vs Alianza Lima</t>
  </si>
  <si>
    <t>Willax</t>
  </si>
  <si>
    <t>Liga2</t>
  </si>
  <si>
    <t>Cusco FC vs Alianza Universidad</t>
  </si>
  <si>
    <t>Movistar Eventos 1</t>
  </si>
  <si>
    <t>12/09-18/09</t>
  </si>
  <si>
    <t>Academia Cantolao vs Sport Boys</t>
  </si>
  <si>
    <t>Fixture Liga Femenina</t>
  </si>
  <si>
    <t>Alianza Lima vs Sporting Cristal</t>
  </si>
  <si>
    <t>Carlos A.Mannucci vs Universitario</t>
  </si>
  <si>
    <t>Empoli vs Roma</t>
  </si>
  <si>
    <t>Viktoria Plzen (RCH) vs Inter (ITA)</t>
  </si>
  <si>
    <t>Sportig Lisboa (POR) vs Tottenham (ING)</t>
  </si>
  <si>
    <t>Bayern Munich (ALE) vs Barcelona (ESP)</t>
  </si>
  <si>
    <t>Liverpool (ING) vs Ajax (HOL)</t>
  </si>
  <si>
    <t>Rangers FC (ESC) vs Nápoli (ITA)</t>
  </si>
  <si>
    <t>Olimpique de Marsella (FRA) vs Eintracht Frankfurt (ALE)</t>
  </si>
  <si>
    <t>Milan (ITA) vs Dinamo Zagreb (CRO)</t>
  </si>
  <si>
    <t>Maccabi Haifa (ISR) vs PSG (FRA)</t>
  </si>
  <si>
    <t>Real Madrid (ESP) vs RB Leipzig (ALE)</t>
  </si>
  <si>
    <t>Manchester City (ING) vs Borussia Dortmund (ALE)</t>
  </si>
  <si>
    <t>Juventus (ITA) vs Benfica (POR)</t>
  </si>
  <si>
    <t>FC Copenhagen (DIN) vs Sevilla (ESP)</t>
  </si>
  <si>
    <t>Sheriff Tiraspol vs Manchester United</t>
  </si>
  <si>
    <t>Real Sociedad vs Omonoia</t>
  </si>
  <si>
    <t>Midtjylland vs Lazio</t>
  </si>
  <si>
    <t>Feyenoord vs Sturm Graz</t>
  </si>
  <si>
    <t>Arsenal vs PSV Eindhoven</t>
  </si>
  <si>
    <t>Betis vs Ludogorets Razgrad</t>
  </si>
  <si>
    <t>Rennes vs Fenerbahçe</t>
  </si>
  <si>
    <t>Wolwerhampton vs Manchester City</t>
  </si>
  <si>
    <t>Augsburg vs Bayern Munich</t>
  </si>
  <si>
    <t>Tottenham vs Leicester City</t>
  </si>
  <si>
    <t>CANELO ALVAREZ vs GENNADIY GOLOVKIN</t>
  </si>
  <si>
    <t>Udinese vs Inter</t>
  </si>
  <si>
    <t>Monza vs Juventus</t>
  </si>
  <si>
    <t>Brenford vs Arsenal</t>
  </si>
  <si>
    <t>Chelsea vs Liverpool</t>
  </si>
  <si>
    <t>Roma vs Atalanta</t>
  </si>
  <si>
    <t>San Lorenzo vs River Plate</t>
  </si>
  <si>
    <t>Atlético Madrid vs Real Madrid</t>
  </si>
  <si>
    <t>Palmeiras vs Santos</t>
  </si>
  <si>
    <t>2022-09-16 14:00:00</t>
  </si>
  <si>
    <t>Deportivo Municipal vs U. San Martín</t>
  </si>
  <si>
    <t>2022-09-16 17:00:00</t>
  </si>
  <si>
    <t>2022-09-17 14:30:00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</si>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</sst>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dd/mm/yyyy;@"/>
    <numFmt numFmtId="172" formatCode="hh:mm:ss;@"/>
  </numFmts>
  <fonts count="5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000000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5">
    <xf numFmtId="0" fontId="0" fillId="0" borderId="0"/>
    <xf numFmtId="164" fontId="25" fillId="0" borderId="0" applyBorder="0" applyProtection="0"/>
    <xf numFmtId="165" fontId="25" fillId="0" borderId="0" applyBorder="0" applyProtection="0"/>
    <xf numFmtId="0" fontId="25" fillId="0" borderId="0"/>
    <xf numFmtId="0" fontId="14" fillId="0" borderId="0"/>
    <xf numFmtId="0" fontId="13" fillId="0" borderId="0"/>
    <xf numFmtId="0" fontId="26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28" fillId="0" borderId="37" applyNumberFormat="0" applyFill="0" applyAlignment="0" applyProtection="0"/>
    <xf numFmtId="0" fontId="29" fillId="0" borderId="38" applyNumberFormat="0" applyFill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3" fillId="17" borderId="39" applyNumberFormat="0" applyAlignment="0" applyProtection="0"/>
    <xf numFmtId="0" fontId="34" fillId="18" borderId="40" applyNumberFormat="0" applyAlignment="0" applyProtection="0"/>
    <xf numFmtId="0" fontId="35" fillId="18" borderId="39" applyNumberFormat="0" applyAlignment="0" applyProtection="0"/>
    <xf numFmtId="0" fontId="36" fillId="0" borderId="41" applyNumberFormat="0" applyFill="0" applyAlignment="0" applyProtection="0"/>
    <xf numFmtId="0" fontId="37" fillId="19" borderId="42" applyNumberFormat="0" applyAlignment="0" applyProtection="0"/>
    <xf numFmtId="0" fontId="38" fillId="0" borderId="0" applyNumberFormat="0" applyFill="0" applyBorder="0" applyAlignment="0" applyProtection="0"/>
    <xf numFmtId="0" fontId="39" fillId="0" borderId="44" applyNumberFormat="0" applyFill="0" applyAlignment="0" applyProtection="0"/>
    <xf numFmtId="0" fontId="40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40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40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40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40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0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0" borderId="0"/>
    <xf numFmtId="0" fontId="12" fillId="20" borderId="43" applyNumberFormat="0" applyFont="0" applyAlignment="0" applyProtection="0"/>
    <xf numFmtId="0" fontId="41" fillId="0" borderId="0" applyNumberFormat="0" applyFill="0" applyBorder="0" applyAlignment="0" applyProtection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20" borderId="4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5" fillId="5" borderId="18" xfId="1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164" fontId="1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9" fillId="2" borderId="0" xfId="0" applyFont="1" applyFill="1"/>
    <xf numFmtId="0" fontId="2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5" fillId="2" borderId="0" xfId="0" applyFont="1" applyFill="1" applyBorder="1"/>
    <xf numFmtId="164" fontId="15" fillId="2" borderId="0" xfId="1" applyFont="1" applyFill="1" applyBorder="1" applyAlignment="1" applyProtection="1"/>
    <xf numFmtId="3" fontId="20" fillId="0" borderId="0" xfId="0" applyNumberFormat="1" applyFont="1"/>
    <xf numFmtId="0" fontId="21" fillId="2" borderId="0" xfId="0" applyFont="1" applyFill="1" applyAlignment="1">
      <alignment horizontal="center" vertical="center"/>
    </xf>
    <xf numFmtId="165" fontId="20" fillId="0" borderId="0" xfId="2" applyFont="1" applyBorder="1" applyAlignment="1" applyProtection="1">
      <alignment horizontal="center" vertical="center"/>
    </xf>
    <xf numFmtId="0" fontId="1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0" fillId="2" borderId="0" xfId="0" applyNumberFormat="1" applyFont="1" applyFill="1"/>
    <xf numFmtId="0" fontId="15" fillId="2" borderId="0" xfId="0" applyFont="1" applyFill="1"/>
    <xf numFmtId="167" fontId="15" fillId="7" borderId="13" xfId="0" applyNumberFormat="1" applyFont="1" applyFill="1" applyBorder="1" applyAlignment="1">
      <alignment horizontal="center" vertical="center"/>
    </xf>
    <xf numFmtId="168" fontId="15" fillId="2" borderId="11" xfId="0" applyNumberFormat="1" applyFont="1" applyFill="1" applyBorder="1" applyAlignment="1">
      <alignment horizontal="center" vertical="center"/>
    </xf>
    <xf numFmtId="168" fontId="15" fillId="7" borderId="11" xfId="0" applyNumberFormat="1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vertical="center"/>
    </xf>
    <xf numFmtId="0" fontId="22" fillId="0" borderId="15" xfId="0" applyFont="1" applyBorder="1"/>
    <xf numFmtId="0" fontId="22" fillId="0" borderId="16" xfId="0" applyFont="1" applyBorder="1"/>
    <xf numFmtId="0" fontId="22" fillId="0" borderId="17" xfId="0" applyFont="1" applyBorder="1"/>
    <xf numFmtId="0" fontId="22" fillId="2" borderId="3" xfId="0" applyFont="1" applyFill="1" applyBorder="1"/>
    <xf numFmtId="0" fontId="22" fillId="2" borderId="0" xfId="0" applyFont="1" applyFill="1"/>
    <xf numFmtId="0" fontId="22" fillId="0" borderId="4" xfId="0" applyFont="1" applyBorder="1"/>
    <xf numFmtId="0" fontId="22" fillId="0" borderId="3" xfId="0" applyFont="1" applyBorder="1"/>
    <xf numFmtId="0" fontId="2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6" fillId="8" borderId="11" xfId="0" applyFont="1" applyFill="1" applyBorder="1" applyAlignment="1">
      <alignment vertical="center"/>
    </xf>
    <xf numFmtId="0" fontId="0" fillId="2" borderId="4" xfId="0" applyFill="1" applyBorder="1"/>
    <xf numFmtId="0" fontId="1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2" fillId="0" borderId="14" xfId="0" applyFont="1" applyBorder="1"/>
    <xf numFmtId="0" fontId="1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2" fillId="0" borderId="19" xfId="0" applyNumberFormat="1" applyFont="1" applyBorder="1"/>
    <xf numFmtId="0" fontId="22" fillId="0" borderId="20" xfId="0" applyFont="1" applyBorder="1"/>
    <xf numFmtId="3" fontId="22" fillId="0" borderId="14" xfId="0" applyNumberFormat="1" applyFont="1" applyBorder="1"/>
    <xf numFmtId="3" fontId="22" fillId="2" borderId="19" xfId="0" applyNumberFormat="1" applyFont="1" applyFill="1" applyBorder="1"/>
    <xf numFmtId="3" fontId="22" fillId="2" borderId="14" xfId="0" applyNumberFormat="1" applyFont="1" applyFill="1" applyBorder="1"/>
    <xf numFmtId="0" fontId="22" fillId="2" borderId="14" xfId="0" applyFont="1" applyFill="1" applyBorder="1"/>
    <xf numFmtId="3" fontId="2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7" fillId="2" borderId="18" xfId="0" applyFont="1" applyFill="1" applyBorder="1"/>
    <xf numFmtId="0" fontId="2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2" fillId="2" borderId="19" xfId="0" applyFont="1" applyFill="1" applyBorder="1"/>
    <xf numFmtId="3" fontId="2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2" fillId="8" borderId="18" xfId="0" applyFont="1" applyFill="1" applyBorder="1"/>
    <xf numFmtId="0" fontId="22" fillId="10" borderId="18" xfId="0" applyFont="1" applyFill="1" applyBorder="1"/>
    <xf numFmtId="0" fontId="22" fillId="0" borderId="18" xfId="0" applyFont="1" applyBorder="1"/>
    <xf numFmtId="0" fontId="22" fillId="11" borderId="18" xfId="0" applyFont="1" applyFill="1" applyBorder="1"/>
    <xf numFmtId="0" fontId="22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2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8" fillId="2" borderId="13" xfId="0" applyFont="1" applyFill="1" applyBorder="1"/>
    <xf numFmtId="0" fontId="2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2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7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5" fillId="2" borderId="0" xfId="0" applyNumberFormat="1" applyFont="1" applyFill="1" applyBorder="1" applyAlignment="1">
      <alignment horizontal="center" vertical="center"/>
    </xf>
    <xf numFmtId="167" fontId="1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2" fillId="2" borderId="0" xfId="0" applyFont="1" applyFill="1" applyBorder="1"/>
    <xf numFmtId="0" fontId="22" fillId="2" borderId="16" xfId="0" applyFont="1" applyFill="1" applyBorder="1"/>
    <xf numFmtId="0" fontId="42" fillId="0" borderId="46" xfId="0" applyFont="1" applyBorder="1" applyAlignment="1">
      <alignment horizontal="center" vertical="center" wrapText="1"/>
    </xf>
    <xf numFmtId="0" fontId="1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5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2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3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4" fontId="0" fillId="0" borderId="0" xfId="0" applyNumberFormat="1" applyAlignment="1"/>
    <xf numFmtId="0" fontId="46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5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5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5" fillId="46" borderId="51" xfId="2" applyNumberFormat="1" applyFill="1" applyBorder="1" applyAlignment="1">
      <alignment horizontal="center" vertical="center"/>
    </xf>
    <xf numFmtId="0" fontId="43" fillId="50" borderId="51" xfId="0" applyFont="1" applyFill="1" applyBorder="1" applyAlignment="1">
      <alignment horizontal="center" vertical="center"/>
    </xf>
    <xf numFmtId="4" fontId="43" fillId="50" borderId="51" xfId="0" applyNumberFormat="1" applyFont="1" applyFill="1" applyBorder="1" applyAlignment="1">
      <alignment horizontal="center" vertical="center"/>
    </xf>
    <xf numFmtId="169" fontId="43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5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47" fillId="0" borderId="51" xfId="0" applyFont="1" applyBorder="1" applyAlignment="1">
      <alignment horizontal="center" vertical="center" wrapText="1"/>
    </xf>
    <xf numFmtId="0" fontId="47" fillId="48" borderId="51" xfId="0" applyFont="1" applyFill="1" applyBorder="1" applyAlignment="1">
      <alignment horizontal="center" vertical="center" wrapText="1"/>
    </xf>
    <xf numFmtId="0" fontId="47" fillId="48" borderId="51" xfId="0" applyFont="1" applyFill="1" applyBorder="1" applyAlignment="1">
      <alignment horizontal="center" vertical="center"/>
    </xf>
    <xf numFmtId="4" fontId="43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3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3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49" fillId="0" borderId="57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8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3" fillId="0" borderId="58" xfId="0" applyNumberFormat="1" applyFont="1" applyBorder="1" applyAlignment="1">
      <alignment horizontal="center" vertical="center"/>
    </xf>
    <xf numFmtId="3" fontId="6" fillId="50" borderId="58" xfId="51" applyNumberFormat="1" applyFont="1" applyFill="1" applyBorder="1" applyAlignment="1">
      <alignment horizontal="center"/>
    </xf>
    <xf numFmtId="3" fontId="6" fillId="53" borderId="58" xfId="51" applyNumberFormat="1" applyFont="1" applyFill="1" applyBorder="1" applyAlignment="1">
      <alignment horizontal="center"/>
    </xf>
    <xf numFmtId="0" fontId="51" fillId="0" borderId="0" xfId="0" applyFont="1"/>
    <xf numFmtId="0" fontId="51" fillId="51" borderId="58" xfId="0" applyFont="1" applyFill="1" applyBorder="1" applyAlignment="1">
      <alignment horizontal="center"/>
    </xf>
    <xf numFmtId="0" fontId="51" fillId="50" borderId="58" xfId="0" applyFont="1" applyFill="1" applyBorder="1" applyAlignment="1">
      <alignment horizontal="center"/>
    </xf>
    <xf numFmtId="0" fontId="51" fillId="54" borderId="58" xfId="0" applyFont="1" applyFill="1" applyBorder="1" applyAlignment="1">
      <alignment horizontal="center"/>
    </xf>
    <xf numFmtId="0" fontId="51" fillId="53" borderId="58" xfId="0" applyFont="1" applyFill="1" applyBorder="1" applyAlignment="1">
      <alignment horizontal="center"/>
    </xf>
    <xf numFmtId="0" fontId="51" fillId="46" borderId="0" xfId="0" applyFont="1" applyFill="1"/>
    <xf numFmtId="0" fontId="51" fillId="0" borderId="0" xfId="0" applyFont="1" applyAlignment="1">
      <alignment horizontal="center"/>
    </xf>
    <xf numFmtId="4" fontId="6" fillId="0" borderId="58" xfId="51" applyNumberFormat="1" applyFont="1" applyBorder="1" applyAlignment="1">
      <alignment horizontal="center"/>
    </xf>
    <xf numFmtId="2" fontId="51" fillId="52" borderId="58" xfId="0" applyNumberFormat="1" applyFont="1" applyFill="1" applyBorder="1" applyAlignment="1">
      <alignment horizontal="center"/>
    </xf>
    <xf numFmtId="2" fontId="51" fillId="55" borderId="58" xfId="0" applyNumberFormat="1" applyFont="1" applyFill="1" applyBorder="1" applyAlignment="1">
      <alignment horizontal="center"/>
    </xf>
    <xf numFmtId="4" fontId="6" fillId="46" borderId="58" xfId="51" applyNumberFormat="1" applyFont="1" applyFill="1" applyBorder="1" applyAlignment="1">
      <alignment horizontal="center"/>
    </xf>
    <xf numFmtId="2" fontId="51" fillId="0" borderId="0" xfId="0" applyNumberFormat="1" applyFont="1" applyAlignment="1">
      <alignment horizontal="center"/>
    </xf>
    <xf numFmtId="0" fontId="51" fillId="51" borderId="58" xfId="0" applyFont="1" applyFill="1" applyBorder="1" applyAlignment="1">
      <alignment horizontal="left" indent="1"/>
    </xf>
    <xf numFmtId="0" fontId="51" fillId="54" borderId="58" xfId="0" applyFont="1" applyFill="1" applyBorder="1" applyAlignment="1">
      <alignment horizontal="left" indent="1"/>
    </xf>
    <xf numFmtId="0" fontId="51" fillId="53" borderId="58" xfId="0" applyFont="1" applyFill="1" applyBorder="1" applyAlignment="1">
      <alignment horizontal="left" indent="1"/>
    </xf>
    <xf numFmtId="0" fontId="51" fillId="0" borderId="0" xfId="0" applyFont="1" applyAlignment="1">
      <alignment horizontal="left" indent="1"/>
    </xf>
    <xf numFmtId="0" fontId="51" fillId="50" borderId="58" xfId="0" applyFont="1" applyFill="1" applyBorder="1" applyAlignment="1">
      <alignment horizontal="left" indent="1"/>
    </xf>
    <xf numFmtId="22" fontId="51" fillId="53" borderId="58" xfId="0" applyNumberFormat="1" applyFont="1" applyFill="1" applyBorder="1" applyAlignment="1">
      <alignment horizontal="center"/>
    </xf>
    <xf numFmtId="0" fontId="51" fillId="53" borderId="59" xfId="0" applyFont="1" applyFill="1" applyBorder="1" applyAlignment="1">
      <alignment horizontal="left" indent="1"/>
    </xf>
    <xf numFmtId="0" fontId="51" fillId="54" borderId="59" xfId="0" applyFont="1" applyFill="1" applyBorder="1" applyAlignment="1">
      <alignment horizontal="left" indent="1"/>
    </xf>
    <xf numFmtId="0" fontId="51" fillId="54" borderId="59" xfId="0" applyFont="1" applyFill="1" applyBorder="1" applyAlignment="1">
      <alignment horizontal="center"/>
    </xf>
    <xf numFmtId="0" fontId="51" fillId="53" borderId="59" xfId="0" applyFont="1" applyFill="1" applyBorder="1" applyAlignment="1">
      <alignment horizontal="center"/>
    </xf>
    <xf numFmtId="3" fontId="6" fillId="53" borderId="59" xfId="51" applyNumberFormat="1" applyFont="1" applyFill="1" applyBorder="1" applyAlignment="1">
      <alignment horizontal="center"/>
    </xf>
    <xf numFmtId="4" fontId="6" fillId="0" borderId="59" xfId="51" applyNumberFormat="1" applyFont="1" applyBorder="1" applyAlignment="1">
      <alignment horizontal="center"/>
    </xf>
    <xf numFmtId="2" fontId="51" fillId="55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0" fillId="3" borderId="52" xfId="0" applyFont="1" applyFill="1" applyBorder="1" applyAlignment="1">
      <alignment horizontal="left" vertical="center" indent="1"/>
    </xf>
    <xf numFmtId="0" fontId="50" fillId="3" borderId="52" xfId="0" applyFont="1" applyFill="1" applyBorder="1" applyAlignment="1">
      <alignment horizontal="center" vertical="center"/>
    </xf>
    <xf numFmtId="0" fontId="51" fillId="50" borderId="59" xfId="0" applyFont="1" applyFill="1" applyBorder="1" applyAlignment="1">
      <alignment horizontal="left" indent="1"/>
    </xf>
    <xf numFmtId="4" fontId="43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3" fillId="45" borderId="50" xfId="0" applyFont="1" applyFill="1" applyBorder="1" applyAlignment="1">
      <alignment horizontal="left" vertical="center" wrapText="1" indent="1"/>
    </xf>
    <xf numFmtId="4" fontId="45" fillId="45" borderId="21" xfId="0" applyNumberFormat="1" applyFont="1" applyFill="1" applyBorder="1" applyAlignment="1">
      <alignment horizontal="center" vertical="center" wrapText="1"/>
    </xf>
    <xf numFmtId="0" fontId="43" fillId="49" borderId="50" xfId="0" applyFont="1" applyFill="1" applyBorder="1" applyAlignment="1">
      <alignment horizontal="left" vertical="center" wrapText="1" indent="1"/>
    </xf>
    <xf numFmtId="4" fontId="43" fillId="49" borderId="21" xfId="0" applyNumberFormat="1" applyFont="1" applyFill="1" applyBorder="1" applyAlignment="1">
      <alignment horizontal="center" vertical="center" wrapText="1"/>
    </xf>
    <xf numFmtId="4" fontId="43" fillId="49" borderId="21" xfId="0" applyNumberFormat="1" applyFont="1" applyFill="1" applyBorder="1" applyAlignment="1">
      <alignment horizontal="center"/>
    </xf>
    <xf numFmtId="169" fontId="43" fillId="47" borderId="21" xfId="2" applyNumberFormat="1" applyFont="1" applyFill="1" applyBorder="1" applyAlignment="1">
      <alignment horizontal="center"/>
    </xf>
    <xf numFmtId="0" fontId="53" fillId="47" borderId="21" xfId="0" applyFont="1" applyFill="1" applyBorder="1" applyAlignment="1">
      <alignment horizontal="center" vertical="center" wrapText="1"/>
    </xf>
    <xf numFmtId="4" fontId="54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7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2" fillId="3" borderId="3" xfId="0" applyNumberFormat="1" applyFont="1" applyFill="1" applyBorder="1" applyAlignment="1">
      <alignment horizontal="center" vertical="center"/>
    </xf>
    <xf numFmtId="0" fontId="51" fillId="53" borderId="66" xfId="0" applyFont="1" applyFill="1" applyBorder="1" applyAlignment="1">
      <alignment horizontal="left" indent="1"/>
    </xf>
    <xf numFmtId="0" fontId="51" fillId="54" borderId="66" xfId="0" applyFont="1" applyFill="1" applyBorder="1" applyAlignment="1">
      <alignment horizontal="left" indent="1"/>
    </xf>
    <xf numFmtId="0" fontId="51" fillId="54" borderId="65" xfId="0" applyFont="1" applyFill="1" applyBorder="1" applyAlignment="1">
      <alignment horizontal="center"/>
    </xf>
    <xf numFmtId="0" fontId="51" fillId="53" borderId="66" xfId="0" applyFont="1" applyFill="1" applyBorder="1" applyAlignment="1">
      <alignment horizontal="center"/>
    </xf>
    <xf numFmtId="3" fontId="6" fillId="53" borderId="65" xfId="51" applyNumberFormat="1" applyFont="1" applyFill="1" applyBorder="1" applyAlignment="1">
      <alignment horizontal="center"/>
    </xf>
    <xf numFmtId="4" fontId="6" fillId="0" borderId="65" xfId="51" applyNumberFormat="1" applyFont="1" applyBorder="1" applyAlignment="1">
      <alignment horizontal="center"/>
    </xf>
    <xf numFmtId="2" fontId="51" fillId="55" borderId="65" xfId="0" applyNumberFormat="1" applyFont="1" applyFill="1" applyBorder="1" applyAlignment="1">
      <alignment horizontal="center"/>
    </xf>
    <xf numFmtId="3" fontId="6" fillId="50" borderId="66" xfId="51" applyNumberFormat="1" applyFont="1" applyFill="1" applyBorder="1" applyAlignment="1">
      <alignment horizontal="center"/>
    </xf>
    <xf numFmtId="2" fontId="51" fillId="52" borderId="66" xfId="0" applyNumberFormat="1" applyFont="1" applyFill="1" applyBorder="1" applyAlignment="1">
      <alignment horizontal="center"/>
    </xf>
    <xf numFmtId="0" fontId="51" fillId="46" borderId="59" xfId="0" applyFont="1" applyFill="1" applyBorder="1" applyAlignment="1">
      <alignment horizontal="left" indent="1"/>
    </xf>
    <xf numFmtId="0" fontId="51" fillId="57" borderId="59" xfId="0" applyFont="1" applyFill="1" applyBorder="1" applyAlignment="1">
      <alignment horizontal="left" indent="1"/>
    </xf>
    <xf numFmtId="0" fontId="51" fillId="57" borderId="59" xfId="0" applyFont="1" applyFill="1" applyBorder="1" applyAlignment="1">
      <alignment horizontal="center"/>
    </xf>
    <xf numFmtId="0" fontId="51" fillId="46" borderId="59" xfId="0" applyFont="1" applyFill="1" applyBorder="1" applyAlignment="1">
      <alignment horizontal="center"/>
    </xf>
    <xf numFmtId="3" fontId="6" fillId="46" borderId="59" xfId="51" applyNumberFormat="1" applyFont="1" applyFill="1" applyBorder="1" applyAlignment="1">
      <alignment horizontal="center"/>
    </xf>
    <xf numFmtId="4" fontId="6" fillId="46" borderId="59" xfId="51" applyNumberFormat="1" applyFont="1" applyFill="1" applyBorder="1" applyAlignment="1">
      <alignment horizontal="center"/>
    </xf>
    <xf numFmtId="2" fontId="51" fillId="58" borderId="59" xfId="0" applyNumberFormat="1" applyFont="1" applyFill="1" applyBorder="1" applyAlignment="1">
      <alignment horizontal="center"/>
    </xf>
    <xf numFmtId="0" fontId="51" fillId="46" borderId="58" xfId="0" applyFont="1" applyFill="1" applyBorder="1" applyAlignment="1">
      <alignment horizontal="left" indent="1"/>
    </xf>
    <xf numFmtId="0" fontId="51" fillId="57" borderId="58" xfId="0" applyFont="1" applyFill="1" applyBorder="1" applyAlignment="1">
      <alignment horizontal="left" indent="1"/>
    </xf>
    <xf numFmtId="0" fontId="51" fillId="57" borderId="58" xfId="0" applyFont="1" applyFill="1" applyBorder="1" applyAlignment="1">
      <alignment horizontal="center"/>
    </xf>
    <xf numFmtId="0" fontId="51" fillId="46" borderId="58" xfId="0" applyFont="1" applyFill="1" applyBorder="1" applyAlignment="1">
      <alignment horizontal="center"/>
    </xf>
    <xf numFmtId="3" fontId="6" fillId="46" borderId="58" xfId="51" applyNumberFormat="1" applyFont="1" applyFill="1" applyBorder="1" applyAlignment="1">
      <alignment horizontal="center"/>
    </xf>
    <xf numFmtId="2" fontId="51" fillId="58" borderId="58" xfId="0" applyNumberFormat="1" applyFont="1" applyFill="1" applyBorder="1" applyAlignment="1">
      <alignment horizontal="center"/>
    </xf>
    <xf numFmtId="4" fontId="43" fillId="0" borderId="67" xfId="0" applyNumberFormat="1" applyFont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0" fontId="49" fillId="0" borderId="68" xfId="0" applyFont="1" applyBorder="1" applyAlignment="1">
      <alignment horizontal="center" vertical="center" wrapText="1"/>
    </xf>
    <xf numFmtId="0" fontId="47" fillId="0" borderId="69" xfId="0" applyFont="1" applyBorder="1" applyAlignment="1">
      <alignment horizontal="center" vertical="center"/>
    </xf>
    <xf numFmtId="4" fontId="22" fillId="0" borderId="16" xfId="0" applyNumberFormat="1" applyFont="1" applyBorder="1" applyAlignment="1">
      <alignment horizontal="center" vertical="center"/>
    </xf>
    <xf numFmtId="4" fontId="22" fillId="0" borderId="17" xfId="0" applyNumberFormat="1" applyFont="1" applyBorder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2" fillId="0" borderId="4" xfId="0" applyNumberFormat="1" applyFont="1" applyBorder="1" applyAlignment="1">
      <alignment horizontal="center" vertical="center"/>
    </xf>
    <xf numFmtId="0" fontId="22" fillId="0" borderId="0" xfId="0" applyFont="1"/>
    <xf numFmtId="3" fontId="22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0" fillId="0" borderId="21" xfId="0" applyBorder="1"/>
    <xf numFmtId="0" fontId="45" fillId="0" borderId="0" xfId="0" applyFont="1" applyAlignment="1">
      <alignment wrapText="1"/>
    </xf>
    <xf numFmtId="0" fontId="50" fillId="3" borderId="52" xfId="0" applyFont="1" applyFill="1" applyBorder="1" applyAlignment="1">
      <alignment horizontal="left" vertical="top" indent="1"/>
    </xf>
    <xf numFmtId="4" fontId="5" fillId="0" borderId="58" xfId="51" applyNumberFormat="1" applyFont="1" applyBorder="1" applyAlignment="1">
      <alignment horizontal="center"/>
    </xf>
    <xf numFmtId="4" fontId="45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70" xfId="0" applyBorder="1"/>
    <xf numFmtId="14" fontId="45" fillId="0" borderId="21" xfId="0" applyNumberFormat="1" applyFont="1" applyBorder="1"/>
    <xf numFmtId="20" fontId="0" fillId="0" borderId="46" xfId="0" applyNumberFormat="1" applyBorder="1"/>
    <xf numFmtId="14" fontId="45" fillId="0" borderId="21" xfId="0" applyNumberFormat="1" applyFont="1" applyBorder="1" applyAlignment="1">
      <alignment horizontal="right"/>
    </xf>
    <xf numFmtId="20" fontId="0" fillId="0" borderId="46" xfId="0" applyNumberFormat="1" applyBorder="1" applyAlignment="1">
      <alignment horizontal="right"/>
    </xf>
    <xf numFmtId="2" fontId="0" fillId="0" borderId="46" xfId="0" applyNumberFormat="1" applyBorder="1"/>
    <xf numFmtId="4" fontId="3" fillId="0" borderId="58" xfId="51" applyNumberFormat="1" applyFont="1" applyBorder="1" applyAlignment="1">
      <alignment horizontal="center"/>
    </xf>
    <xf numFmtId="4" fontId="3" fillId="59" borderId="58" xfId="51" applyNumberFormat="1" applyFont="1" applyFill="1" applyBorder="1" applyAlignment="1">
      <alignment horizontal="center"/>
    </xf>
    <xf numFmtId="3" fontId="22" fillId="3" borderId="16" xfId="0" applyNumberFormat="1" applyFont="1" applyFill="1" applyBorder="1" applyAlignment="1">
      <alignment horizontal="center" vertical="center"/>
    </xf>
    <xf numFmtId="3" fontId="22" fillId="3" borderId="17" xfId="0" applyNumberFormat="1" applyFont="1" applyFill="1" applyBorder="1" applyAlignment="1">
      <alignment horizontal="center" vertical="center"/>
    </xf>
    <xf numFmtId="3" fontId="22" fillId="3" borderId="4" xfId="0" applyNumberFormat="1" applyFont="1" applyFill="1" applyBorder="1" applyAlignment="1">
      <alignment horizontal="center" vertical="center"/>
    </xf>
    <xf numFmtId="4" fontId="22" fillId="3" borderId="16" xfId="0" applyNumberFormat="1" applyFont="1" applyFill="1" applyBorder="1" applyAlignment="1">
      <alignment horizontal="center" vertical="center"/>
    </xf>
    <xf numFmtId="4" fontId="22" fillId="3" borderId="17" xfId="0" applyNumberFormat="1" applyFont="1" applyFill="1" applyBorder="1" applyAlignment="1">
      <alignment horizontal="center" vertical="center"/>
    </xf>
    <xf numFmtId="4" fontId="22" fillId="3" borderId="0" xfId="0" applyNumberFormat="1" applyFont="1" applyFill="1" applyAlignment="1">
      <alignment horizontal="center" vertical="center"/>
    </xf>
    <xf numFmtId="4" fontId="22" fillId="3" borderId="4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55" fillId="0" borderId="21" xfId="0" applyFont="1" applyBorder="1"/>
    <xf numFmtId="0" fontId="45" fillId="0" borderId="21" xfId="0" applyFont="1" applyBorder="1"/>
    <xf numFmtId="170" fontId="45" fillId="0" borderId="21" xfId="0" applyNumberFormat="1" applyFont="1" applyBorder="1"/>
    <xf numFmtId="172" fontId="51" fillId="0" borderId="21" xfId="0" applyNumberFormat="1" applyFont="1" applyBorder="1"/>
    <xf numFmtId="171" fontId="0" fillId="0" borderId="0" xfId="0" applyNumberFormat="1" applyBorder="1"/>
    <xf numFmtId="18" fontId="0" fillId="0" borderId="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18" fontId="51" fillId="0" borderId="21" xfId="0" applyNumberFormat="1" applyFont="1" applyBorder="1"/>
    <xf numFmtId="0" fontId="56" fillId="60" borderId="21" xfId="0" applyFont="1" applyFill="1" applyBorder="1"/>
    <xf numFmtId="0" fontId="56" fillId="60" borderId="0" xfId="0" applyFont="1" applyFill="1"/>
    <xf numFmtId="0" fontId="22" fillId="0" borderId="0" xfId="0" applyFont="1" applyAlignment="1"/>
    <xf numFmtId="4" fontId="0" fillId="0" borderId="58" xfId="0" applyNumberFormat="1" applyFill="1" applyBorder="1" applyAlignment="1">
      <alignment horizontal="center" vertical="center"/>
    </xf>
    <xf numFmtId="3" fontId="0" fillId="0" borderId="21" xfId="0" applyNumberFormat="1" applyBorder="1"/>
    <xf numFmtId="4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4" fontId="0" fillId="0" borderId="21" xfId="0" applyNumberFormat="1" applyBorder="1"/>
    <xf numFmtId="0" fontId="55" fillId="46" borderId="21" xfId="0" applyFont="1" applyFill="1" applyBorder="1"/>
    <xf numFmtId="0" fontId="45" fillId="46" borderId="21" xfId="0" applyFont="1" applyFill="1" applyBorder="1"/>
    <xf numFmtId="170" fontId="45" fillId="46" borderId="21" xfId="0" applyNumberFormat="1" applyFont="1" applyFill="1" applyBorder="1"/>
    <xf numFmtId="172" fontId="51" fillId="46" borderId="21" xfId="0" applyNumberFormat="1" applyFont="1" applyFill="1" applyBorder="1"/>
    <xf numFmtId="4" fontId="0" fillId="46" borderId="21" xfId="0" applyNumberFormat="1" applyFill="1" applyBorder="1"/>
    <xf numFmtId="3" fontId="0" fillId="46" borderId="21" xfId="0" applyNumberFormat="1" applyFill="1" applyBorder="1"/>
    <xf numFmtId="172" fontId="50" fillId="46" borderId="21" xfId="0" applyNumberFormat="1" applyFont="1" applyFill="1" applyBorder="1"/>
    <xf numFmtId="0" fontId="1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4" xfId="0" applyFont="1" applyFill="1" applyBorder="1" applyAlignment="1">
      <alignment horizontal="center" vertical="center"/>
    </xf>
    <xf numFmtId="0" fontId="15" fillId="3" borderId="55" xfId="0" applyFont="1" applyFill="1" applyBorder="1" applyAlignment="1">
      <alignment horizontal="center" vertical="center"/>
    </xf>
    <xf numFmtId="0" fontId="37" fillId="56" borderId="60" xfId="0" applyFont="1" applyFill="1" applyBorder="1" applyAlignment="1">
      <alignment horizontal="center"/>
    </xf>
    <xf numFmtId="0" fontId="37" fillId="56" borderId="61" xfId="0" applyFont="1" applyFill="1" applyBorder="1" applyAlignment="1">
      <alignment horizontal="center"/>
    </xf>
    <xf numFmtId="0" fontId="37" fillId="56" borderId="60" xfId="0" applyFont="1" applyFill="1" applyBorder="1" applyAlignment="1">
      <alignment horizontal="left"/>
    </xf>
    <xf numFmtId="0" fontId="37" fillId="56" borderId="61" xfId="0" applyFont="1" applyFill="1" applyBorder="1" applyAlignment="1">
      <alignment horizontal="left"/>
    </xf>
    <xf numFmtId="0" fontId="52" fillId="56" borderId="62" xfId="0" applyFont="1" applyFill="1" applyBorder="1" applyAlignment="1">
      <alignment horizontal="center" vertical="center"/>
    </xf>
    <xf numFmtId="0" fontId="52" fillId="56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5" fillId="3" borderId="19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45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12" borderId="53" xfId="0" applyFont="1" applyFill="1" applyBorder="1" applyAlignment="1">
      <alignment horizontal="center" vertical="center"/>
    </xf>
    <xf numFmtId="0" fontId="15" fillId="12" borderId="54" xfId="0" applyFont="1" applyFill="1" applyBorder="1" applyAlignment="1">
      <alignment horizontal="center" vertical="center"/>
    </xf>
    <xf numFmtId="0" fontId="15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5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0.19062683435504743</c:v>
                </c:pt>
                <c:pt idx="1">
                  <c:v>0.28730621990193034</c:v>
                </c:pt>
                <c:pt idx="2">
                  <c:v>0.10515262182944052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1.9611361610370887E-2</c:v>
                </c:pt>
                <c:pt idx="1">
                  <c:v>0.94268503943320536</c:v>
                </c:pt>
                <c:pt idx="2">
                  <c:v>3.770359895642382E-2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General'!$B$8:$B$23</c:f>
              <c:strCache>
                <c:ptCount val="16"/>
                <c:pt idx="0">
                  <c:v>03/06-09/06</c:v>
                </c:pt>
                <c:pt idx="1">
                  <c:v>10/06-16/06</c:v>
                </c:pt>
                <c:pt idx="2">
                  <c:v>17/06-23/06</c:v>
                </c:pt>
                <c:pt idx="3">
                  <c:v>24/06-30/06</c:v>
                </c:pt>
                <c:pt idx="4">
                  <c:v>01/07-07/07</c:v>
                </c:pt>
                <c:pt idx="5">
                  <c:v>08/07-14/07</c:v>
                </c:pt>
                <c:pt idx="6">
                  <c:v>15/07-21/07</c:v>
                </c:pt>
                <c:pt idx="7">
                  <c:v>18/07-24/07</c:v>
                </c:pt>
                <c:pt idx="8">
                  <c:v>25/07-31/07</c:v>
                </c:pt>
                <c:pt idx="9">
                  <c:v>01/08-07/08</c:v>
                </c:pt>
                <c:pt idx="10">
                  <c:v>08/08-14/08</c:v>
                </c:pt>
                <c:pt idx="11">
                  <c:v>15/08-21/08</c:v>
                </c:pt>
                <c:pt idx="12">
                  <c:v>22/08-28/08</c:v>
                </c:pt>
                <c:pt idx="13">
                  <c:v>29/08-04/09</c:v>
                </c:pt>
                <c:pt idx="14">
                  <c:v>05/09-11/09</c:v>
                </c:pt>
                <c:pt idx="15">
                  <c:v>12/09-18/09</c:v>
                </c:pt>
              </c:strCache>
            </c:strRef>
          </c:cat>
          <c:val>
            <c:numRef>
              <c:f>'Historico General'!$D$3:$D$18</c:f>
              <c:numCache>
                <c:formatCode>#,##0</c:formatCode>
                <c:ptCount val="16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  <c:pt idx="12" formatCode="#,##0.00">
                  <c:v>5606485.2999999998</c:v>
                </c:pt>
                <c:pt idx="13" formatCode="#,##0.00">
                  <c:v>6044714.2199999997</c:v>
                </c:pt>
                <c:pt idx="14" formatCode="#,##0.00">
                  <c:v>5912788.4100000001</c:v>
                </c:pt>
                <c:pt idx="15" formatCode="#,##0.00">
                  <c:v>5916998.4100000001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General'!$B$8:$B$23</c:f>
              <c:strCache>
                <c:ptCount val="16"/>
                <c:pt idx="0">
                  <c:v>03/06-09/06</c:v>
                </c:pt>
                <c:pt idx="1">
                  <c:v>10/06-16/06</c:v>
                </c:pt>
                <c:pt idx="2">
                  <c:v>17/06-23/06</c:v>
                </c:pt>
                <c:pt idx="3">
                  <c:v>24/06-30/06</c:v>
                </c:pt>
                <c:pt idx="4">
                  <c:v>01/07-07/07</c:v>
                </c:pt>
                <c:pt idx="5">
                  <c:v>08/07-14/07</c:v>
                </c:pt>
                <c:pt idx="6">
                  <c:v>15/07-21/07</c:v>
                </c:pt>
                <c:pt idx="7">
                  <c:v>18/07-24/07</c:v>
                </c:pt>
                <c:pt idx="8">
                  <c:v>25/07-31/07</c:v>
                </c:pt>
                <c:pt idx="9">
                  <c:v>01/08-07/08</c:v>
                </c:pt>
                <c:pt idx="10">
                  <c:v>08/08-14/08</c:v>
                </c:pt>
                <c:pt idx="11">
                  <c:v>15/08-21/08</c:v>
                </c:pt>
                <c:pt idx="12">
                  <c:v>22/08-28/08</c:v>
                </c:pt>
                <c:pt idx="13">
                  <c:v>29/08-04/09</c:v>
                </c:pt>
                <c:pt idx="14">
                  <c:v>05/09-11/09</c:v>
                </c:pt>
                <c:pt idx="15">
                  <c:v>12/09-18/09</c:v>
                </c:pt>
              </c:strCache>
            </c:strRef>
          </c:cat>
          <c:val>
            <c:numRef>
              <c:f>'Historico General'!$C$3:$C$18</c:f>
              <c:numCache>
                <c:formatCode>#,##0</c:formatCode>
                <c:ptCount val="16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  <c:pt idx="12" formatCode="#,##0.00">
                  <c:v>114272.19</c:v>
                </c:pt>
                <c:pt idx="13" formatCode="#,##0.00">
                  <c:v>125845.21</c:v>
                </c:pt>
                <c:pt idx="14" formatCode="#,##0.00">
                  <c:v>126278.9</c:v>
                </c:pt>
                <c:pt idx="15" formatCode="#,##0.00">
                  <c:v>125308.59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General'!$B$8:$B$23</c15:sqref>
                        </c15:formulaRef>
                      </c:ext>
                    </c:extLst>
                    <c:strCache>
                      <c:ptCount val="16"/>
                      <c:pt idx="0">
                        <c:v>03/06-09/06</c:v>
                      </c:pt>
                      <c:pt idx="1">
                        <c:v>10/06-16/06</c:v>
                      </c:pt>
                      <c:pt idx="2">
                        <c:v>17/06-23/06</c:v>
                      </c:pt>
                      <c:pt idx="3">
                        <c:v>24/06-30/06</c:v>
                      </c:pt>
                      <c:pt idx="4">
                        <c:v>01/07-07/07</c:v>
                      </c:pt>
                      <c:pt idx="5">
                        <c:v>08/07-14/07</c:v>
                      </c:pt>
                      <c:pt idx="6">
                        <c:v>15/07-21/07</c:v>
                      </c:pt>
                      <c:pt idx="7">
                        <c:v>18/07-24/07</c:v>
                      </c:pt>
                      <c:pt idx="8">
                        <c:v>25/07-31/07</c:v>
                      </c:pt>
                      <c:pt idx="9">
                        <c:v>01/08-07/08</c:v>
                      </c:pt>
                      <c:pt idx="10">
                        <c:v>08/08-14/08</c:v>
                      </c:pt>
                      <c:pt idx="11">
                        <c:v>15/08-21/08</c:v>
                      </c:pt>
                      <c:pt idx="12">
                        <c:v>22/08-28/08</c:v>
                      </c:pt>
                      <c:pt idx="13">
                        <c:v>29/08-04/09</c:v>
                      </c:pt>
                      <c:pt idx="14">
                        <c:v>05/09-11/09</c:v>
                      </c:pt>
                      <c:pt idx="15">
                        <c:v>12/09-18/09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General'!$E$3:$E$18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423507</c:v>
                      </c:pt>
                      <c:pt idx="1">
                        <c:v>429559</c:v>
                      </c:pt>
                      <c:pt idx="2">
                        <c:v>450146</c:v>
                      </c:pt>
                      <c:pt idx="3">
                        <c:v>422155</c:v>
                      </c:pt>
                      <c:pt idx="4">
                        <c:v>395604</c:v>
                      </c:pt>
                      <c:pt idx="5">
                        <c:v>376269</c:v>
                      </c:pt>
                      <c:pt idx="6" formatCode="#,##0.00">
                        <c:v>364261.46899999998</c:v>
                      </c:pt>
                      <c:pt idx="7" formatCode="#,##0.00">
                        <c:v>323560.11200000002</c:v>
                      </c:pt>
                      <c:pt idx="8" formatCode="#,##0.00">
                        <c:v>319277</c:v>
                      </c:pt>
                      <c:pt idx="9" formatCode="#,##0.00">
                        <c:v>285187.42099999997</c:v>
                      </c:pt>
                      <c:pt idx="10" formatCode="#,##0.00">
                        <c:v>279806.15999999997</c:v>
                      </c:pt>
                      <c:pt idx="11" formatCode="#,##0.00">
                        <c:v>276331.37</c:v>
                      </c:pt>
                      <c:pt idx="12" formatCode="#,##0.00">
                        <c:v>264332.23</c:v>
                      </c:pt>
                      <c:pt idx="13" formatCode="#,##0.00">
                        <c:v>283597.23</c:v>
                      </c:pt>
                      <c:pt idx="14" formatCode="#,##0.00">
                        <c:v>267736.38</c:v>
                      </c:pt>
                      <c:pt idx="15" formatCode="#,##0.00">
                        <c:v>252904.34</c:v>
                      </c:pt>
                    </c:numCache>
                  </c:numRef>
                </c:val>
                <c:smooth val="1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Dinamizado'!$B$3:$B$17</c:f>
              <c:strCache>
                <c:ptCount val="15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</c:strCache>
            </c:strRef>
          </c:cat>
          <c:val>
            <c:numRef>
              <c:f>'Historico Dinamizado'!$C$3:$C$17</c:f>
              <c:numCache>
                <c:formatCode>#,##0.00</c:formatCode>
                <c:ptCount val="15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Dinamizado'!$B$3:$B$17</c:f>
              <c:strCache>
                <c:ptCount val="15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</c:strCache>
            </c:strRef>
          </c:cat>
          <c:val>
            <c:numRef>
              <c:f>'Historico Dinamizado'!$D$3:$D$17</c:f>
              <c:numCache>
                <c:formatCode>#,##0.00</c:formatCode>
                <c:ptCount val="15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Dinamizado'!$B$3:$B$17</c:f>
              <c:strCache>
                <c:ptCount val="15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</c:strCache>
            </c:strRef>
          </c:cat>
          <c:val>
            <c:numRef>
              <c:f>'Historico Dinamizado'!$E$3:$E$17</c:f>
              <c:numCache>
                <c:formatCode>#,##0.00</c:formatCode>
                <c:ptCount val="15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169333</xdr:colOff>
      <xdr:row>11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4</xdr:row>
      <xdr:rowOff>179917</xdr:rowOff>
    </xdr:from>
    <xdr:to>
      <xdr:col>4</xdr:col>
      <xdr:colOff>1068916</xdr:colOff>
      <xdr:row>14</xdr:row>
      <xdr:rowOff>169333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677833" y="1132417"/>
          <a:ext cx="0" cy="3164416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1068916</xdr:colOff>
      <xdr:row>15</xdr:row>
      <xdr:rowOff>201083</xdr:rowOff>
    </xdr:from>
    <xdr:to>
      <xdr:col>4</xdr:col>
      <xdr:colOff>1068916</xdr:colOff>
      <xdr:row>22</xdr:row>
      <xdr:rowOff>169333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4677833" y="4646083"/>
          <a:ext cx="0" cy="2402417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81" t="s">
        <v>339</v>
      </c>
      <c r="D2" s="481"/>
      <c r="E2" s="481"/>
      <c r="F2" s="482" t="s">
        <v>343</v>
      </c>
      <c r="G2" s="482"/>
      <c r="H2" s="482"/>
      <c r="I2" s="483" t="s">
        <v>0</v>
      </c>
      <c r="J2" s="483"/>
      <c r="K2" s="483"/>
    </row>
    <row r="3" spans="1:11" x14ac:dyDescent="0.25">
      <c r="A3" s="2"/>
      <c r="C3" s="481" t="s">
        <v>1</v>
      </c>
      <c r="D3" s="481"/>
      <c r="E3" s="481"/>
      <c r="F3" s="484" t="s">
        <v>2</v>
      </c>
      <c r="G3" s="484"/>
      <c r="H3" s="484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4">
        <f>SUM(Horas!C6:I6)</f>
        <v>0</v>
      </c>
      <c r="D6" s="272"/>
      <c r="E6" s="273" t="str">
        <f t="shared" ref="E6:E8" si="0">+IFERROR(C6/D6,"-")</f>
        <v>-</v>
      </c>
      <c r="F6" s="275">
        <f>SUM(Horas!J6:P6)</f>
        <v>0</v>
      </c>
      <c r="G6" s="269"/>
      <c r="H6" s="276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4">
        <f>SUM(Horas!C7:I7)</f>
        <v>0</v>
      </c>
      <c r="D7" s="272"/>
      <c r="E7" s="273" t="str">
        <f t="shared" si="0"/>
        <v>-</v>
      </c>
      <c r="F7" s="275">
        <f>SUM(Horas!J7:P7)</f>
        <v>0</v>
      </c>
      <c r="G7" s="269"/>
      <c r="H7" s="276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4">
        <f>SUM(Horas!C8:I8)</f>
        <v>0</v>
      </c>
      <c r="D8" s="272"/>
      <c r="E8" s="273" t="str">
        <f t="shared" si="0"/>
        <v>-</v>
      </c>
      <c r="F8" s="275">
        <f>SUM(Horas!J8:P8)</f>
        <v>0</v>
      </c>
      <c r="G8" s="269"/>
      <c r="H8" s="276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4">
        <f>SUM(Horas!C9:I9)</f>
        <v>0</v>
      </c>
      <c r="D9" s="271"/>
      <c r="E9" s="273" t="str">
        <f t="shared" ref="E9:E12" si="5">+IFERROR(C9/D9,"-")</f>
        <v>-</v>
      </c>
      <c r="F9" s="275">
        <f>SUM(Horas!J9:P9)</f>
        <v>0</v>
      </c>
      <c r="G9" s="270"/>
      <c r="H9" s="276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4">
        <f>SUM(Horas!C10:I10)</f>
        <v>0</v>
      </c>
      <c r="D10" s="271"/>
      <c r="E10" s="273" t="str">
        <f t="shared" si="5"/>
        <v>-</v>
      </c>
      <c r="F10" s="275">
        <f>SUM(Horas!J10:P10)</f>
        <v>0</v>
      </c>
      <c r="G10" s="270"/>
      <c r="H10" s="276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4">
        <f>SUM(Horas!C11:I11)</f>
        <v>0</v>
      </c>
      <c r="D11" s="271"/>
      <c r="E11" s="273" t="str">
        <f t="shared" si="5"/>
        <v>-</v>
      </c>
      <c r="F11" s="275">
        <f>SUM(Horas!J11:P11)</f>
        <v>0</v>
      </c>
      <c r="G11" s="270"/>
      <c r="H11" s="276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4">
        <f>SUM(Horas!C12:I12)</f>
        <v>0</v>
      </c>
      <c r="D12" s="271"/>
      <c r="E12" s="273" t="str">
        <f t="shared" si="5"/>
        <v>-</v>
      </c>
      <c r="F12" s="275">
        <f>SUM(Horas!J12:P12)</f>
        <v>0</v>
      </c>
      <c r="G12" s="270"/>
      <c r="H12" s="276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4"/>
      <c r="D13" s="271"/>
      <c r="E13" s="273"/>
      <c r="F13" s="275">
        <f>SUM(Horas!J13:P13)</f>
        <v>0</v>
      </c>
      <c r="G13" s="270"/>
      <c r="H13" s="276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4">
        <f>SUM(Horas!C15:I15)</f>
        <v>0</v>
      </c>
      <c r="D16" s="271"/>
      <c r="E16" s="273" t="str">
        <f t="shared" ref="E16:E25" si="9">+IFERROR(C16/D16,"-")</f>
        <v>-</v>
      </c>
      <c r="F16" s="275">
        <f>SUM(Horas!J15:P15)</f>
        <v>0</v>
      </c>
      <c r="G16" s="277"/>
      <c r="H16" s="276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4">
        <f>SUM(Horas!C16:I16)</f>
        <v>0</v>
      </c>
      <c r="D17" s="271"/>
      <c r="E17" s="273" t="str">
        <f t="shared" si="9"/>
        <v>-</v>
      </c>
      <c r="F17" s="275">
        <f>SUM(Horas!J16:P16)</f>
        <v>0</v>
      </c>
      <c r="G17" s="277"/>
      <c r="H17" s="276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4">
        <f>SUM(Horas!C17:I17)</f>
        <v>0</v>
      </c>
      <c r="D18" s="271"/>
      <c r="E18" s="273" t="str">
        <f t="shared" si="9"/>
        <v>-</v>
      </c>
      <c r="F18" s="275">
        <f>SUM(Horas!J17:P17)</f>
        <v>0</v>
      </c>
      <c r="G18" s="277"/>
      <c r="H18" s="276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4">
        <f>SUM(Horas!C18:I18)</f>
        <v>0</v>
      </c>
      <c r="D19" s="271"/>
      <c r="E19" s="273" t="str">
        <f t="shared" si="9"/>
        <v>-</v>
      </c>
      <c r="F19" s="275">
        <f>SUM(Horas!J18:P18)</f>
        <v>0</v>
      </c>
      <c r="G19" s="277"/>
      <c r="H19" s="276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4">
        <f>SUM(Horas!C19:I19)</f>
        <v>0</v>
      </c>
      <c r="D20" s="271"/>
      <c r="E20" s="273" t="str">
        <f>+IFERROR(C20/D20,"-")</f>
        <v>-</v>
      </c>
      <c r="F20" s="275">
        <f>SUM(Horas!J19:P19)</f>
        <v>0</v>
      </c>
      <c r="G20" s="277"/>
      <c r="H20" s="276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4">
        <f>SUM(Horas!C20:I20)</f>
        <v>0</v>
      </c>
      <c r="D21" s="271"/>
      <c r="E21" s="273" t="str">
        <f t="shared" si="9"/>
        <v>-</v>
      </c>
      <c r="F21" s="275">
        <f>SUM(Horas!J20:P20)</f>
        <v>0</v>
      </c>
      <c r="G21" s="277"/>
      <c r="H21" s="276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4">
        <f>SUM(Horas!C21:I21)</f>
        <v>0</v>
      </c>
      <c r="D22" s="271"/>
      <c r="E22" s="273" t="str">
        <f t="shared" si="9"/>
        <v>-</v>
      </c>
      <c r="F22" s="275">
        <f>SUM(Horas!J21:P21)</f>
        <v>0</v>
      </c>
      <c r="G22" s="277"/>
      <c r="H22" s="276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4">
        <f>SUM(Horas!C22:I22)</f>
        <v>0</v>
      </c>
      <c r="D23" s="271"/>
      <c r="E23" s="273" t="str">
        <f t="shared" si="9"/>
        <v>-</v>
      </c>
      <c r="F23" s="275">
        <f>SUM(Horas!J22:P22)</f>
        <v>0</v>
      </c>
      <c r="G23" s="277"/>
      <c r="H23" s="276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4">
        <f>SUM(Horas!C23:I23)</f>
        <v>0</v>
      </c>
      <c r="D24" s="271"/>
      <c r="E24" s="273" t="str">
        <f t="shared" si="9"/>
        <v>-</v>
      </c>
      <c r="F24" s="275">
        <f>SUM(Horas!J23:P23)</f>
        <v>0</v>
      </c>
      <c r="G24" s="270"/>
      <c r="H24" s="276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4">
        <f>SUM(Horas!C24:I24)</f>
        <v>0</v>
      </c>
      <c r="D25" s="271"/>
      <c r="E25" s="273" t="str">
        <f t="shared" si="9"/>
        <v>-</v>
      </c>
      <c r="F25" s="275">
        <f>SUM(Horas!J24:P24)</f>
        <v>0</v>
      </c>
      <c r="G25" s="277"/>
      <c r="H25" s="276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3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8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7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81" t="s">
        <v>339</v>
      </c>
      <c r="D241" s="481"/>
      <c r="E241" s="481"/>
      <c r="F241" s="482" t="s">
        <v>343</v>
      </c>
      <c r="G241" s="482"/>
      <c r="H241" s="482"/>
      <c r="I241" s="483" t="s">
        <v>0</v>
      </c>
      <c r="J241" s="483"/>
      <c r="K241" s="483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85" t="s">
        <v>1</v>
      </c>
      <c r="D242" s="485"/>
      <c r="E242" s="485"/>
      <c r="F242" s="486" t="s">
        <v>2</v>
      </c>
      <c r="G242" s="486"/>
      <c r="H242" s="486"/>
      <c r="I242" s="487"/>
      <c r="J242" s="487"/>
      <c r="K242" s="487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1" t="s">
        <v>3</v>
      </c>
      <c r="D243" s="262" t="s">
        <v>4</v>
      </c>
      <c r="E243" s="263" t="s">
        <v>5</v>
      </c>
      <c r="F243" s="264" t="s">
        <v>3</v>
      </c>
      <c r="G243" s="265" t="s">
        <v>4</v>
      </c>
      <c r="H243" s="266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94" zoomScaleNormal="100" workbookViewId="0">
      <selection activeCell="D10" sqref="D10"/>
    </sheetView>
  </sheetViews>
  <sheetFormatPr baseColWidth="10" defaultRowHeight="15" x14ac:dyDescent="0.25"/>
  <cols>
    <col min="1" max="1" width="69.7109375" customWidth="1"/>
    <col min="2" max="2" width="18.7109375" style="223" customWidth="1"/>
    <col min="3" max="3" width="18.7109375" style="191" customWidth="1"/>
  </cols>
  <sheetData>
    <row r="1" spans="1:3" ht="20.100000000000001" customHeight="1" thickBot="1" x14ac:dyDescent="0.3">
      <c r="A1" s="496" t="s">
        <v>517</v>
      </c>
      <c r="B1" s="497"/>
      <c r="C1" s="497"/>
    </row>
    <row r="2" spans="1:3" ht="20.100000000000001" customHeight="1" thickBot="1" x14ac:dyDescent="0.3">
      <c r="A2" s="376" t="s">
        <v>470</v>
      </c>
      <c r="B2" s="377" t="s">
        <v>389</v>
      </c>
      <c r="C2" s="377" t="s">
        <v>390</v>
      </c>
    </row>
    <row r="3" spans="1:3" x14ac:dyDescent="0.25">
      <c r="A3" s="381" t="s">
        <v>360</v>
      </c>
      <c r="B3" s="304">
        <v>7413.7070000000003</v>
      </c>
      <c r="C3" s="305">
        <v>6554</v>
      </c>
    </row>
    <row r="4" spans="1:3" x14ac:dyDescent="0.25">
      <c r="A4" s="381" t="s">
        <v>362</v>
      </c>
      <c r="B4" s="304">
        <v>7158.3059999999996</v>
      </c>
      <c r="C4" s="305">
        <v>6643</v>
      </c>
    </row>
    <row r="5" spans="1:3" x14ac:dyDescent="0.25">
      <c r="A5" s="381" t="s">
        <v>363</v>
      </c>
      <c r="B5" s="304">
        <v>4525.3159999999998</v>
      </c>
      <c r="C5" s="305">
        <v>2109</v>
      </c>
    </row>
    <row r="6" spans="1:3" x14ac:dyDescent="0.25">
      <c r="A6" s="381" t="s">
        <v>361</v>
      </c>
      <c r="B6" s="304">
        <v>3817.8029999999999</v>
      </c>
      <c r="C6" s="305">
        <v>3025</v>
      </c>
    </row>
    <row r="7" spans="1:3" x14ac:dyDescent="0.25">
      <c r="A7" s="381" t="s">
        <v>518</v>
      </c>
      <c r="B7" s="304">
        <v>2742.5990000000002</v>
      </c>
      <c r="C7" s="305">
        <v>3433</v>
      </c>
    </row>
    <row r="8" spans="1:3" x14ac:dyDescent="0.25">
      <c r="A8" s="381" t="s">
        <v>519</v>
      </c>
      <c r="B8" s="304">
        <v>2460.5880000000002</v>
      </c>
      <c r="C8" s="305">
        <v>2465</v>
      </c>
    </row>
    <row r="9" spans="1:3" x14ac:dyDescent="0.25">
      <c r="A9" s="381" t="s">
        <v>365</v>
      </c>
      <c r="B9" s="304">
        <v>2291.16</v>
      </c>
      <c r="C9" s="305">
        <v>2636</v>
      </c>
    </row>
    <row r="10" spans="1:3" x14ac:dyDescent="0.25">
      <c r="A10" s="381" t="s">
        <v>364</v>
      </c>
      <c r="B10" s="304">
        <v>2290.1320000000001</v>
      </c>
      <c r="C10" s="305">
        <v>1783</v>
      </c>
    </row>
    <row r="11" spans="1:3" x14ac:dyDescent="0.25">
      <c r="A11" s="381" t="s">
        <v>455</v>
      </c>
      <c r="B11" s="304">
        <v>2154.1979999999999</v>
      </c>
      <c r="C11" s="305">
        <v>4404</v>
      </c>
    </row>
    <row r="12" spans="1:3" x14ac:dyDescent="0.25">
      <c r="A12" s="381" t="s">
        <v>366</v>
      </c>
      <c r="B12" s="304">
        <v>1883.4849999999999</v>
      </c>
      <c r="C12" s="305">
        <v>1732</v>
      </c>
    </row>
    <row r="13" spans="1:3" x14ac:dyDescent="0.25">
      <c r="A13" s="375" t="s">
        <v>367</v>
      </c>
      <c r="B13" s="295">
        <v>1404.127</v>
      </c>
      <c r="C13" s="297">
        <v>3862</v>
      </c>
    </row>
    <row r="14" spans="1:3" x14ac:dyDescent="0.25">
      <c r="A14" s="375" t="s">
        <v>497</v>
      </c>
      <c r="B14" s="295">
        <v>1368.691</v>
      </c>
      <c r="C14" s="297">
        <v>1632</v>
      </c>
    </row>
    <row r="15" spans="1:3" x14ac:dyDescent="0.25">
      <c r="A15" s="375" t="s">
        <v>412</v>
      </c>
      <c r="B15" s="295">
        <v>1262.0150000000001</v>
      </c>
      <c r="C15" s="297">
        <v>819</v>
      </c>
    </row>
    <row r="16" spans="1:3" x14ac:dyDescent="0.25">
      <c r="A16" s="375" t="s">
        <v>456</v>
      </c>
      <c r="B16" s="295">
        <v>1142.9280000000001</v>
      </c>
      <c r="C16" s="297">
        <v>1282</v>
      </c>
    </row>
    <row r="17" spans="1:3" x14ac:dyDescent="0.25">
      <c r="A17" s="375" t="s">
        <v>520</v>
      </c>
      <c r="B17" s="295">
        <v>1141.521</v>
      </c>
      <c r="C17" s="297">
        <v>1122</v>
      </c>
    </row>
    <row r="18" spans="1:3" x14ac:dyDescent="0.25">
      <c r="A18" s="375" t="s">
        <v>521</v>
      </c>
      <c r="B18" s="295">
        <v>964.50400000000002</v>
      </c>
      <c r="C18" s="297">
        <v>1053</v>
      </c>
    </row>
    <row r="19" spans="1:3" x14ac:dyDescent="0.25">
      <c r="A19" s="375" t="s">
        <v>414</v>
      </c>
      <c r="B19" s="295">
        <v>962.36</v>
      </c>
      <c r="C19" s="297">
        <v>1259</v>
      </c>
    </row>
    <row r="20" spans="1:3" x14ac:dyDescent="0.25">
      <c r="A20" s="375" t="s">
        <v>368</v>
      </c>
      <c r="B20" s="295">
        <v>955.41800000000001</v>
      </c>
      <c r="C20" s="297">
        <v>1186</v>
      </c>
    </row>
    <row r="21" spans="1:3" x14ac:dyDescent="0.25">
      <c r="A21" s="375" t="s">
        <v>485</v>
      </c>
      <c r="B21" s="295">
        <v>903.64400000000001</v>
      </c>
      <c r="C21" s="297">
        <v>799</v>
      </c>
    </row>
    <row r="22" spans="1:3" x14ac:dyDescent="0.25">
      <c r="A22" s="375" t="s">
        <v>370</v>
      </c>
      <c r="B22" s="295">
        <v>855.97699999999998</v>
      </c>
      <c r="C22" s="297">
        <v>1175</v>
      </c>
    </row>
    <row r="23" spans="1:3" x14ac:dyDescent="0.25">
      <c r="A23" s="375" t="s">
        <v>522</v>
      </c>
      <c r="B23" s="295">
        <v>821.01800000000003</v>
      </c>
      <c r="C23" s="297">
        <v>838</v>
      </c>
    </row>
    <row r="24" spans="1:3" x14ac:dyDescent="0.25">
      <c r="A24" s="375" t="s">
        <v>523</v>
      </c>
      <c r="B24" s="295">
        <v>812.88699999999994</v>
      </c>
      <c r="C24" s="297">
        <v>1000</v>
      </c>
    </row>
    <row r="25" spans="1:3" x14ac:dyDescent="0.25">
      <c r="A25" s="375" t="s">
        <v>524</v>
      </c>
      <c r="B25" s="295">
        <v>810.19299999999998</v>
      </c>
      <c r="C25" s="297">
        <v>686</v>
      </c>
    </row>
    <row r="26" spans="1:3" x14ac:dyDescent="0.25">
      <c r="A26" s="375" t="s">
        <v>374</v>
      </c>
      <c r="B26" s="295">
        <v>796.42399999999998</v>
      </c>
      <c r="C26" s="297">
        <v>778</v>
      </c>
    </row>
    <row r="27" spans="1:3" x14ac:dyDescent="0.25">
      <c r="A27" s="375" t="s">
        <v>525</v>
      </c>
      <c r="B27" s="295">
        <v>762.54200000000003</v>
      </c>
      <c r="C27" s="297">
        <v>765</v>
      </c>
    </row>
    <row r="28" spans="1:3" x14ac:dyDescent="0.25">
      <c r="A28" s="375" t="s">
        <v>526</v>
      </c>
      <c r="B28" s="295">
        <v>732.14400000000001</v>
      </c>
      <c r="C28" s="297">
        <v>1043</v>
      </c>
    </row>
    <row r="29" spans="1:3" x14ac:dyDescent="0.25">
      <c r="A29" s="375" t="s">
        <v>527</v>
      </c>
      <c r="B29" s="295">
        <v>716.12099999999998</v>
      </c>
      <c r="C29" s="297">
        <v>811</v>
      </c>
    </row>
    <row r="30" spans="1:3" x14ac:dyDescent="0.25">
      <c r="A30" s="375" t="s">
        <v>528</v>
      </c>
      <c r="B30" s="295">
        <v>715.68700000000001</v>
      </c>
      <c r="C30" s="297">
        <v>1585</v>
      </c>
    </row>
    <row r="31" spans="1:3" x14ac:dyDescent="0.25">
      <c r="A31" s="375" t="s">
        <v>529</v>
      </c>
      <c r="B31" s="295">
        <v>709.32799999999997</v>
      </c>
      <c r="C31" s="297">
        <v>746</v>
      </c>
    </row>
    <row r="32" spans="1:3" x14ac:dyDescent="0.25">
      <c r="A32" s="375" t="s">
        <v>530</v>
      </c>
      <c r="B32" s="295">
        <v>696.51700000000005</v>
      </c>
      <c r="C32" s="297">
        <v>841</v>
      </c>
    </row>
    <row r="33" spans="1:3" x14ac:dyDescent="0.25">
      <c r="A33" s="375" t="s">
        <v>504</v>
      </c>
      <c r="B33" s="295">
        <v>695.27499999999998</v>
      </c>
      <c r="C33" s="297">
        <v>857</v>
      </c>
    </row>
    <row r="34" spans="1:3" x14ac:dyDescent="0.25">
      <c r="A34" s="375" t="s">
        <v>377</v>
      </c>
      <c r="B34" s="295">
        <v>690.226</v>
      </c>
      <c r="C34" s="297">
        <v>886</v>
      </c>
    </row>
    <row r="35" spans="1:3" x14ac:dyDescent="0.25">
      <c r="A35" s="375" t="s">
        <v>498</v>
      </c>
      <c r="B35" s="295">
        <v>677.83500000000004</v>
      </c>
      <c r="C35" s="297">
        <v>856</v>
      </c>
    </row>
    <row r="36" spans="1:3" x14ac:dyDescent="0.25">
      <c r="A36" s="375" t="s">
        <v>531</v>
      </c>
      <c r="B36" s="295">
        <v>667.58600000000001</v>
      </c>
      <c r="C36" s="297">
        <v>2026</v>
      </c>
    </row>
    <row r="37" spans="1:3" x14ac:dyDescent="0.25">
      <c r="A37" s="375" t="s">
        <v>532</v>
      </c>
      <c r="B37" s="295">
        <v>666.91</v>
      </c>
      <c r="C37" s="297">
        <v>549</v>
      </c>
    </row>
    <row r="38" spans="1:3" x14ac:dyDescent="0.25">
      <c r="A38" s="375" t="s">
        <v>533</v>
      </c>
      <c r="B38" s="295">
        <v>665.10900000000004</v>
      </c>
      <c r="C38" s="297">
        <v>684</v>
      </c>
    </row>
    <row r="39" spans="1:3" x14ac:dyDescent="0.25">
      <c r="A39" s="375" t="s">
        <v>499</v>
      </c>
      <c r="B39" s="295">
        <v>640.59</v>
      </c>
      <c r="C39" s="297">
        <v>713</v>
      </c>
    </row>
    <row r="40" spans="1:3" x14ac:dyDescent="0.25">
      <c r="A40" s="375" t="s">
        <v>430</v>
      </c>
      <c r="B40" s="295">
        <v>609.08500000000004</v>
      </c>
      <c r="C40" s="297">
        <v>778</v>
      </c>
    </row>
    <row r="41" spans="1:3" x14ac:dyDescent="0.25">
      <c r="A41" s="375" t="s">
        <v>496</v>
      </c>
      <c r="B41" s="295">
        <v>566.173</v>
      </c>
      <c r="C41" s="297">
        <v>668</v>
      </c>
    </row>
    <row r="42" spans="1:3" x14ac:dyDescent="0.25">
      <c r="A42" s="375" t="s">
        <v>500</v>
      </c>
      <c r="B42" s="295">
        <v>558.178</v>
      </c>
      <c r="C42" s="297">
        <v>1779</v>
      </c>
    </row>
    <row r="43" spans="1:3" x14ac:dyDescent="0.25">
      <c r="A43" s="375" t="s">
        <v>369</v>
      </c>
      <c r="B43" s="295">
        <v>554.89700000000005</v>
      </c>
      <c r="C43" s="297">
        <v>2471</v>
      </c>
    </row>
    <row r="44" spans="1:3" x14ac:dyDescent="0.25">
      <c r="A44" s="375" t="s">
        <v>375</v>
      </c>
      <c r="B44" s="295">
        <v>507.20499999999998</v>
      </c>
      <c r="C44" s="297">
        <v>2195</v>
      </c>
    </row>
    <row r="45" spans="1:3" x14ac:dyDescent="0.25">
      <c r="A45" s="375" t="s">
        <v>534</v>
      </c>
      <c r="B45" s="295">
        <v>499.709</v>
      </c>
      <c r="C45" s="297">
        <v>559</v>
      </c>
    </row>
    <row r="46" spans="1:3" x14ac:dyDescent="0.25">
      <c r="A46" s="375" t="s">
        <v>535</v>
      </c>
      <c r="B46" s="295">
        <v>499.31</v>
      </c>
      <c r="C46" s="297">
        <v>410</v>
      </c>
    </row>
    <row r="47" spans="1:3" x14ac:dyDescent="0.25">
      <c r="A47" s="375" t="s">
        <v>376</v>
      </c>
      <c r="B47" s="295">
        <v>487.666</v>
      </c>
      <c r="C47" s="297">
        <v>1056</v>
      </c>
    </row>
    <row r="48" spans="1:3" x14ac:dyDescent="0.25">
      <c r="A48" s="375" t="s">
        <v>379</v>
      </c>
      <c r="B48" s="295">
        <v>478.71100000000001</v>
      </c>
      <c r="C48" s="297">
        <v>396</v>
      </c>
    </row>
    <row r="49" spans="1:3" x14ac:dyDescent="0.25">
      <c r="A49" s="375" t="s">
        <v>413</v>
      </c>
      <c r="B49" s="295">
        <v>475.35</v>
      </c>
      <c r="C49" s="297">
        <v>453</v>
      </c>
    </row>
    <row r="50" spans="1:3" x14ac:dyDescent="0.25">
      <c r="A50" s="375" t="s">
        <v>536</v>
      </c>
      <c r="B50" s="295">
        <v>474.64299999999997</v>
      </c>
      <c r="C50" s="297">
        <v>582</v>
      </c>
    </row>
    <row r="51" spans="1:3" x14ac:dyDescent="0.25">
      <c r="A51" s="375" t="s">
        <v>491</v>
      </c>
      <c r="B51" s="295">
        <v>474.30700000000002</v>
      </c>
      <c r="C51" s="297">
        <v>606</v>
      </c>
    </row>
    <row r="52" spans="1:3" x14ac:dyDescent="0.25">
      <c r="A52" s="375" t="s">
        <v>537</v>
      </c>
      <c r="B52" s="295">
        <v>468.99599999999998</v>
      </c>
      <c r="C52" s="297">
        <v>519</v>
      </c>
    </row>
    <row r="53" spans="1:3" x14ac:dyDescent="0.25">
      <c r="A53" s="375" t="s">
        <v>538</v>
      </c>
      <c r="B53" s="295">
        <v>461.40300000000002</v>
      </c>
      <c r="C53" s="297">
        <v>556</v>
      </c>
    </row>
    <row r="54" spans="1:3" x14ac:dyDescent="0.25">
      <c r="A54" s="375" t="s">
        <v>539</v>
      </c>
      <c r="B54" s="295">
        <v>458.68799999999999</v>
      </c>
      <c r="C54" s="297">
        <v>656</v>
      </c>
    </row>
    <row r="55" spans="1:3" x14ac:dyDescent="0.25">
      <c r="A55" s="375" t="s">
        <v>540</v>
      </c>
      <c r="B55" s="295">
        <v>443.76</v>
      </c>
      <c r="C55" s="297">
        <v>671</v>
      </c>
    </row>
    <row r="56" spans="1:3" x14ac:dyDescent="0.25">
      <c r="A56" s="375" t="s">
        <v>373</v>
      </c>
      <c r="B56" s="295">
        <v>431.07799999999997</v>
      </c>
      <c r="C56" s="297">
        <v>1260</v>
      </c>
    </row>
    <row r="57" spans="1:3" x14ac:dyDescent="0.25">
      <c r="A57" s="375" t="s">
        <v>372</v>
      </c>
      <c r="B57" s="295">
        <v>417.63799999999998</v>
      </c>
      <c r="C57" s="297">
        <v>1238</v>
      </c>
    </row>
    <row r="58" spans="1:3" x14ac:dyDescent="0.25">
      <c r="A58" s="375" t="s">
        <v>541</v>
      </c>
      <c r="B58" s="295">
        <v>416.94600000000003</v>
      </c>
      <c r="C58" s="297">
        <v>522</v>
      </c>
    </row>
    <row r="59" spans="1:3" x14ac:dyDescent="0.25">
      <c r="A59" s="375" t="s">
        <v>542</v>
      </c>
      <c r="B59" s="295">
        <v>407.673</v>
      </c>
      <c r="C59" s="297">
        <v>490</v>
      </c>
    </row>
    <row r="60" spans="1:3" x14ac:dyDescent="0.25">
      <c r="A60" s="375" t="s">
        <v>543</v>
      </c>
      <c r="B60" s="295">
        <v>405.89800000000002</v>
      </c>
      <c r="C60" s="297">
        <v>521</v>
      </c>
    </row>
    <row r="61" spans="1:3" x14ac:dyDescent="0.25">
      <c r="A61" s="375" t="s">
        <v>447</v>
      </c>
      <c r="B61" s="295">
        <v>405.84</v>
      </c>
      <c r="C61" s="297">
        <v>410</v>
      </c>
    </row>
    <row r="62" spans="1:3" x14ac:dyDescent="0.25">
      <c r="A62" s="375" t="s">
        <v>544</v>
      </c>
      <c r="B62" s="295">
        <v>404.30399999999997</v>
      </c>
      <c r="C62" s="297">
        <v>561</v>
      </c>
    </row>
    <row r="63" spans="1:3" x14ac:dyDescent="0.25">
      <c r="A63" s="375" t="s">
        <v>545</v>
      </c>
      <c r="B63" s="295">
        <v>403.10599999999999</v>
      </c>
      <c r="C63" s="297">
        <v>461</v>
      </c>
    </row>
    <row r="64" spans="1:3" x14ac:dyDescent="0.25">
      <c r="A64" s="375" t="s">
        <v>546</v>
      </c>
      <c r="B64" s="295">
        <v>383.96600000000001</v>
      </c>
      <c r="C64" s="297">
        <v>734</v>
      </c>
    </row>
    <row r="65" spans="1:3" x14ac:dyDescent="0.25">
      <c r="A65" s="375" t="s">
        <v>547</v>
      </c>
      <c r="B65" s="295">
        <v>373.35199999999998</v>
      </c>
      <c r="C65" s="297">
        <v>557</v>
      </c>
    </row>
    <row r="66" spans="1:3" x14ac:dyDescent="0.25">
      <c r="A66" s="375" t="s">
        <v>548</v>
      </c>
      <c r="B66" s="295">
        <v>369.90800000000002</v>
      </c>
      <c r="C66" s="297">
        <v>500</v>
      </c>
    </row>
    <row r="67" spans="1:3" x14ac:dyDescent="0.25">
      <c r="A67" s="375" t="s">
        <v>501</v>
      </c>
      <c r="B67" s="295">
        <v>359.77800000000002</v>
      </c>
      <c r="C67" s="297">
        <v>324</v>
      </c>
    </row>
    <row r="68" spans="1:3" x14ac:dyDescent="0.25">
      <c r="A68" s="375" t="s">
        <v>549</v>
      </c>
      <c r="B68" s="295">
        <v>333.90199999999999</v>
      </c>
      <c r="C68" s="297">
        <v>627</v>
      </c>
    </row>
    <row r="69" spans="1:3" x14ac:dyDescent="0.25">
      <c r="A69" s="375" t="s">
        <v>505</v>
      </c>
      <c r="B69" s="295">
        <v>319.56400000000002</v>
      </c>
      <c r="C69" s="297">
        <v>591</v>
      </c>
    </row>
    <row r="70" spans="1:3" x14ac:dyDescent="0.25">
      <c r="A70" s="375" t="s">
        <v>378</v>
      </c>
      <c r="B70" s="295">
        <v>310.17899999999997</v>
      </c>
      <c r="C70" s="297">
        <v>1415</v>
      </c>
    </row>
    <row r="71" spans="1:3" x14ac:dyDescent="0.25">
      <c r="A71" s="375" t="s">
        <v>429</v>
      </c>
      <c r="B71" s="295">
        <v>310.06200000000001</v>
      </c>
      <c r="C71" s="297">
        <v>596</v>
      </c>
    </row>
    <row r="72" spans="1:3" x14ac:dyDescent="0.25">
      <c r="A72" s="375" t="s">
        <v>550</v>
      </c>
      <c r="B72" s="295">
        <v>301.64699999999999</v>
      </c>
      <c r="C72" s="297">
        <v>847</v>
      </c>
    </row>
    <row r="73" spans="1:3" x14ac:dyDescent="0.25">
      <c r="A73" s="375" t="s">
        <v>551</v>
      </c>
      <c r="B73" s="295">
        <v>299.68400000000003</v>
      </c>
      <c r="C73" s="297">
        <v>529</v>
      </c>
    </row>
    <row r="74" spans="1:3" x14ac:dyDescent="0.25">
      <c r="A74" s="375" t="s">
        <v>415</v>
      </c>
      <c r="B74" s="295">
        <v>279.678</v>
      </c>
      <c r="C74" s="297">
        <v>361</v>
      </c>
    </row>
    <row r="75" spans="1:3" x14ac:dyDescent="0.25">
      <c r="A75" s="375" t="s">
        <v>552</v>
      </c>
      <c r="B75" s="295">
        <v>276.089</v>
      </c>
      <c r="C75" s="297">
        <v>466</v>
      </c>
    </row>
    <row r="76" spans="1:3" x14ac:dyDescent="0.25">
      <c r="A76" s="375" t="s">
        <v>381</v>
      </c>
      <c r="B76" s="295">
        <v>262.17500000000001</v>
      </c>
      <c r="C76" s="297">
        <v>620</v>
      </c>
    </row>
    <row r="77" spans="1:3" x14ac:dyDescent="0.25">
      <c r="A77" s="375" t="s">
        <v>553</v>
      </c>
      <c r="B77" s="295">
        <v>238.35300000000001</v>
      </c>
      <c r="C77" s="297">
        <v>387</v>
      </c>
    </row>
    <row r="78" spans="1:3" x14ac:dyDescent="0.25">
      <c r="A78" s="375" t="s">
        <v>502</v>
      </c>
      <c r="B78" s="295">
        <v>231.25800000000001</v>
      </c>
      <c r="C78" s="297">
        <v>550</v>
      </c>
    </row>
    <row r="79" spans="1:3" x14ac:dyDescent="0.25">
      <c r="A79" s="375" t="s">
        <v>492</v>
      </c>
      <c r="B79" s="295">
        <v>220.39699999999999</v>
      </c>
      <c r="C79" s="297">
        <v>378</v>
      </c>
    </row>
    <row r="80" spans="1:3" x14ac:dyDescent="0.25">
      <c r="A80" s="375" t="s">
        <v>493</v>
      </c>
      <c r="B80" s="295">
        <v>219.25700000000001</v>
      </c>
      <c r="C80" s="297">
        <v>973</v>
      </c>
    </row>
    <row r="81" spans="1:3" x14ac:dyDescent="0.25">
      <c r="A81" s="375" t="s">
        <v>554</v>
      </c>
      <c r="B81" s="295">
        <v>218.58199999999999</v>
      </c>
      <c r="C81" s="297">
        <v>938</v>
      </c>
    </row>
    <row r="82" spans="1:3" x14ac:dyDescent="0.25">
      <c r="A82" s="375" t="s">
        <v>416</v>
      </c>
      <c r="B82" s="295">
        <v>218.08</v>
      </c>
      <c r="C82" s="297">
        <v>443</v>
      </c>
    </row>
    <row r="83" spans="1:3" x14ac:dyDescent="0.25">
      <c r="A83" s="375" t="s">
        <v>486</v>
      </c>
      <c r="B83" s="295">
        <v>206.55500000000001</v>
      </c>
      <c r="C83" s="297">
        <v>498</v>
      </c>
    </row>
    <row r="84" spans="1:3" x14ac:dyDescent="0.25">
      <c r="A84" s="375" t="s">
        <v>371</v>
      </c>
      <c r="B84" s="295">
        <v>206.24700000000001</v>
      </c>
      <c r="C84" s="297">
        <v>1069</v>
      </c>
    </row>
    <row r="85" spans="1:3" x14ac:dyDescent="0.25">
      <c r="A85" s="375" t="s">
        <v>457</v>
      </c>
      <c r="B85" s="295">
        <v>198.86699999999999</v>
      </c>
      <c r="C85" s="297">
        <v>507</v>
      </c>
    </row>
    <row r="86" spans="1:3" x14ac:dyDescent="0.25">
      <c r="A86" s="375" t="s">
        <v>428</v>
      </c>
      <c r="B86" s="295">
        <v>192.15299999999999</v>
      </c>
      <c r="C86" s="297">
        <v>808</v>
      </c>
    </row>
    <row r="87" spans="1:3" x14ac:dyDescent="0.25">
      <c r="A87" s="375" t="s">
        <v>448</v>
      </c>
      <c r="B87" s="295">
        <v>175.58</v>
      </c>
      <c r="C87" s="297">
        <v>488</v>
      </c>
    </row>
    <row r="88" spans="1:3" x14ac:dyDescent="0.25">
      <c r="A88" s="375" t="s">
        <v>380</v>
      </c>
      <c r="B88" s="295">
        <v>159.20500000000001</v>
      </c>
      <c r="C88" s="297">
        <v>700</v>
      </c>
    </row>
    <row r="89" spans="1:3" x14ac:dyDescent="0.25">
      <c r="A89" s="375" t="s">
        <v>555</v>
      </c>
      <c r="B89" s="295">
        <v>150.94800000000001</v>
      </c>
      <c r="C89" s="297">
        <v>1124</v>
      </c>
    </row>
    <row r="90" spans="1:3" x14ac:dyDescent="0.25">
      <c r="A90" s="375" t="s">
        <v>506</v>
      </c>
      <c r="B90" s="295">
        <v>143.88399999999999</v>
      </c>
      <c r="C90" s="297">
        <v>318</v>
      </c>
    </row>
    <row r="91" spans="1:3" x14ac:dyDescent="0.25">
      <c r="A91" s="375" t="s">
        <v>556</v>
      </c>
      <c r="B91" s="295">
        <v>91.457999999999998</v>
      </c>
      <c r="C91" s="297">
        <v>525</v>
      </c>
    </row>
    <row r="92" spans="1:3" x14ac:dyDescent="0.25">
      <c r="A92" s="375" t="s">
        <v>481</v>
      </c>
      <c r="B92" s="295">
        <v>89.144999999999996</v>
      </c>
      <c r="C92" s="297">
        <v>556</v>
      </c>
    </row>
    <row r="93" spans="1:3" x14ac:dyDescent="0.25">
      <c r="A93" s="375" t="s">
        <v>503</v>
      </c>
      <c r="B93" s="295">
        <v>80.706999999999994</v>
      </c>
      <c r="C93" s="297">
        <v>717</v>
      </c>
    </row>
    <row r="94" spans="1:3" x14ac:dyDescent="0.25">
      <c r="A94" s="375" t="s">
        <v>417</v>
      </c>
      <c r="B94" s="295">
        <v>76.146000000000001</v>
      </c>
      <c r="C94" s="297">
        <v>706</v>
      </c>
    </row>
    <row r="95" spans="1:3" x14ac:dyDescent="0.25">
      <c r="A95" s="375" t="s">
        <v>557</v>
      </c>
      <c r="B95" s="295">
        <v>68.656000000000006</v>
      </c>
      <c r="C95" s="297">
        <v>335</v>
      </c>
    </row>
    <row r="96" spans="1:3" x14ac:dyDescent="0.25">
      <c r="A96" s="375" t="s">
        <v>418</v>
      </c>
      <c r="B96" s="295">
        <v>68.212000000000003</v>
      </c>
      <c r="C96" s="297">
        <v>861</v>
      </c>
    </row>
    <row r="97" spans="1:3" x14ac:dyDescent="0.25">
      <c r="A97" s="375" t="s">
        <v>507</v>
      </c>
      <c r="B97" s="295">
        <v>62.317999999999998</v>
      </c>
      <c r="C97" s="297">
        <v>788</v>
      </c>
    </row>
    <row r="98" spans="1:3" x14ac:dyDescent="0.25">
      <c r="A98" s="375" t="s">
        <v>558</v>
      </c>
      <c r="B98" s="295">
        <v>50.390999999999998</v>
      </c>
      <c r="C98" s="297">
        <v>644</v>
      </c>
    </row>
    <row r="99" spans="1:3" x14ac:dyDescent="0.25">
      <c r="A99" s="375" t="s">
        <v>559</v>
      </c>
      <c r="B99" s="295">
        <v>44.252000000000002</v>
      </c>
      <c r="C99" s="297">
        <v>564</v>
      </c>
    </row>
    <row r="100" spans="1:3" x14ac:dyDescent="0.25">
      <c r="A100" s="375" t="s">
        <v>560</v>
      </c>
      <c r="B100" s="295">
        <v>40.758000000000003</v>
      </c>
      <c r="C100" s="297">
        <v>655</v>
      </c>
    </row>
    <row r="101" spans="1:3" x14ac:dyDescent="0.25">
      <c r="A101" s="375" t="s">
        <v>419</v>
      </c>
      <c r="B101" s="295">
        <v>33.767000000000003</v>
      </c>
      <c r="C101" s="297">
        <v>565</v>
      </c>
    </row>
    <row r="102" spans="1:3" x14ac:dyDescent="0.25">
      <c r="A102" s="375" t="s">
        <v>561</v>
      </c>
      <c r="B102" s="295">
        <v>24.558</v>
      </c>
      <c r="C102" s="297">
        <v>503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2"/>
  <sheetViews>
    <sheetView workbookViewId="0">
      <selection activeCell="H18" sqref="H18"/>
    </sheetView>
  </sheetViews>
  <sheetFormatPr baseColWidth="10" defaultRowHeight="15" x14ac:dyDescent="0.25"/>
  <cols>
    <col min="1" max="1" width="1" customWidth="1"/>
    <col min="2" max="2" width="19.7109375" style="382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76" t="s">
        <v>471</v>
      </c>
      <c r="C2" s="377" t="s">
        <v>472</v>
      </c>
      <c r="D2" s="377" t="s">
        <v>473</v>
      </c>
      <c r="E2" s="377" t="s">
        <v>474</v>
      </c>
      <c r="F2" s="377" t="s">
        <v>475</v>
      </c>
      <c r="G2" s="377" t="s">
        <v>476</v>
      </c>
      <c r="H2" s="377" t="s">
        <v>477</v>
      </c>
      <c r="I2" s="377" t="s">
        <v>478</v>
      </c>
      <c r="J2" s="377" t="s">
        <v>16</v>
      </c>
      <c r="M2" s="389" t="s">
        <v>437</v>
      </c>
    </row>
    <row r="3" spans="2:13" ht="15.75" x14ac:dyDescent="0.25">
      <c r="B3" s="383" t="s">
        <v>427</v>
      </c>
      <c r="C3" s="384">
        <v>8183.7166666666599</v>
      </c>
      <c r="D3" s="384">
        <v>7274.9</v>
      </c>
      <c r="E3" s="384">
        <v>6988.1166666666604</v>
      </c>
      <c r="F3" s="384">
        <v>7202.85</v>
      </c>
      <c r="G3" s="384">
        <v>7797.5666666666602</v>
      </c>
      <c r="H3" s="384">
        <v>23261.683333333302</v>
      </c>
      <c r="I3" s="384">
        <v>13919.85</v>
      </c>
      <c r="J3" s="308">
        <f>SUM(C2:I3)</f>
        <v>74628.683333333291</v>
      </c>
      <c r="K3" s="388">
        <f>J3/$M$3</f>
        <v>1.2205389436278736E-2</v>
      </c>
      <c r="M3" s="390">
        <f>Resumen!C6</f>
        <v>6114404.1100000003</v>
      </c>
    </row>
    <row r="4" spans="2:13" x14ac:dyDescent="0.25">
      <c r="B4" s="383" t="s">
        <v>342</v>
      </c>
      <c r="C4" s="434">
        <v>24700.0666666666</v>
      </c>
      <c r="D4" s="384">
        <v>5779.5</v>
      </c>
      <c r="E4" s="384">
        <v>4947.1333333333296</v>
      </c>
      <c r="F4" s="384">
        <v>6301.1166666666604</v>
      </c>
      <c r="G4" s="384">
        <v>7481.2</v>
      </c>
      <c r="H4" s="434">
        <v>243927.33333333299</v>
      </c>
      <c r="I4" s="434">
        <v>142225</v>
      </c>
      <c r="J4" s="308">
        <f t="shared" ref="J4:J11" si="0">SUM(C3:I4)</f>
        <v>509990.03333333286</v>
      </c>
      <c r="K4" s="388">
        <f t="shared" ref="K4:K12" si="1">J4/$M$3</f>
        <v>8.3407969796967324E-2</v>
      </c>
    </row>
    <row r="5" spans="2:13" x14ac:dyDescent="0.25">
      <c r="B5" s="383" t="s">
        <v>407</v>
      </c>
      <c r="C5" s="384">
        <v>4356.5833333333303</v>
      </c>
      <c r="D5" s="384">
        <v>144935.54999999999</v>
      </c>
      <c r="E5" s="384">
        <v>63338.6</v>
      </c>
      <c r="F5" s="384">
        <v>30055.483333333301</v>
      </c>
      <c r="G5" s="384">
        <v>3499.4833333333299</v>
      </c>
      <c r="H5" s="384">
        <v>39614.433333333298</v>
      </c>
      <c r="I5" s="384">
        <v>70391.483333333294</v>
      </c>
      <c r="J5" s="308">
        <f t="shared" si="0"/>
        <v>791552.96666666609</v>
      </c>
      <c r="K5" s="388">
        <f t="shared" si="1"/>
        <v>0.12945709057275021</v>
      </c>
    </row>
    <row r="6" spans="2:13" x14ac:dyDescent="0.25">
      <c r="B6" s="383" t="s">
        <v>421</v>
      </c>
      <c r="C6" s="434">
        <v>6288.2666666666601</v>
      </c>
      <c r="D6" s="384">
        <v>30401.3</v>
      </c>
      <c r="E6" s="384">
        <v>36566.400000000001</v>
      </c>
      <c r="F6" s="384">
        <v>6927.8666666666604</v>
      </c>
      <c r="G6" s="434">
        <v>2056.2166666666599</v>
      </c>
      <c r="H6" s="384">
        <v>13593.95</v>
      </c>
      <c r="I6" s="384">
        <v>25980.3</v>
      </c>
      <c r="J6" s="308">
        <f t="shared" si="0"/>
        <v>478005.91666666657</v>
      </c>
      <c r="K6" s="388">
        <f t="shared" si="1"/>
        <v>7.8177023969497911E-2</v>
      </c>
    </row>
    <row r="7" spans="2:13" x14ac:dyDescent="0.25">
      <c r="B7" s="383" t="s">
        <v>422</v>
      </c>
      <c r="C7" s="384">
        <v>1084.6500000000001</v>
      </c>
      <c r="D7" s="384">
        <v>895.33333333333303</v>
      </c>
      <c r="E7" s="384">
        <v>36602.666666666599</v>
      </c>
      <c r="F7" s="384">
        <v>5431.2166666666599</v>
      </c>
      <c r="G7" s="384">
        <v>1773.7833333333299</v>
      </c>
      <c r="H7" s="384">
        <v>2072.1999999999998</v>
      </c>
      <c r="I7" s="384">
        <v>6019.4833333333299</v>
      </c>
      <c r="J7" s="308">
        <f t="shared" si="0"/>
        <v>175693.63333333324</v>
      </c>
      <c r="K7" s="388">
        <f t="shared" si="1"/>
        <v>2.8734383624724674E-2</v>
      </c>
    </row>
    <row r="8" spans="2:13" x14ac:dyDescent="0.25">
      <c r="B8" s="383" t="s">
        <v>423</v>
      </c>
      <c r="C8" s="384">
        <v>1571.75</v>
      </c>
      <c r="D8" s="384">
        <v>2854.8</v>
      </c>
      <c r="E8" s="384">
        <v>5478.95</v>
      </c>
      <c r="F8" s="384">
        <v>3534.45</v>
      </c>
      <c r="G8" s="384">
        <v>3699.8166666666598</v>
      </c>
      <c r="H8" s="384">
        <v>2604.9833333333299</v>
      </c>
      <c r="I8" s="384">
        <v>1725.7</v>
      </c>
      <c r="J8" s="308">
        <f t="shared" si="0"/>
        <v>75349.783333333253</v>
      </c>
      <c r="K8" s="388">
        <f t="shared" si="1"/>
        <v>1.2323324068505712E-2</v>
      </c>
    </row>
    <row r="9" spans="2:13" x14ac:dyDescent="0.25">
      <c r="B9" s="383" t="s">
        <v>426</v>
      </c>
      <c r="C9" s="384">
        <v>623.28333333333296</v>
      </c>
      <c r="D9" s="384">
        <v>420.4</v>
      </c>
      <c r="E9" s="384">
        <v>2353.5166666666601</v>
      </c>
      <c r="F9" s="384">
        <v>1574.65</v>
      </c>
      <c r="G9" s="384">
        <v>1021.33333333333</v>
      </c>
      <c r="H9" s="384">
        <v>1715.85</v>
      </c>
      <c r="I9" s="384">
        <v>1270.8333333333301</v>
      </c>
      <c r="J9" s="308">
        <f t="shared" si="0"/>
        <v>30450.31666666664</v>
      </c>
      <c r="K9" s="388">
        <f t="shared" si="1"/>
        <v>4.9800955446935025E-3</v>
      </c>
    </row>
    <row r="10" spans="2:13" x14ac:dyDescent="0.25">
      <c r="B10" s="383" t="s">
        <v>424</v>
      </c>
      <c r="C10" s="384">
        <v>4115.3666666666604</v>
      </c>
      <c r="D10" s="384">
        <v>2558.7666666666601</v>
      </c>
      <c r="E10" s="384">
        <v>5965.1166666666604</v>
      </c>
      <c r="F10" s="384">
        <v>1509.15</v>
      </c>
      <c r="G10" s="384">
        <v>2978.9</v>
      </c>
      <c r="H10" s="384">
        <v>1704.85</v>
      </c>
      <c r="I10" s="384">
        <v>1601.93333333333</v>
      </c>
      <c r="J10" s="308">
        <f t="shared" si="0"/>
        <v>29413.949999999968</v>
      </c>
      <c r="K10" s="388">
        <f t="shared" si="1"/>
        <v>4.8105996055926321E-3</v>
      </c>
    </row>
    <row r="11" spans="2:13" x14ac:dyDescent="0.25">
      <c r="B11" s="383" t="s">
        <v>425</v>
      </c>
      <c r="C11" s="384">
        <v>670.31666666666604</v>
      </c>
      <c r="D11" s="384">
        <v>2057.4499999999998</v>
      </c>
      <c r="E11" s="384">
        <v>1421.05</v>
      </c>
      <c r="F11" s="384">
        <v>1004.28333333333</v>
      </c>
      <c r="G11" s="384">
        <v>849.38333333333298</v>
      </c>
      <c r="H11" s="384">
        <v>1785.68333333333</v>
      </c>
      <c r="I11" s="384">
        <v>1014.1</v>
      </c>
      <c r="J11" s="308">
        <f t="shared" si="0"/>
        <v>29236.349999999966</v>
      </c>
      <c r="K11" s="388">
        <f t="shared" si="1"/>
        <v>4.7815534390643942E-3</v>
      </c>
    </row>
    <row r="12" spans="2:13" ht="20.25" customHeight="1" x14ac:dyDescent="0.25">
      <c r="B12" s="385" t="s">
        <v>16</v>
      </c>
      <c r="C12" s="386">
        <f t="shared" ref="C12:I12" si="2">SUM(C3:C11)</f>
        <v>51593.999999999913</v>
      </c>
      <c r="D12" s="386">
        <f t="shared" si="2"/>
        <v>197177.99999999997</v>
      </c>
      <c r="E12" s="386">
        <f t="shared" si="2"/>
        <v>163661.54999999993</v>
      </c>
      <c r="F12" s="386">
        <f t="shared" si="2"/>
        <v>63541.066666666615</v>
      </c>
      <c r="G12" s="386">
        <f t="shared" si="2"/>
        <v>31157.683333333298</v>
      </c>
      <c r="H12" s="386">
        <f t="shared" si="2"/>
        <v>330280.96666666627</v>
      </c>
      <c r="I12" s="386">
        <f t="shared" si="2"/>
        <v>264148.68333333329</v>
      </c>
      <c r="J12" s="387">
        <f>SUM(J3:J11)</f>
        <v>2194321.6333333319</v>
      </c>
      <c r="K12" s="388">
        <f t="shared" si="1"/>
        <v>0.3588774300580751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17" activePane="bottomLeft" state="frozen"/>
      <selection activeCell="L33" sqref="L33:L37"/>
      <selection pane="bottomLeft" activeCell="B20" sqref="B2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498"/>
      <c r="B1" s="498"/>
      <c r="C1" s="499" t="s">
        <v>495</v>
      </c>
      <c r="D1" s="500"/>
      <c r="E1" s="500"/>
      <c r="F1" s="500"/>
      <c r="G1" s="500"/>
      <c r="H1" s="500"/>
      <c r="I1" s="501"/>
      <c r="J1" s="499" t="s">
        <v>517</v>
      </c>
      <c r="K1" s="500"/>
      <c r="L1" s="500"/>
      <c r="M1" s="500"/>
      <c r="N1" s="500"/>
      <c r="O1" s="500"/>
      <c r="P1" s="501"/>
    </row>
    <row r="2" spans="1:16" ht="15.75" thickBot="1" x14ac:dyDescent="0.3">
      <c r="A2" s="498"/>
      <c r="B2" s="498"/>
      <c r="C2" s="502" t="s">
        <v>2</v>
      </c>
      <c r="D2" s="503"/>
      <c r="E2" s="503"/>
      <c r="F2" s="503"/>
      <c r="G2" s="503"/>
      <c r="H2" s="503"/>
      <c r="I2" s="504"/>
      <c r="J2" s="502" t="s">
        <v>2</v>
      </c>
      <c r="K2" s="503"/>
      <c r="L2" s="503"/>
      <c r="M2" s="503"/>
      <c r="N2" s="503"/>
      <c r="O2" s="503"/>
      <c r="P2" s="504"/>
    </row>
    <row r="3" spans="1:16" ht="15.75" thickBot="1" x14ac:dyDescent="0.3">
      <c r="A3" s="498"/>
      <c r="B3" s="498"/>
      <c r="C3" s="128">
        <v>44809</v>
      </c>
      <c r="D3" s="128">
        <v>44810</v>
      </c>
      <c r="E3" s="128">
        <v>44811</v>
      </c>
      <c r="F3" s="128">
        <v>44812</v>
      </c>
      <c r="G3" s="128">
        <v>44813</v>
      </c>
      <c r="H3" s="128">
        <v>44814</v>
      </c>
      <c r="I3" s="128">
        <v>44815</v>
      </c>
      <c r="J3" s="128">
        <v>44816</v>
      </c>
      <c r="K3" s="128">
        <v>44817</v>
      </c>
      <c r="L3" s="128">
        <v>44818</v>
      </c>
      <c r="M3" s="128">
        <v>44819</v>
      </c>
      <c r="N3" s="128">
        <v>44820</v>
      </c>
      <c r="O3" s="128">
        <v>44821</v>
      </c>
      <c r="P3" s="128">
        <v>44822</v>
      </c>
    </row>
    <row r="4" spans="1:16" ht="15.75" thickBot="1" x14ac:dyDescent="0.3">
      <c r="A4" s="498"/>
      <c r="B4" s="498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 x14ac:dyDescent="0.3">
      <c r="B5" s="15" t="s">
        <v>444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 x14ac:dyDescent="0.25">
      <c r="B6" s="287" t="s">
        <v>346</v>
      </c>
      <c r="C6" s="190">
        <v>32466</v>
      </c>
      <c r="D6" s="191">
        <v>29543</v>
      </c>
      <c r="E6" s="191">
        <v>29091</v>
      </c>
      <c r="F6" s="191">
        <v>29088</v>
      </c>
      <c r="G6" s="191">
        <v>28458</v>
      </c>
      <c r="H6" s="191"/>
      <c r="I6" s="191"/>
      <c r="J6" s="194">
        <v>34390</v>
      </c>
      <c r="K6" s="194">
        <v>29501</v>
      </c>
      <c r="L6" s="194">
        <v>28771</v>
      </c>
      <c r="M6" s="194">
        <v>27977</v>
      </c>
      <c r="N6" s="194">
        <v>27873</v>
      </c>
      <c r="O6" s="194"/>
      <c r="P6" s="195"/>
    </row>
    <row r="7" spans="1:16" x14ac:dyDescent="0.25">
      <c r="B7" s="189" t="s">
        <v>347</v>
      </c>
      <c r="C7" s="190">
        <v>66435</v>
      </c>
      <c r="D7" s="191">
        <v>64891</v>
      </c>
      <c r="E7" s="191">
        <v>63760</v>
      </c>
      <c r="F7" s="191">
        <v>63347</v>
      </c>
      <c r="G7" s="191">
        <v>63118</v>
      </c>
      <c r="H7" s="191"/>
      <c r="I7" s="191"/>
      <c r="J7" s="193">
        <v>67045</v>
      </c>
      <c r="K7" s="194">
        <v>66457</v>
      </c>
      <c r="L7" s="194">
        <v>64906</v>
      </c>
      <c r="M7" s="194">
        <v>64068</v>
      </c>
      <c r="N7" s="194">
        <v>62995</v>
      </c>
      <c r="O7" s="194"/>
      <c r="P7" s="195"/>
    </row>
    <row r="8" spans="1:16" ht="18" customHeight="1" x14ac:dyDescent="0.25">
      <c r="B8" s="189" t="s">
        <v>348</v>
      </c>
      <c r="C8" s="190">
        <v>25192</v>
      </c>
      <c r="D8" s="191">
        <v>24446</v>
      </c>
      <c r="E8" s="191">
        <v>24811</v>
      </c>
      <c r="F8" s="191">
        <v>25345</v>
      </c>
      <c r="G8" s="191">
        <v>22732</v>
      </c>
      <c r="H8" s="191"/>
      <c r="I8" s="191"/>
      <c r="J8" s="193">
        <v>28851</v>
      </c>
      <c r="K8" s="194">
        <v>26834</v>
      </c>
      <c r="L8" s="194">
        <v>24705</v>
      </c>
      <c r="M8" s="194">
        <v>24283</v>
      </c>
      <c r="N8" s="194">
        <v>22571</v>
      </c>
      <c r="O8" s="194"/>
      <c r="P8" s="195"/>
    </row>
    <row r="9" spans="1:16" x14ac:dyDescent="0.25">
      <c r="B9" s="189" t="s">
        <v>349</v>
      </c>
      <c r="C9" s="190">
        <v>67167</v>
      </c>
      <c r="D9" s="191">
        <v>68760</v>
      </c>
      <c r="E9" s="191">
        <v>73720</v>
      </c>
      <c r="F9" s="191">
        <v>65758</v>
      </c>
      <c r="G9" s="191">
        <v>61980</v>
      </c>
      <c r="H9" s="191"/>
      <c r="I9" s="191"/>
      <c r="J9" s="193">
        <v>69153</v>
      </c>
      <c r="K9" s="194">
        <v>68707</v>
      </c>
      <c r="L9" s="194">
        <v>68291</v>
      </c>
      <c r="M9" s="194">
        <v>66510</v>
      </c>
      <c r="N9" s="194">
        <v>63043</v>
      </c>
      <c r="O9" s="194"/>
      <c r="P9" s="195"/>
    </row>
    <row r="10" spans="1:16" x14ac:dyDescent="0.25">
      <c r="B10" s="189" t="s">
        <v>350</v>
      </c>
      <c r="C10" s="190">
        <v>33418</v>
      </c>
      <c r="D10" s="191">
        <v>33016</v>
      </c>
      <c r="E10" s="191">
        <v>34398</v>
      </c>
      <c r="F10" s="191">
        <v>29779</v>
      </c>
      <c r="G10" s="191">
        <v>27735</v>
      </c>
      <c r="H10" s="191"/>
      <c r="I10" s="191"/>
      <c r="J10" s="193">
        <v>32553</v>
      </c>
      <c r="K10" s="194">
        <v>30052</v>
      </c>
      <c r="L10" s="194">
        <v>29347</v>
      </c>
      <c r="M10" s="194">
        <v>28441</v>
      </c>
      <c r="N10" s="194">
        <v>26527</v>
      </c>
      <c r="O10" s="194"/>
      <c r="P10" s="195"/>
    </row>
    <row r="11" spans="1:16" x14ac:dyDescent="0.25">
      <c r="B11" s="189" t="s">
        <v>351</v>
      </c>
      <c r="C11" s="190">
        <v>45830</v>
      </c>
      <c r="D11" s="191">
        <v>46292</v>
      </c>
      <c r="E11" s="191">
        <v>43411</v>
      </c>
      <c r="F11" s="191">
        <v>45315</v>
      </c>
      <c r="G11" s="191">
        <v>44427</v>
      </c>
      <c r="H11" s="191"/>
      <c r="I11" s="191"/>
      <c r="J11" s="193">
        <v>45713</v>
      </c>
      <c r="K11" s="194">
        <v>42127</v>
      </c>
      <c r="L11" s="194">
        <v>42000</v>
      </c>
      <c r="M11" s="194">
        <v>42270</v>
      </c>
      <c r="N11" s="194">
        <v>41173</v>
      </c>
      <c r="O11" s="194"/>
      <c r="P11" s="195"/>
    </row>
    <row r="12" spans="1:16" x14ac:dyDescent="0.25">
      <c r="B12" s="189" t="s">
        <v>352</v>
      </c>
      <c r="C12" s="190">
        <v>42361</v>
      </c>
      <c r="D12" s="191">
        <v>39799</v>
      </c>
      <c r="E12" s="191">
        <v>38266</v>
      </c>
      <c r="F12" s="191">
        <v>37990</v>
      </c>
      <c r="G12" s="191">
        <v>36330</v>
      </c>
      <c r="H12" s="191"/>
      <c r="I12" s="191"/>
      <c r="J12" s="193">
        <v>46535</v>
      </c>
      <c r="K12" s="194">
        <v>42636</v>
      </c>
      <c r="L12" s="194">
        <v>41570</v>
      </c>
      <c r="M12" s="194">
        <v>39849</v>
      </c>
      <c r="N12" s="194">
        <v>36908</v>
      </c>
      <c r="O12" s="194"/>
      <c r="P12" s="195"/>
    </row>
    <row r="13" spans="1:16" x14ac:dyDescent="0.25">
      <c r="B13" s="189" t="s">
        <v>353</v>
      </c>
      <c r="C13" s="190">
        <v>11145</v>
      </c>
      <c r="D13" s="191">
        <v>8743</v>
      </c>
      <c r="E13" s="191">
        <v>8023</v>
      </c>
      <c r="F13" s="191">
        <v>7624</v>
      </c>
      <c r="G13" s="191">
        <v>7166</v>
      </c>
      <c r="H13" s="191"/>
      <c r="I13" s="191"/>
      <c r="J13" s="194">
        <v>8894</v>
      </c>
      <c r="K13" s="194">
        <v>7683</v>
      </c>
      <c r="L13" s="194">
        <v>7507</v>
      </c>
      <c r="M13" s="194">
        <v>7693</v>
      </c>
      <c r="N13" s="194">
        <v>6470</v>
      </c>
      <c r="O13" s="194"/>
      <c r="P13" s="195"/>
    </row>
    <row r="14" spans="1:16" ht="15.75" thickBot="1" x14ac:dyDescent="0.3">
      <c r="B14" s="189" t="s">
        <v>410</v>
      </c>
      <c r="C14" s="190">
        <v>61358</v>
      </c>
      <c r="D14" s="191">
        <v>63115</v>
      </c>
      <c r="E14" s="191">
        <v>67438</v>
      </c>
      <c r="F14" s="191">
        <v>58928</v>
      </c>
      <c r="G14" s="191">
        <v>57178</v>
      </c>
      <c r="H14" s="191"/>
      <c r="I14" s="191"/>
      <c r="J14" s="193">
        <v>62725</v>
      </c>
      <c r="K14" s="194">
        <v>61546</v>
      </c>
      <c r="L14" s="194">
        <v>63024</v>
      </c>
      <c r="M14" s="194">
        <v>61391</v>
      </c>
      <c r="N14" s="194">
        <v>57562</v>
      </c>
      <c r="O14" s="194"/>
      <c r="P14" s="195"/>
    </row>
    <row r="15" spans="1:16" ht="15.75" thickBot="1" x14ac:dyDescent="0.3">
      <c r="B15" s="197" t="s">
        <v>16</v>
      </c>
      <c r="C15" s="196">
        <v>385372</v>
      </c>
      <c r="D15" s="196">
        <v>378605</v>
      </c>
      <c r="E15" s="196">
        <v>382918</v>
      </c>
      <c r="F15" s="196">
        <v>363174</v>
      </c>
      <c r="G15" s="196">
        <v>349124</v>
      </c>
      <c r="H15" s="196">
        <v>0</v>
      </c>
      <c r="I15" s="196">
        <v>0</v>
      </c>
      <c r="J15" s="196">
        <f>SUM(J6:J14)</f>
        <v>395859</v>
      </c>
      <c r="K15" s="196">
        <f t="shared" ref="K15:P15" si="0">SUM(K6:K14)</f>
        <v>375543</v>
      </c>
      <c r="L15" s="196">
        <f t="shared" si="0"/>
        <v>370121</v>
      </c>
      <c r="M15" s="196">
        <f t="shared" si="0"/>
        <v>362482</v>
      </c>
      <c r="N15" s="196">
        <f t="shared" si="0"/>
        <v>345122</v>
      </c>
      <c r="O15" s="196">
        <f t="shared" si="0"/>
        <v>0</v>
      </c>
      <c r="P15" s="196">
        <f t="shared" si="0"/>
        <v>0</v>
      </c>
    </row>
    <row r="16" spans="1:16" ht="15.75" thickBot="1" x14ac:dyDescent="0.3">
      <c r="B16" s="198" t="s">
        <v>445</v>
      </c>
    </row>
    <row r="17" spans="2:16" x14ac:dyDescent="0.25">
      <c r="B17" s="199" t="s">
        <v>358</v>
      </c>
      <c r="C17" s="183"/>
      <c r="D17" s="187"/>
      <c r="E17" s="187"/>
      <c r="F17" s="184"/>
      <c r="G17" s="184"/>
      <c r="H17" s="184">
        <v>23625</v>
      </c>
      <c r="I17" s="185"/>
      <c r="J17" s="186"/>
      <c r="K17" s="187"/>
      <c r="L17" s="187"/>
      <c r="M17" s="187"/>
      <c r="N17" s="187"/>
      <c r="O17" s="444">
        <v>23591</v>
      </c>
      <c r="P17" s="445"/>
    </row>
    <row r="18" spans="2:16" x14ac:dyDescent="0.25">
      <c r="B18" s="189" t="s">
        <v>359</v>
      </c>
      <c r="C18" s="190"/>
      <c r="D18" s="194"/>
      <c r="E18" s="194"/>
      <c r="F18" s="191"/>
      <c r="G18" s="191"/>
      <c r="H18" s="191">
        <v>9174</v>
      </c>
      <c r="I18" s="192"/>
      <c r="J18" s="193"/>
      <c r="K18" s="194"/>
      <c r="L18" s="194"/>
      <c r="M18" s="194"/>
      <c r="N18" s="194"/>
      <c r="O18" s="428">
        <v>8482</v>
      </c>
      <c r="P18" s="446"/>
    </row>
    <row r="19" spans="2:16" x14ac:dyDescent="0.25">
      <c r="B19" s="189" t="s">
        <v>451</v>
      </c>
      <c r="C19" s="190"/>
      <c r="D19" s="194"/>
      <c r="E19" s="194"/>
      <c r="F19" s="191"/>
      <c r="G19" s="191"/>
      <c r="H19" s="191">
        <v>44589</v>
      </c>
      <c r="I19" s="192"/>
      <c r="J19" s="193"/>
      <c r="K19" s="194"/>
      <c r="L19" s="194"/>
      <c r="M19" s="194"/>
      <c r="N19" s="194"/>
      <c r="O19" s="428">
        <v>46345</v>
      </c>
      <c r="P19" s="446"/>
    </row>
    <row r="20" spans="2:16" x14ac:dyDescent="0.25">
      <c r="B20" s="189" t="s">
        <v>721</v>
      </c>
      <c r="C20" s="190"/>
      <c r="D20" s="194"/>
      <c r="E20" s="194"/>
      <c r="F20" s="191"/>
      <c r="G20" s="191"/>
      <c r="H20" s="191">
        <v>70486</v>
      </c>
      <c r="I20" s="192"/>
      <c r="J20" s="193"/>
      <c r="K20" s="194"/>
      <c r="L20" s="194"/>
      <c r="M20" s="194"/>
      <c r="N20" s="194"/>
      <c r="O20" s="428">
        <v>66552</v>
      </c>
      <c r="P20" s="446"/>
    </row>
    <row r="21" spans="2:16" x14ac:dyDescent="0.25">
      <c r="B21" s="189" t="s">
        <v>354</v>
      </c>
      <c r="C21" s="190"/>
      <c r="D21" s="194"/>
      <c r="E21" s="194"/>
      <c r="F21" s="191"/>
      <c r="G21" s="191"/>
      <c r="H21" s="191">
        <v>22834</v>
      </c>
      <c r="I21" s="192"/>
      <c r="J21" s="193"/>
      <c r="K21" s="194"/>
      <c r="L21" s="194"/>
      <c r="M21" s="194"/>
      <c r="N21" s="194"/>
      <c r="O21" s="428">
        <v>22376</v>
      </c>
      <c r="P21" s="446"/>
    </row>
    <row r="22" spans="2:16" x14ac:dyDescent="0.25">
      <c r="B22" s="189" t="s">
        <v>452</v>
      </c>
      <c r="C22" s="190"/>
      <c r="D22" s="194"/>
      <c r="E22" s="194"/>
      <c r="F22" s="191"/>
      <c r="G22" s="191"/>
      <c r="H22" s="191">
        <v>53636</v>
      </c>
      <c r="I22" s="192"/>
      <c r="J22" s="193"/>
      <c r="K22" s="194"/>
      <c r="L22" s="194"/>
      <c r="M22" s="194"/>
      <c r="N22" s="194"/>
      <c r="O22" s="428">
        <v>53752</v>
      </c>
      <c r="P22" s="446"/>
    </row>
    <row r="23" spans="2:16" x14ac:dyDescent="0.25">
      <c r="B23" s="260" t="s">
        <v>446</v>
      </c>
      <c r="C23" s="190"/>
      <c r="D23" s="194"/>
      <c r="E23" s="194"/>
      <c r="F23" s="191"/>
      <c r="G23" s="191"/>
      <c r="H23" s="191"/>
      <c r="I23" s="192"/>
      <c r="J23" s="193"/>
      <c r="K23" s="194"/>
      <c r="L23" s="194"/>
      <c r="M23" s="194"/>
      <c r="N23" s="194"/>
      <c r="O23" s="451"/>
      <c r="P23" s="446"/>
    </row>
    <row r="24" spans="2:16" x14ac:dyDescent="0.25">
      <c r="B24" s="189" t="s">
        <v>355</v>
      </c>
      <c r="C24" s="190"/>
      <c r="D24" s="194"/>
      <c r="E24" s="194"/>
      <c r="F24" s="191"/>
      <c r="G24" s="191"/>
      <c r="H24" s="191"/>
      <c r="I24" s="192">
        <v>57937</v>
      </c>
      <c r="J24" s="193"/>
      <c r="K24" s="194"/>
      <c r="L24" s="194"/>
      <c r="M24" s="428"/>
      <c r="N24" s="194"/>
      <c r="O24" s="451"/>
      <c r="P24" s="446">
        <v>45535</v>
      </c>
    </row>
    <row r="25" spans="2:16" x14ac:dyDescent="0.25">
      <c r="B25" s="189" t="s">
        <v>356</v>
      </c>
      <c r="D25" s="194"/>
      <c r="E25" s="194"/>
      <c r="I25" s="191">
        <v>58373</v>
      </c>
      <c r="J25" s="193"/>
      <c r="K25" s="194"/>
      <c r="L25" s="194"/>
      <c r="M25" s="194"/>
      <c r="N25" s="194"/>
      <c r="O25" s="451"/>
      <c r="P25" s="446">
        <v>59047</v>
      </c>
    </row>
    <row r="26" spans="2:16" x14ac:dyDescent="0.25">
      <c r="B26" s="189" t="s">
        <v>450</v>
      </c>
      <c r="D26" s="194"/>
      <c r="E26" s="194"/>
      <c r="I26" s="191">
        <v>39554</v>
      </c>
      <c r="J26" s="193"/>
      <c r="K26" s="194"/>
      <c r="L26" s="194"/>
      <c r="M26" s="194"/>
      <c r="N26" s="194"/>
      <c r="O26" s="451"/>
      <c r="P26" s="446">
        <v>39534</v>
      </c>
    </row>
    <row r="27" spans="2:16" ht="15.75" thickBot="1" x14ac:dyDescent="0.3">
      <c r="B27" s="189" t="s">
        <v>357</v>
      </c>
      <c r="D27" s="194"/>
      <c r="E27" s="194"/>
      <c r="I27" s="191">
        <v>8821</v>
      </c>
      <c r="J27" s="193"/>
      <c r="K27" s="194"/>
      <c r="L27" s="194"/>
      <c r="M27" s="194"/>
      <c r="N27" s="194"/>
      <c r="O27" s="428"/>
      <c r="P27" s="446">
        <v>8536</v>
      </c>
    </row>
    <row r="28" spans="2:16" ht="15.75" thickBot="1" x14ac:dyDescent="0.3">
      <c r="B28" s="197" t="s">
        <v>222</v>
      </c>
      <c r="C28" s="200"/>
      <c r="D28" s="200"/>
      <c r="E28" s="200"/>
      <c r="F28" s="200"/>
      <c r="G28" s="200"/>
      <c r="H28" s="200">
        <v>245334</v>
      </c>
      <c r="I28" s="296">
        <v>164685</v>
      </c>
      <c r="J28" s="196"/>
      <c r="K28" s="196"/>
      <c r="L28" s="196"/>
      <c r="M28" s="196"/>
      <c r="N28" s="196"/>
      <c r="O28" s="196">
        <f>SUM(O17:O27)</f>
        <v>221098</v>
      </c>
      <c r="P28" s="196">
        <f>SUM(P17:P27)</f>
        <v>152652</v>
      </c>
    </row>
    <row r="29" spans="2:16" ht="15.75" thickBot="1" x14ac:dyDescent="0.3"/>
    <row r="30" spans="2:16" ht="15.75" thickBot="1" x14ac:dyDescent="0.3">
      <c r="B30" s="131" t="s">
        <v>444</v>
      </c>
      <c r="C30" s="201" t="s">
        <v>495</v>
      </c>
      <c r="D30" s="202" t="s">
        <v>517</v>
      </c>
      <c r="E30" s="203" t="s">
        <v>223</v>
      </c>
    </row>
    <row r="31" spans="2:16" x14ac:dyDescent="0.25">
      <c r="B31" s="204" t="s">
        <v>346</v>
      </c>
      <c r="C31" s="205">
        <f>SUM(C6:I6)</f>
        <v>148646</v>
      </c>
      <c r="D31" s="206">
        <f>SUM(J6:P6)</f>
        <v>148512</v>
      </c>
      <c r="E31" s="207">
        <f t="shared" ref="E31:E40" si="1">+IFERROR((D31-C31)/C31,"-")</f>
        <v>-9.014706080217429E-4</v>
      </c>
    </row>
    <row r="32" spans="2:16" x14ac:dyDescent="0.25">
      <c r="B32" s="208" t="s">
        <v>347</v>
      </c>
      <c r="C32" s="209">
        <f>SUM(C7:I7)</f>
        <v>321551</v>
      </c>
      <c r="D32" s="210">
        <f>SUM(J7:P7)</f>
        <v>325471</v>
      </c>
      <c r="E32" s="211">
        <f t="shared" si="1"/>
        <v>1.2190912172563606E-2</v>
      </c>
    </row>
    <row r="33" spans="2:5" x14ac:dyDescent="0.25">
      <c r="B33" s="208" t="s">
        <v>348</v>
      </c>
      <c r="C33" s="209">
        <f>SUM(C8:I8)</f>
        <v>122526</v>
      </c>
      <c r="D33" s="210">
        <f>SUM(J8:P8)</f>
        <v>127244</v>
      </c>
      <c r="E33" s="211">
        <f t="shared" si="1"/>
        <v>3.8506112988263716E-2</v>
      </c>
    </row>
    <row r="34" spans="2:5" x14ac:dyDescent="0.25">
      <c r="B34" s="208" t="s">
        <v>349</v>
      </c>
      <c r="C34" s="209">
        <f>SUM(C9:I9)</f>
        <v>337385</v>
      </c>
      <c r="D34" s="210">
        <f>SUM(J9:P9)</f>
        <v>335704</v>
      </c>
      <c r="E34" s="211">
        <f t="shared" si="1"/>
        <v>-4.9824384605124707E-3</v>
      </c>
    </row>
    <row r="35" spans="2:5" x14ac:dyDescent="0.25">
      <c r="B35" s="208" t="s">
        <v>350</v>
      </c>
      <c r="C35" s="209">
        <f>SUM(C10:I10)</f>
        <v>158346</v>
      </c>
      <c r="D35" s="210">
        <f>SUM(J10:P10)</f>
        <v>146920</v>
      </c>
      <c r="E35" s="211">
        <f t="shared" si="1"/>
        <v>-7.2158437851287685E-2</v>
      </c>
    </row>
    <row r="36" spans="2:5" x14ac:dyDescent="0.25">
      <c r="B36" s="208" t="s">
        <v>351</v>
      </c>
      <c r="C36" s="209">
        <f>SUM(C11:I11)</f>
        <v>225275</v>
      </c>
      <c r="D36" s="210">
        <f>SUM(J11:P11)</f>
        <v>213283</v>
      </c>
      <c r="E36" s="211">
        <f t="shared" si="1"/>
        <v>-5.3232715569859063E-2</v>
      </c>
    </row>
    <row r="37" spans="2:5" x14ac:dyDescent="0.25">
      <c r="B37" s="208" t="s">
        <v>352</v>
      </c>
      <c r="C37" s="209">
        <f>SUM(C12:I12)</f>
        <v>194746</v>
      </c>
      <c r="D37" s="210">
        <f>SUM(J12:P12)</f>
        <v>207498</v>
      </c>
      <c r="E37" s="211">
        <f t="shared" si="1"/>
        <v>6.5480163905805508E-2</v>
      </c>
    </row>
    <row r="38" spans="2:5" x14ac:dyDescent="0.25">
      <c r="B38" s="204" t="s">
        <v>353</v>
      </c>
      <c r="C38" s="209">
        <f>SUM(C13:I13)</f>
        <v>42701</v>
      </c>
      <c r="D38" s="210">
        <f>SUM(J13:P13)</f>
        <v>38247</v>
      </c>
      <c r="E38" s="212">
        <f t="shared" si="1"/>
        <v>-0.10430669070981945</v>
      </c>
    </row>
    <row r="39" spans="2:5" ht="15.75" thickBot="1" x14ac:dyDescent="0.3">
      <c r="B39" s="204" t="s">
        <v>410</v>
      </c>
      <c r="C39" s="209">
        <f>SUM(C14:I14)</f>
        <v>308017</v>
      </c>
      <c r="D39" s="210">
        <f>SUM(J14:P14)</f>
        <v>306248</v>
      </c>
      <c r="E39" s="212">
        <f t="shared" ref="E39" si="2">+IFERROR((D39-C39)/C39,"-")</f>
        <v>-5.7431894992808841E-3</v>
      </c>
    </row>
    <row r="40" spans="2:5" ht="15.75" thickBot="1" x14ac:dyDescent="0.3">
      <c r="B40" s="213" t="s">
        <v>16</v>
      </c>
      <c r="C40" s="214">
        <f>SUM(C15:I15)</f>
        <v>1859193</v>
      </c>
      <c r="D40" s="215">
        <f>SUM(J15:P15)</f>
        <v>1849127</v>
      </c>
      <c r="E40" s="216">
        <f t="shared" si="1"/>
        <v>-5.414177011208627E-3</v>
      </c>
    </row>
    <row r="41" spans="2:5" ht="15.75" thickBot="1" x14ac:dyDescent="0.3">
      <c r="B41" s="131" t="s">
        <v>445</v>
      </c>
      <c r="E41" s="217" t="str">
        <f t="shared" ref="E41:E53" si="3">+IFERROR((D41-C41)/C41,"-")</f>
        <v>-</v>
      </c>
    </row>
    <row r="42" spans="2:5" x14ac:dyDescent="0.25">
      <c r="B42" s="208" t="s">
        <v>358</v>
      </c>
      <c r="C42" s="209">
        <f>H17</f>
        <v>23625</v>
      </c>
      <c r="D42" s="210">
        <f>O17</f>
        <v>23591</v>
      </c>
      <c r="E42" s="217">
        <f t="shared" si="3"/>
        <v>-1.4391534391534392E-3</v>
      </c>
    </row>
    <row r="43" spans="2:5" x14ac:dyDescent="0.25">
      <c r="B43" s="208" t="s">
        <v>359</v>
      </c>
      <c r="C43" s="209">
        <f>H18</f>
        <v>9174</v>
      </c>
      <c r="D43" s="210">
        <f>O18</f>
        <v>8482</v>
      </c>
      <c r="E43" s="217">
        <f t="shared" si="3"/>
        <v>-7.5430564639197728E-2</v>
      </c>
    </row>
    <row r="44" spans="2:5" x14ac:dyDescent="0.25">
      <c r="B44" s="306" t="s">
        <v>451</v>
      </c>
      <c r="C44" s="209">
        <f>H19</f>
        <v>44589</v>
      </c>
      <c r="D44" s="210">
        <f>O19</f>
        <v>46345</v>
      </c>
      <c r="E44" s="217">
        <f t="shared" si="3"/>
        <v>3.9381910336630112E-2</v>
      </c>
    </row>
    <row r="45" spans="2:5" ht="15.75" thickBot="1" x14ac:dyDescent="0.3">
      <c r="B45" s="306" t="s">
        <v>721</v>
      </c>
      <c r="C45" s="209">
        <f>H20</f>
        <v>70486</v>
      </c>
      <c r="D45" s="210">
        <f>O20</f>
        <v>66552</v>
      </c>
      <c r="E45" s="217">
        <f t="shared" si="3"/>
        <v>-5.5812501773401808E-2</v>
      </c>
    </row>
    <row r="46" spans="2:5" ht="15.75" thickBot="1" x14ac:dyDescent="0.3">
      <c r="B46" s="306" t="s">
        <v>354</v>
      </c>
      <c r="C46" s="209">
        <f>H21</f>
        <v>22834</v>
      </c>
      <c r="D46" s="210">
        <f>O21</f>
        <v>22376</v>
      </c>
      <c r="E46" s="217">
        <f t="shared" si="3"/>
        <v>-2.0057808531137776E-2</v>
      </c>
    </row>
    <row r="47" spans="2:5" ht="15.75" thickBot="1" x14ac:dyDescent="0.3">
      <c r="B47" s="306" t="s">
        <v>452</v>
      </c>
      <c r="C47" s="209">
        <f>H22</f>
        <v>53636</v>
      </c>
      <c r="D47" s="210">
        <f>O22</f>
        <v>53752</v>
      </c>
      <c r="E47" s="217">
        <f t="shared" si="3"/>
        <v>2.1627265269595049E-3</v>
      </c>
    </row>
    <row r="48" spans="2:5" ht="15.75" thickBot="1" x14ac:dyDescent="0.3">
      <c r="B48" s="131" t="s">
        <v>446</v>
      </c>
      <c r="C48" s="209">
        <f>H23</f>
        <v>0</v>
      </c>
      <c r="D48" s="210">
        <f>I23</f>
        <v>0</v>
      </c>
      <c r="E48" s="217" t="str">
        <f t="shared" si="3"/>
        <v>-</v>
      </c>
    </row>
    <row r="49" spans="2:5" ht="15.75" thickBot="1" x14ac:dyDescent="0.3">
      <c r="B49" s="208" t="s">
        <v>355</v>
      </c>
      <c r="C49" s="209">
        <f>I24</f>
        <v>57937</v>
      </c>
      <c r="D49" s="210">
        <f>P24</f>
        <v>45535</v>
      </c>
      <c r="E49" s="217">
        <f t="shared" si="3"/>
        <v>-0.21406009976353627</v>
      </c>
    </row>
    <row r="50" spans="2:5" ht="15.75" thickBot="1" x14ac:dyDescent="0.3">
      <c r="B50" s="208" t="s">
        <v>356</v>
      </c>
      <c r="C50" s="209">
        <f>I25</f>
        <v>58373</v>
      </c>
      <c r="D50" s="210">
        <f>P25</f>
        <v>59047</v>
      </c>
      <c r="E50" s="217">
        <f t="shared" si="3"/>
        <v>1.1546434139071146E-2</v>
      </c>
    </row>
    <row r="51" spans="2:5" ht="15.75" thickBot="1" x14ac:dyDescent="0.3">
      <c r="B51" s="306" t="s">
        <v>450</v>
      </c>
      <c r="C51" s="209">
        <f>I26</f>
        <v>39554</v>
      </c>
      <c r="D51" s="210">
        <f>P26</f>
        <v>39534</v>
      </c>
      <c r="E51" s="217">
        <f t="shared" ref="E51" si="4">+IFERROR((D51-C51)/C51,"-")</f>
        <v>-5.0563786216311875E-4</v>
      </c>
    </row>
    <row r="52" spans="2:5" ht="15.75" thickBot="1" x14ac:dyDescent="0.3">
      <c r="B52" s="208" t="s">
        <v>357</v>
      </c>
      <c r="C52" s="209">
        <f>I27</f>
        <v>8821</v>
      </c>
      <c r="D52" s="210">
        <f>P27</f>
        <v>8536</v>
      </c>
      <c r="E52" s="217">
        <f t="shared" si="3"/>
        <v>-3.2309261988436686E-2</v>
      </c>
    </row>
    <row r="53" spans="2:5" ht="15.75" thickBot="1" x14ac:dyDescent="0.3">
      <c r="B53" s="197" t="s">
        <v>222</v>
      </c>
      <c r="C53" s="218">
        <f>SUM(C42:C52)</f>
        <v>389029</v>
      </c>
      <c r="D53" s="219">
        <f>SUM(D42:D52)</f>
        <v>373750</v>
      </c>
      <c r="E53" s="216">
        <f t="shared" si="3"/>
        <v>-3.9274707026982561E-2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22" zoomScale="70" zoomScaleNormal="70" workbookViewId="0">
      <selection activeCell="J40" sqref="J40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98"/>
      <c r="B2" s="498"/>
      <c r="C2" s="499" t="s">
        <v>495</v>
      </c>
      <c r="D2" s="500"/>
      <c r="E2" s="500"/>
      <c r="F2" s="500"/>
      <c r="G2" s="500"/>
      <c r="H2" s="500"/>
      <c r="I2" s="501"/>
      <c r="J2" s="499" t="s">
        <v>517</v>
      </c>
      <c r="K2" s="500"/>
      <c r="L2" s="500"/>
      <c r="M2" s="500"/>
      <c r="N2" s="500"/>
      <c r="O2" s="500"/>
      <c r="P2" s="501"/>
    </row>
    <row r="3" spans="1:20" ht="15.75" thickBot="1" x14ac:dyDescent="0.3">
      <c r="A3" s="498"/>
      <c r="B3" s="498"/>
      <c r="C3" s="502" t="s">
        <v>2</v>
      </c>
      <c r="D3" s="503"/>
      <c r="E3" s="503"/>
      <c r="F3" s="503"/>
      <c r="G3" s="503"/>
      <c r="H3" s="503"/>
      <c r="I3" s="504"/>
      <c r="J3" s="502" t="s">
        <v>2</v>
      </c>
      <c r="K3" s="503"/>
      <c r="L3" s="503"/>
      <c r="M3" s="503"/>
      <c r="N3" s="503"/>
      <c r="O3" s="503"/>
      <c r="P3" s="504"/>
    </row>
    <row r="4" spans="1:20" ht="15.75" thickBot="1" x14ac:dyDescent="0.3">
      <c r="A4" s="498"/>
      <c r="B4" s="498"/>
      <c r="C4" s="128">
        <v>44809</v>
      </c>
      <c r="D4" s="128">
        <v>44810</v>
      </c>
      <c r="E4" s="128">
        <v>44811</v>
      </c>
      <c r="F4" s="128">
        <v>44812</v>
      </c>
      <c r="G4" s="128">
        <v>44813</v>
      </c>
      <c r="H4" s="128">
        <v>44814</v>
      </c>
      <c r="I4" s="128">
        <v>44815</v>
      </c>
      <c r="J4" s="128">
        <v>44816</v>
      </c>
      <c r="K4" s="128">
        <v>44817</v>
      </c>
      <c r="L4" s="128">
        <v>44818</v>
      </c>
      <c r="M4" s="128">
        <v>44819</v>
      </c>
      <c r="N4" s="128">
        <v>44820</v>
      </c>
      <c r="O4" s="128">
        <v>44821</v>
      </c>
      <c r="P4" s="128">
        <v>44822</v>
      </c>
    </row>
    <row r="5" spans="1:20" ht="15.75" thickBot="1" x14ac:dyDescent="0.3">
      <c r="A5" s="498"/>
      <c r="B5" s="498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44760</v>
      </c>
      <c r="K5" s="130">
        <v>44761</v>
      </c>
      <c r="L5" s="130">
        <v>44762</v>
      </c>
      <c r="M5" s="130">
        <v>44763</v>
      </c>
      <c r="N5" s="130">
        <v>44764</v>
      </c>
      <c r="O5" s="130">
        <v>44765</v>
      </c>
      <c r="P5" s="130">
        <v>44766</v>
      </c>
    </row>
    <row r="6" spans="1:20" ht="15.75" thickBot="1" x14ac:dyDescent="0.3">
      <c r="B6" s="15" t="s">
        <v>444</v>
      </c>
      <c r="C6" s="220"/>
      <c r="D6" s="221"/>
      <c r="E6" s="221"/>
      <c r="F6" s="221"/>
      <c r="G6" s="221"/>
      <c r="H6" s="221"/>
      <c r="I6" s="221"/>
      <c r="J6" s="106"/>
      <c r="K6" s="107"/>
      <c r="L6" s="107"/>
      <c r="M6" s="107"/>
      <c r="N6" s="107"/>
      <c r="O6" s="107"/>
      <c r="P6" s="108"/>
    </row>
    <row r="7" spans="1:20" x14ac:dyDescent="0.25">
      <c r="B7" s="287" t="s">
        <v>346</v>
      </c>
      <c r="C7" s="222">
        <v>23016.983333333301</v>
      </c>
      <c r="D7" s="223">
        <v>21428.833333333299</v>
      </c>
      <c r="E7" s="223">
        <v>20759.75</v>
      </c>
      <c r="F7" s="223">
        <v>21843.05</v>
      </c>
      <c r="G7" s="223">
        <v>21754.55</v>
      </c>
      <c r="H7" s="223"/>
      <c r="I7" s="223"/>
      <c r="J7" s="225">
        <v>24554.266666666601</v>
      </c>
      <c r="K7" s="225">
        <v>22887.583333333299</v>
      </c>
      <c r="L7" s="225">
        <v>21577.666666666599</v>
      </c>
      <c r="M7" s="225">
        <v>21602.016666666601</v>
      </c>
      <c r="N7" s="225">
        <v>21203.65</v>
      </c>
      <c r="O7" s="225"/>
      <c r="P7" s="226"/>
    </row>
    <row r="8" spans="1:20" x14ac:dyDescent="0.25">
      <c r="B8" s="189" t="s">
        <v>347</v>
      </c>
      <c r="C8" s="223">
        <v>67789.916666666599</v>
      </c>
      <c r="D8" s="223">
        <v>64404.033333333296</v>
      </c>
      <c r="E8" s="223">
        <v>62695.016666666597</v>
      </c>
      <c r="F8" s="223">
        <v>64157.55</v>
      </c>
      <c r="G8" s="223">
        <v>63473.716666666602</v>
      </c>
      <c r="H8" s="223"/>
      <c r="I8" s="223"/>
      <c r="J8" s="224">
        <v>72354.833333333299</v>
      </c>
      <c r="K8" s="394">
        <v>68531.25</v>
      </c>
      <c r="L8" s="394">
        <v>66914.633333333302</v>
      </c>
      <c r="M8" s="394">
        <v>65137.216666666602</v>
      </c>
      <c r="N8" s="394">
        <v>63044.683333333298</v>
      </c>
      <c r="O8" s="225"/>
      <c r="P8" s="226"/>
    </row>
    <row r="9" spans="1:20" x14ac:dyDescent="0.25">
      <c r="B9" s="189" t="s">
        <v>348</v>
      </c>
      <c r="C9" s="223">
        <v>25097.366666666599</v>
      </c>
      <c r="D9" s="223">
        <v>20260.43</v>
      </c>
      <c r="E9" s="223">
        <v>21327.133333333299</v>
      </c>
      <c r="F9" s="223">
        <v>22918.766666666601</v>
      </c>
      <c r="G9" s="223">
        <v>21364.3166666666</v>
      </c>
      <c r="H9" s="223"/>
      <c r="I9" s="223"/>
      <c r="J9" s="224">
        <v>30591.200000000001</v>
      </c>
      <c r="K9" s="225">
        <v>23371.433333333302</v>
      </c>
      <c r="L9" s="394">
        <v>22256.416666666599</v>
      </c>
      <c r="M9" s="225">
        <v>21206.433333333302</v>
      </c>
      <c r="N9" s="394">
        <v>20731.616666666599</v>
      </c>
      <c r="O9" s="225"/>
      <c r="P9" s="226"/>
    </row>
    <row r="10" spans="1:20" ht="17.25" customHeight="1" x14ac:dyDescent="0.25">
      <c r="B10" s="189" t="s">
        <v>349</v>
      </c>
      <c r="C10" s="223">
        <v>74198.983333333294</v>
      </c>
      <c r="D10" s="223">
        <v>69722.666666666599</v>
      </c>
      <c r="E10" s="223">
        <v>63036.35</v>
      </c>
      <c r="F10" s="223">
        <v>73042.716666666602</v>
      </c>
      <c r="G10" s="223">
        <v>70852.016666666605</v>
      </c>
      <c r="H10" s="223"/>
      <c r="I10" s="223"/>
      <c r="J10" s="224">
        <v>77035.75</v>
      </c>
      <c r="K10" s="225">
        <v>77112.766666666605</v>
      </c>
      <c r="L10" s="225">
        <v>77230.95</v>
      </c>
      <c r="M10" s="225">
        <v>76842.216666666602</v>
      </c>
      <c r="N10" s="225">
        <v>71740.483333333294</v>
      </c>
      <c r="O10" s="225"/>
      <c r="P10" s="226"/>
    </row>
    <row r="11" spans="1:20" x14ac:dyDescent="0.25">
      <c r="B11" s="189" t="s">
        <v>350</v>
      </c>
      <c r="C11" s="223">
        <v>19403.8166666666</v>
      </c>
      <c r="D11" s="223">
        <v>18273.383333333299</v>
      </c>
      <c r="E11" s="223">
        <v>19025.400000000001</v>
      </c>
      <c r="F11" s="223">
        <v>19477.55</v>
      </c>
      <c r="G11" s="223">
        <v>17631.75</v>
      </c>
      <c r="H11" s="223"/>
      <c r="I11" s="223"/>
      <c r="J11" s="224">
        <v>18825.5333333333</v>
      </c>
      <c r="K11" s="394">
        <v>18789.933333333302</v>
      </c>
      <c r="L11" s="394">
        <v>18825.5666666666</v>
      </c>
      <c r="M11" s="394">
        <v>18191.166666666599</v>
      </c>
      <c r="N11" s="394">
        <v>16766.8</v>
      </c>
      <c r="O11" s="225"/>
      <c r="P11" s="226"/>
    </row>
    <row r="12" spans="1:20" x14ac:dyDescent="0.25">
      <c r="B12" s="189" t="s">
        <v>351</v>
      </c>
      <c r="C12" s="223">
        <v>23631.716666666602</v>
      </c>
      <c r="D12" s="223">
        <v>23752.65</v>
      </c>
      <c r="E12" s="223">
        <v>23516.483333333301</v>
      </c>
      <c r="F12" s="223">
        <v>26399.716666666602</v>
      </c>
      <c r="G12" s="223">
        <v>26486.65</v>
      </c>
      <c r="H12" s="223"/>
      <c r="I12" s="223"/>
      <c r="J12" s="224">
        <v>26289.733333333301</v>
      </c>
      <c r="K12" s="394">
        <v>23468.0333333333</v>
      </c>
      <c r="L12" s="394">
        <v>24470.466666666602</v>
      </c>
      <c r="M12" s="225">
        <v>25081.466666666602</v>
      </c>
      <c r="N12" s="394">
        <v>23941.15</v>
      </c>
      <c r="O12" s="225"/>
      <c r="P12" s="226"/>
    </row>
    <row r="13" spans="1:20" x14ac:dyDescent="0.25">
      <c r="B13" s="189" t="s">
        <v>352</v>
      </c>
      <c r="C13" s="223">
        <v>35315.333333333299</v>
      </c>
      <c r="D13" s="223">
        <v>30370.3</v>
      </c>
      <c r="E13" s="223">
        <v>31176.2</v>
      </c>
      <c r="F13" s="223">
        <v>31336.583333333299</v>
      </c>
      <c r="G13" s="223">
        <v>28903.366666666599</v>
      </c>
      <c r="H13" s="223"/>
      <c r="I13" s="223"/>
      <c r="J13" s="224">
        <v>42579.366666666603</v>
      </c>
      <c r="K13" s="225">
        <v>37075.216666666602</v>
      </c>
      <c r="L13" s="225">
        <v>35982.85</v>
      </c>
      <c r="M13" s="225">
        <v>34105.283333333296</v>
      </c>
      <c r="N13" s="225">
        <v>30325.75</v>
      </c>
      <c r="O13" s="225"/>
      <c r="P13" s="226"/>
    </row>
    <row r="14" spans="1:20" x14ac:dyDescent="0.25">
      <c r="B14" s="189" t="s">
        <v>353</v>
      </c>
      <c r="C14" s="223">
        <v>6712.55</v>
      </c>
      <c r="D14" s="223">
        <v>3253.9</v>
      </c>
      <c r="E14" s="223">
        <v>2882.3333333333298</v>
      </c>
      <c r="F14" s="223">
        <v>3058.7833333333301</v>
      </c>
      <c r="G14" s="223">
        <v>2937.45</v>
      </c>
      <c r="H14" s="223"/>
      <c r="I14" s="223"/>
      <c r="J14" s="394">
        <v>4405.5</v>
      </c>
      <c r="K14" s="394">
        <v>3311.0833333333298</v>
      </c>
      <c r="L14" s="394">
        <v>3169.0666666666598</v>
      </c>
      <c r="M14" s="394">
        <v>3002.3</v>
      </c>
      <c r="N14" s="394">
        <v>2652.45</v>
      </c>
      <c r="O14" s="394"/>
      <c r="P14" s="395"/>
    </row>
    <row r="15" spans="1:20" ht="15.75" thickBot="1" x14ac:dyDescent="0.3">
      <c r="B15" s="189" t="s">
        <v>410</v>
      </c>
      <c r="C15" s="223">
        <v>50104.15</v>
      </c>
      <c r="D15" s="223">
        <v>48240.783333333296</v>
      </c>
      <c r="E15" s="223">
        <v>54585.833333333299</v>
      </c>
      <c r="F15" s="223">
        <v>51181.7</v>
      </c>
      <c r="G15" s="223">
        <v>51651.033333333296</v>
      </c>
      <c r="H15" s="223"/>
      <c r="I15" s="223"/>
      <c r="J15" s="393">
        <v>54983.483333333301</v>
      </c>
      <c r="K15" s="394">
        <v>53127.583333333299</v>
      </c>
      <c r="L15" s="394">
        <v>55297.933333333298</v>
      </c>
      <c r="M15" s="225">
        <v>55305.966666666602</v>
      </c>
      <c r="N15" s="394">
        <v>50893</v>
      </c>
      <c r="O15" s="394"/>
      <c r="P15" s="395"/>
    </row>
    <row r="16" spans="1:20" ht="15.75" thickBot="1" x14ac:dyDescent="0.3">
      <c r="B16" s="197" t="s">
        <v>16</v>
      </c>
      <c r="C16" s="227">
        <v>325270.8166666663</v>
      </c>
      <c r="D16" s="227">
        <v>299706.97999999975</v>
      </c>
      <c r="E16" s="227">
        <v>299004.49999999988</v>
      </c>
      <c r="F16" s="227">
        <v>313416.41666666645</v>
      </c>
      <c r="G16" s="227">
        <v>305054.84999999974</v>
      </c>
      <c r="H16" s="227">
        <v>0</v>
      </c>
      <c r="I16" s="228">
        <v>0</v>
      </c>
      <c r="J16" s="229">
        <f>SUM(J7:J15)</f>
        <v>351619.6666666664</v>
      </c>
      <c r="K16" s="229">
        <f t="shared" ref="K16:P16" si="0">SUM(K7:K15)</f>
        <v>327674.88333333301</v>
      </c>
      <c r="L16" s="229">
        <f t="shared" si="0"/>
        <v>325725.54999999964</v>
      </c>
      <c r="M16" s="229">
        <f t="shared" si="0"/>
        <v>320474.06666666619</v>
      </c>
      <c r="N16" s="229">
        <f t="shared" si="0"/>
        <v>301299.58333333314</v>
      </c>
      <c r="O16" s="229">
        <f t="shared" si="0"/>
        <v>0</v>
      </c>
      <c r="P16" s="229">
        <f t="shared" si="0"/>
        <v>0</v>
      </c>
      <c r="Q16" s="293"/>
      <c r="S16" s="293"/>
      <c r="T16" s="294"/>
    </row>
    <row r="17" spans="2:18" ht="15.75" thickBot="1" x14ac:dyDescent="0.3">
      <c r="B17" s="198" t="s">
        <v>445</v>
      </c>
      <c r="C17" s="201"/>
      <c r="D17" s="202"/>
      <c r="R17" s="294"/>
    </row>
    <row r="18" spans="2:18" x14ac:dyDescent="0.25">
      <c r="B18" s="199" t="s">
        <v>358</v>
      </c>
      <c r="C18" s="230"/>
      <c r="D18" s="231"/>
      <c r="E18" s="231"/>
      <c r="F18" s="231"/>
      <c r="G18" s="231"/>
      <c r="H18" s="423">
        <v>13608.75</v>
      </c>
      <c r="I18" s="424"/>
      <c r="J18" s="232"/>
      <c r="K18" s="233"/>
      <c r="L18" s="233"/>
      <c r="M18" s="233"/>
      <c r="N18" s="233"/>
      <c r="O18" s="447">
        <v>14298.4666666666</v>
      </c>
      <c r="P18" s="448"/>
    </row>
    <row r="19" spans="2:18" x14ac:dyDescent="0.25">
      <c r="B19" s="189" t="s">
        <v>359</v>
      </c>
      <c r="C19" s="222"/>
      <c r="D19" s="223"/>
      <c r="E19" s="223"/>
      <c r="F19" s="223"/>
      <c r="G19" s="223"/>
      <c r="H19" s="425">
        <v>3141.1666666666601</v>
      </c>
      <c r="I19" s="426"/>
      <c r="J19" s="193"/>
      <c r="K19" s="225"/>
      <c r="L19" s="225"/>
      <c r="M19" s="194"/>
      <c r="N19" s="194"/>
      <c r="O19" s="449">
        <v>3144.9333333333302</v>
      </c>
      <c r="P19" s="446"/>
    </row>
    <row r="20" spans="2:18" x14ac:dyDescent="0.25">
      <c r="B20" s="189" t="s">
        <v>451</v>
      </c>
      <c r="C20" s="222"/>
      <c r="D20" s="223"/>
      <c r="E20" s="223"/>
      <c r="F20" s="223"/>
      <c r="G20" s="223"/>
      <c r="H20" s="425">
        <v>32781.699999999997</v>
      </c>
      <c r="I20" s="426"/>
      <c r="J20" s="193"/>
      <c r="K20" s="225"/>
      <c r="L20" s="225"/>
      <c r="M20" s="194"/>
      <c r="N20" s="194"/>
      <c r="O20" s="449">
        <v>34280.833333333299</v>
      </c>
      <c r="P20" s="446"/>
    </row>
    <row r="21" spans="2:18" x14ac:dyDescent="0.25">
      <c r="B21" s="189" t="s">
        <v>721</v>
      </c>
      <c r="C21" s="222"/>
      <c r="D21" s="223"/>
      <c r="E21" s="223"/>
      <c r="F21" s="223"/>
      <c r="G21" s="223"/>
      <c r="H21" s="425">
        <v>70728.916666666599</v>
      </c>
      <c r="I21" s="426"/>
      <c r="J21" s="193"/>
      <c r="K21" s="225"/>
      <c r="L21" s="225"/>
      <c r="M21" s="194"/>
      <c r="N21" s="194"/>
      <c r="O21" s="449">
        <v>57796.12</v>
      </c>
      <c r="P21" s="446"/>
    </row>
    <row r="22" spans="2:18" x14ac:dyDescent="0.25">
      <c r="B22" s="189" t="s">
        <v>354</v>
      </c>
      <c r="C22" s="222"/>
      <c r="D22" s="223"/>
      <c r="E22" s="223"/>
      <c r="F22" s="223"/>
      <c r="G22" s="223"/>
      <c r="H22" s="425">
        <v>11485.6833333333</v>
      </c>
      <c r="I22" s="426"/>
      <c r="J22" s="193"/>
      <c r="K22" s="225"/>
      <c r="L22" s="225"/>
      <c r="M22" s="194"/>
      <c r="N22" s="194"/>
      <c r="O22" s="449">
        <v>12835.2</v>
      </c>
      <c r="P22" s="452"/>
    </row>
    <row r="23" spans="2:18" x14ac:dyDescent="0.25">
      <c r="B23" s="189" t="s">
        <v>452</v>
      </c>
      <c r="C23" s="222"/>
      <c r="D23" s="223"/>
      <c r="E23" s="223"/>
      <c r="F23" s="223"/>
      <c r="G23" s="223"/>
      <c r="H23" s="425">
        <v>38318.050000000003</v>
      </c>
      <c r="I23" s="426"/>
      <c r="J23" s="193"/>
      <c r="K23" s="225"/>
      <c r="L23" s="225"/>
      <c r="M23" s="194"/>
      <c r="N23" s="194"/>
      <c r="O23" s="449">
        <v>43363.7</v>
      </c>
      <c r="P23" s="446"/>
    </row>
    <row r="24" spans="2:18" x14ac:dyDescent="0.25">
      <c r="B24" s="260" t="s">
        <v>446</v>
      </c>
      <c r="C24" s="222"/>
      <c r="D24" s="223"/>
      <c r="E24" s="223"/>
      <c r="F24" s="223"/>
      <c r="G24" s="223"/>
      <c r="H24" s="425"/>
      <c r="I24" s="426"/>
      <c r="J24" s="396"/>
      <c r="K24" s="225"/>
      <c r="L24" s="225"/>
      <c r="M24" s="194"/>
      <c r="N24" s="194"/>
      <c r="O24" s="428"/>
      <c r="P24" s="446"/>
    </row>
    <row r="25" spans="2:18" x14ac:dyDescent="0.25">
      <c r="B25" s="189" t="s">
        <v>355</v>
      </c>
      <c r="C25" s="222"/>
      <c r="D25" s="223"/>
      <c r="E25" s="223"/>
      <c r="F25" s="223"/>
      <c r="G25" s="223"/>
      <c r="H25" s="425"/>
      <c r="I25" s="426">
        <v>50019.366666666603</v>
      </c>
      <c r="J25" s="193"/>
      <c r="K25" s="225"/>
      <c r="L25" s="225"/>
      <c r="M25" s="194"/>
      <c r="N25" s="194"/>
      <c r="O25" s="428"/>
      <c r="P25" s="450">
        <v>22720.75</v>
      </c>
    </row>
    <row r="26" spans="2:18" x14ac:dyDescent="0.25">
      <c r="B26" s="189" t="s">
        <v>356</v>
      </c>
      <c r="C26" s="222"/>
      <c r="D26" s="223"/>
      <c r="E26" s="223"/>
      <c r="F26" s="223"/>
      <c r="G26" s="223"/>
      <c r="H26" s="425"/>
      <c r="I26" s="426">
        <v>28502.5666666666</v>
      </c>
      <c r="J26" s="193"/>
      <c r="K26" s="225"/>
      <c r="L26" s="225"/>
      <c r="M26" s="194"/>
      <c r="N26" s="194"/>
      <c r="O26" s="428"/>
      <c r="P26" s="450">
        <v>30952.0666666666</v>
      </c>
    </row>
    <row r="27" spans="2:18" x14ac:dyDescent="0.25">
      <c r="B27" s="189" t="s">
        <v>450</v>
      </c>
      <c r="C27" s="223"/>
      <c r="D27" s="223"/>
      <c r="E27" s="223"/>
      <c r="F27" s="223"/>
      <c r="G27" s="223"/>
      <c r="H27" s="425"/>
      <c r="I27" s="425">
        <v>16165.166666666601</v>
      </c>
      <c r="J27" s="193"/>
      <c r="K27" s="225"/>
      <c r="L27" s="225"/>
      <c r="M27" s="194"/>
      <c r="N27" s="194"/>
      <c r="O27" s="428"/>
      <c r="P27" s="450">
        <v>15544.35</v>
      </c>
    </row>
    <row r="28" spans="2:18" ht="15.75" thickBot="1" x14ac:dyDescent="0.3">
      <c r="B28" s="189" t="s">
        <v>357</v>
      </c>
      <c r="E28" s="223"/>
      <c r="H28" s="427"/>
      <c r="I28" s="426">
        <v>1618.45</v>
      </c>
      <c r="J28" s="193"/>
      <c r="K28" s="225"/>
      <c r="L28" s="225"/>
      <c r="M28" s="194"/>
      <c r="N28" s="194"/>
      <c r="O28" s="428"/>
      <c r="P28" s="450">
        <v>1783.36666666666</v>
      </c>
    </row>
    <row r="29" spans="2:18" ht="15.75" thickBot="1" x14ac:dyDescent="0.3">
      <c r="B29" s="197" t="s">
        <v>222</v>
      </c>
      <c r="C29" s="227"/>
      <c r="D29" s="227"/>
      <c r="E29" s="227"/>
      <c r="F29" s="227"/>
      <c r="G29" s="227"/>
      <c r="H29" s="227">
        <v>180691.67666666658</v>
      </c>
      <c r="I29" s="228">
        <v>96305.549999999799</v>
      </c>
      <c r="J29" s="196"/>
      <c r="K29" s="196"/>
      <c r="L29" s="196"/>
      <c r="M29" s="196"/>
      <c r="N29" s="196"/>
      <c r="O29" s="196">
        <f>SUM(O18:O28)</f>
        <v>165719.25333333324</v>
      </c>
      <c r="P29" s="196">
        <f>SUM(P18:P28)</f>
        <v>71000.533333333253</v>
      </c>
    </row>
    <row r="30" spans="2:18" ht="15.75" thickBot="1" x14ac:dyDescent="0.3">
      <c r="C30" s="285"/>
      <c r="D30" s="285"/>
      <c r="E30" s="285"/>
      <c r="F30" s="286"/>
      <c r="G30" s="286"/>
      <c r="H30" s="286"/>
      <c r="I30" s="286"/>
      <c r="J30" s="288"/>
      <c r="K30" s="288"/>
      <c r="L30" s="288"/>
      <c r="M30" s="288"/>
      <c r="N30" s="288"/>
      <c r="O30" s="288"/>
      <c r="P30" s="288"/>
    </row>
    <row r="31" spans="2:18" ht="15.75" thickBot="1" x14ac:dyDescent="0.3">
      <c r="B31" s="131" t="s">
        <v>444</v>
      </c>
      <c r="C31" s="201" t="s">
        <v>495</v>
      </c>
      <c r="D31" s="202" t="s">
        <v>517</v>
      </c>
      <c r="E31" s="203" t="s">
        <v>223</v>
      </c>
    </row>
    <row r="32" spans="2:18" x14ac:dyDescent="0.25">
      <c r="B32" s="204" t="s">
        <v>346</v>
      </c>
      <c r="C32" s="205">
        <f>SUM(C7:I7)</f>
        <v>108803.1666666666</v>
      </c>
      <c r="D32" s="391">
        <f>SUM(J7:P7)</f>
        <v>111825.18333333312</v>
      </c>
      <c r="E32" s="207">
        <f t="shared" ref="E32:E41" si="1">+IFERROR((D32-C32)/C32,"-")</f>
        <v>2.7775080075793008E-2</v>
      </c>
    </row>
    <row r="33" spans="2:5" x14ac:dyDescent="0.25">
      <c r="B33" s="208" t="s">
        <v>347</v>
      </c>
      <c r="C33" s="205">
        <f>SUM(C8:I8)</f>
        <v>322520.2333333331</v>
      </c>
      <c r="D33" s="391">
        <f>SUM(J8:P8)</f>
        <v>335982.61666666652</v>
      </c>
      <c r="E33" s="211">
        <f t="shared" si="1"/>
        <v>4.1741205487159913E-2</v>
      </c>
    </row>
    <row r="34" spans="2:5" x14ac:dyDescent="0.25">
      <c r="B34" s="208" t="s">
        <v>348</v>
      </c>
      <c r="C34" s="205">
        <f>SUM(C9:I9)</f>
        <v>110968.0133333331</v>
      </c>
      <c r="D34" s="206">
        <f>SUM(J9:P9)</f>
        <v>118157.0999999998</v>
      </c>
      <c r="E34" s="211">
        <f t="shared" si="1"/>
        <v>6.4785215583446035E-2</v>
      </c>
    </row>
    <row r="35" spans="2:5" x14ac:dyDescent="0.25">
      <c r="B35" s="208" t="s">
        <v>349</v>
      </c>
      <c r="C35" s="205">
        <f>SUM(C10:I10)</f>
        <v>350852.7333333331</v>
      </c>
      <c r="D35" s="391">
        <f>SUM(J10:P10)</f>
        <v>379962.16666666651</v>
      </c>
      <c r="E35" s="211">
        <f t="shared" si="1"/>
        <v>8.2967668676183687E-2</v>
      </c>
    </row>
    <row r="36" spans="2:5" x14ac:dyDescent="0.25">
      <c r="B36" s="208" t="s">
        <v>350</v>
      </c>
      <c r="C36" s="205">
        <f>SUM(C11:I11)</f>
        <v>93811.899999999892</v>
      </c>
      <c r="D36" s="206">
        <f>SUM(J11:P11)</f>
        <v>91398.999999999811</v>
      </c>
      <c r="E36" s="211">
        <f t="shared" si="1"/>
        <v>-2.5720617533597383E-2</v>
      </c>
    </row>
    <row r="37" spans="2:5" x14ac:dyDescent="0.25">
      <c r="B37" s="208" t="s">
        <v>351</v>
      </c>
      <c r="C37" s="205">
        <f>SUM(C12:I12)</f>
        <v>123787.2166666665</v>
      </c>
      <c r="D37" s="206">
        <f>SUM(J12:P12)</f>
        <v>123250.8499999998</v>
      </c>
      <c r="E37" s="211">
        <f t="shared" si="1"/>
        <v>-4.3329729927688958E-3</v>
      </c>
    </row>
    <row r="38" spans="2:5" x14ac:dyDescent="0.25">
      <c r="B38" s="208" t="s">
        <v>352</v>
      </c>
      <c r="C38" s="205">
        <f>SUM(C13:I13)</f>
        <v>157101.78333333321</v>
      </c>
      <c r="D38" s="206">
        <f>SUM(J13:P13)</f>
        <v>180068.4666666665</v>
      </c>
      <c r="E38" s="211">
        <f t="shared" si="1"/>
        <v>0.14618983213324424</v>
      </c>
    </row>
    <row r="39" spans="2:5" x14ac:dyDescent="0.25">
      <c r="B39" s="204" t="s">
        <v>353</v>
      </c>
      <c r="C39" s="205">
        <f>SUM(C14:I14)</f>
        <v>18845.016666666663</v>
      </c>
      <c r="D39" s="206">
        <f>SUM(J14:P14)</f>
        <v>16540.399999999991</v>
      </c>
      <c r="E39" s="212">
        <f t="shared" si="1"/>
        <v>-0.12229316149892887</v>
      </c>
    </row>
    <row r="40" spans="2:5" ht="15.75" thickBot="1" x14ac:dyDescent="0.3">
      <c r="B40" s="204" t="s">
        <v>410</v>
      </c>
      <c r="C40" s="205">
        <f>SUM(C15:I15)</f>
        <v>255763.49999999991</v>
      </c>
      <c r="D40" s="206">
        <f>SUM(J15:P15)</f>
        <v>269607.9666666665</v>
      </c>
      <c r="E40" s="212">
        <f t="shared" ref="E40" si="2">+IFERROR((D40-C40)/C40,"-")</f>
        <v>5.4129954691215093E-2</v>
      </c>
    </row>
    <row r="41" spans="2:5" ht="15.75" thickBot="1" x14ac:dyDescent="0.3">
      <c r="B41" s="213" t="s">
        <v>16</v>
      </c>
      <c r="C41" s="214">
        <f>SUM(C16:I16)</f>
        <v>1542453.5633333321</v>
      </c>
      <c r="D41" s="215">
        <f>SUM(J16:P16)</f>
        <v>1626793.7499999981</v>
      </c>
      <c r="E41" s="216">
        <f t="shared" si="1"/>
        <v>5.4679238760615916E-2</v>
      </c>
    </row>
    <row r="42" spans="2:5" ht="15.75" thickBot="1" x14ac:dyDescent="0.3">
      <c r="B42" s="131" t="s">
        <v>445</v>
      </c>
      <c r="E42" s="289" t="str">
        <f t="shared" ref="E42:E54" si="3">+IFERROR((D42-C42)/C42,"-")</f>
        <v>-</v>
      </c>
    </row>
    <row r="43" spans="2:5" ht="15.75" thickBot="1" x14ac:dyDescent="0.3">
      <c r="B43" s="208" t="s">
        <v>358</v>
      </c>
      <c r="C43" s="290">
        <f>H18</f>
        <v>13608.75</v>
      </c>
      <c r="D43" s="291">
        <f>O18</f>
        <v>14298.4666666666</v>
      </c>
      <c r="E43" s="292">
        <f t="shared" si="3"/>
        <v>5.0681852974490668E-2</v>
      </c>
    </row>
    <row r="44" spans="2:5" ht="15.75" thickBot="1" x14ac:dyDescent="0.3">
      <c r="B44" s="208" t="s">
        <v>359</v>
      </c>
      <c r="C44" s="290">
        <f>H19</f>
        <v>3141.1666666666601</v>
      </c>
      <c r="D44" s="291">
        <f>O19</f>
        <v>3144.9333333333302</v>
      </c>
      <c r="E44" s="292">
        <f t="shared" si="3"/>
        <v>1.1991298349880841E-3</v>
      </c>
    </row>
    <row r="45" spans="2:5" ht="15.75" thickBot="1" x14ac:dyDescent="0.3">
      <c r="B45" s="306" t="s">
        <v>451</v>
      </c>
      <c r="C45" s="290">
        <f>H20</f>
        <v>32781.699999999997</v>
      </c>
      <c r="D45" s="291">
        <f>O20</f>
        <v>34280.833333333299</v>
      </c>
      <c r="E45" s="292">
        <f t="shared" si="3"/>
        <v>4.5730798992526391E-2</v>
      </c>
    </row>
    <row r="46" spans="2:5" ht="15.75" thickBot="1" x14ac:dyDescent="0.3">
      <c r="B46" s="208" t="s">
        <v>721</v>
      </c>
      <c r="C46" s="290">
        <f>H21</f>
        <v>70728.916666666599</v>
      </c>
      <c r="D46" s="291">
        <f>O21</f>
        <v>57796.12</v>
      </c>
      <c r="E46" s="292">
        <f t="shared" si="3"/>
        <v>-0.18285020153237572</v>
      </c>
    </row>
    <row r="47" spans="2:5" ht="15.75" thickBot="1" x14ac:dyDescent="0.3">
      <c r="B47" s="208" t="s">
        <v>516</v>
      </c>
      <c r="C47" s="290">
        <f>H22</f>
        <v>11485.6833333333</v>
      </c>
      <c r="D47" s="291">
        <f>O22</f>
        <v>12835.2</v>
      </c>
      <c r="E47" s="292">
        <f t="shared" si="3"/>
        <v>0.11749554880641595</v>
      </c>
    </row>
    <row r="48" spans="2:5" ht="15.75" thickBot="1" x14ac:dyDescent="0.3">
      <c r="B48" s="306" t="s">
        <v>452</v>
      </c>
      <c r="C48" s="290">
        <f>H23</f>
        <v>38318.050000000003</v>
      </c>
      <c r="D48" s="291">
        <f>O23</f>
        <v>43363.7</v>
      </c>
      <c r="E48" s="292">
        <f t="shared" si="3"/>
        <v>0.13167815168047417</v>
      </c>
    </row>
    <row r="49" spans="2:5" ht="15.75" thickBot="1" x14ac:dyDescent="0.3">
      <c r="B49" s="131" t="s">
        <v>446</v>
      </c>
      <c r="C49" s="290">
        <f>H24</f>
        <v>0</v>
      </c>
      <c r="D49" s="210"/>
      <c r="E49" s="211" t="str">
        <f t="shared" si="3"/>
        <v>-</v>
      </c>
    </row>
    <row r="50" spans="2:5" ht="15.75" thickBot="1" x14ac:dyDescent="0.3">
      <c r="B50" s="208" t="s">
        <v>355</v>
      </c>
      <c r="C50" s="290">
        <f>I25</f>
        <v>50019.366666666603</v>
      </c>
      <c r="D50" s="234">
        <f>P25</f>
        <v>22720.75</v>
      </c>
      <c r="E50" s="211">
        <f t="shared" si="3"/>
        <v>-0.54576094192849245</v>
      </c>
    </row>
    <row r="51" spans="2:5" ht="15.75" thickBot="1" x14ac:dyDescent="0.3">
      <c r="B51" s="208" t="s">
        <v>356</v>
      </c>
      <c r="C51" s="290">
        <f>I26</f>
        <v>28502.5666666666</v>
      </c>
      <c r="D51" s="234">
        <f>P26</f>
        <v>30952.0666666666</v>
      </c>
      <c r="E51" s="211">
        <f t="shared" si="3"/>
        <v>8.5939628828748962E-2</v>
      </c>
    </row>
    <row r="52" spans="2:5" ht="15.75" thickBot="1" x14ac:dyDescent="0.3">
      <c r="B52" s="306" t="s">
        <v>450</v>
      </c>
      <c r="C52" s="290">
        <f>I27</f>
        <v>16165.166666666601</v>
      </c>
      <c r="D52" s="392">
        <f>P27</f>
        <v>15544.35</v>
      </c>
      <c r="E52" s="211">
        <f t="shared" ref="E52" si="4">+IFERROR((D52-C52)/C52,"-")</f>
        <v>-3.8404594240698794E-2</v>
      </c>
    </row>
    <row r="53" spans="2:5" ht="15.75" thickBot="1" x14ac:dyDescent="0.3">
      <c r="B53" s="208" t="s">
        <v>357</v>
      </c>
      <c r="C53" s="290">
        <f>I28</f>
        <v>1618.45</v>
      </c>
      <c r="D53" s="392">
        <f t="shared" ref="D53" si="5">P28</f>
        <v>1783.36666666666</v>
      </c>
      <c r="E53" s="211">
        <f t="shared" si="3"/>
        <v>0.1018979064331057</v>
      </c>
    </row>
    <row r="54" spans="2:5" ht="15.75" thickBot="1" x14ac:dyDescent="0.3">
      <c r="B54" s="197" t="s">
        <v>222</v>
      </c>
      <c r="C54" s="214">
        <f>SUM(C43:C53)</f>
        <v>266369.81666666636</v>
      </c>
      <c r="D54" s="215">
        <f>SUM(D43:D53)</f>
        <v>236719.78666666651</v>
      </c>
      <c r="E54" s="216">
        <f t="shared" si="3"/>
        <v>-0.11131152309611614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K21" sqref="K21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303"/>
      <c r="B2" s="303"/>
      <c r="C2" s="499" t="s">
        <v>495</v>
      </c>
      <c r="D2" s="500"/>
      <c r="E2" s="500"/>
      <c r="F2" s="500"/>
      <c r="G2" s="500"/>
      <c r="H2" s="500"/>
      <c r="I2" s="501"/>
      <c r="J2" s="499" t="s">
        <v>517</v>
      </c>
      <c r="K2" s="500"/>
      <c r="L2" s="500"/>
      <c r="M2" s="500"/>
      <c r="N2" s="500"/>
      <c r="O2" s="500"/>
      <c r="P2" s="501"/>
      <c r="Q2" s="499" t="s">
        <v>517</v>
      </c>
      <c r="R2" s="500"/>
      <c r="S2" s="500"/>
      <c r="T2" s="500"/>
      <c r="U2" s="500"/>
      <c r="V2" s="500"/>
      <c r="W2" s="501"/>
    </row>
    <row r="3" spans="1:23" ht="15.75" thickBot="1" x14ac:dyDescent="0.3">
      <c r="A3" s="303"/>
      <c r="B3" s="303"/>
      <c r="C3" s="502" t="s">
        <v>2</v>
      </c>
      <c r="D3" s="503"/>
      <c r="E3" s="503"/>
      <c r="F3" s="503"/>
      <c r="G3" s="503"/>
      <c r="H3" s="503"/>
      <c r="I3" s="504"/>
      <c r="J3" s="502" t="s">
        <v>2</v>
      </c>
      <c r="K3" s="503"/>
      <c r="L3" s="503"/>
      <c r="M3" s="503"/>
      <c r="N3" s="503"/>
      <c r="O3" s="503"/>
      <c r="P3" s="504"/>
      <c r="Q3" s="505" t="s">
        <v>224</v>
      </c>
      <c r="R3" s="506"/>
      <c r="S3" s="506"/>
      <c r="T3" s="506"/>
      <c r="U3" s="506"/>
      <c r="V3" s="506"/>
      <c r="W3" s="507"/>
    </row>
    <row r="4" spans="1:23" ht="15.75" thickBot="1" x14ac:dyDescent="0.3">
      <c r="A4" s="303"/>
      <c r="B4" s="303"/>
      <c r="C4" s="128">
        <v>44809</v>
      </c>
      <c r="D4" s="128">
        <v>44810</v>
      </c>
      <c r="E4" s="128">
        <v>44811</v>
      </c>
      <c r="F4" s="128">
        <v>44812</v>
      </c>
      <c r="G4" s="128">
        <v>44813</v>
      </c>
      <c r="H4" s="128">
        <v>44814</v>
      </c>
      <c r="I4" s="128">
        <v>44815</v>
      </c>
      <c r="J4" s="128">
        <v>44816</v>
      </c>
      <c r="K4" s="128">
        <v>44817</v>
      </c>
      <c r="L4" s="128">
        <v>44818</v>
      </c>
      <c r="M4" s="128">
        <v>44819</v>
      </c>
      <c r="N4" s="128">
        <v>44820</v>
      </c>
      <c r="O4" s="128">
        <v>44821</v>
      </c>
      <c r="P4" s="128">
        <v>44822</v>
      </c>
      <c r="Q4" s="128">
        <v>44816</v>
      </c>
      <c r="R4" s="128">
        <v>44817</v>
      </c>
      <c r="S4" s="128">
        <v>44818</v>
      </c>
      <c r="T4" s="128">
        <v>44819</v>
      </c>
      <c r="U4" s="128">
        <v>44820</v>
      </c>
      <c r="V4" s="128">
        <v>44821</v>
      </c>
      <c r="W4" s="128">
        <v>44822</v>
      </c>
    </row>
    <row r="5" spans="1:23" ht="15.75" thickBot="1" x14ac:dyDescent="0.3">
      <c r="A5" s="303"/>
      <c r="B5" s="303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44760</v>
      </c>
      <c r="K5" s="130">
        <v>44761</v>
      </c>
      <c r="L5" s="130">
        <v>44762</v>
      </c>
      <c r="M5" s="130">
        <v>44763</v>
      </c>
      <c r="N5" s="130">
        <v>44764</v>
      </c>
      <c r="O5" s="130">
        <v>44765</v>
      </c>
      <c r="P5" s="130">
        <v>44766</v>
      </c>
      <c r="Q5" s="130">
        <v>44760</v>
      </c>
      <c r="R5" s="130">
        <v>44761</v>
      </c>
      <c r="S5" s="130">
        <v>44762</v>
      </c>
      <c r="T5" s="130">
        <v>44763</v>
      </c>
      <c r="U5" s="130">
        <v>44764</v>
      </c>
      <c r="V5" s="130">
        <v>44765</v>
      </c>
      <c r="W5" s="130">
        <v>44766</v>
      </c>
    </row>
    <row r="6" spans="1:23" x14ac:dyDescent="0.25">
      <c r="B6" s="15" t="s">
        <v>444</v>
      </c>
      <c r="C6" s="235"/>
      <c r="D6" s="236"/>
      <c r="E6" s="236"/>
      <c r="F6" s="236"/>
      <c r="G6" s="236"/>
      <c r="H6" s="236"/>
      <c r="I6" s="237"/>
      <c r="J6" s="238"/>
      <c r="K6" s="239"/>
      <c r="L6" s="239"/>
      <c r="M6" s="239"/>
      <c r="N6" s="239"/>
      <c r="O6" s="239"/>
      <c r="P6" s="240"/>
      <c r="Q6" s="40"/>
      <c r="R6" s="41"/>
      <c r="S6" s="41"/>
      <c r="T6" s="41"/>
      <c r="U6" s="41"/>
      <c r="V6" s="41"/>
      <c r="W6" s="42"/>
    </row>
    <row r="7" spans="1:23" x14ac:dyDescent="0.25">
      <c r="B7" s="189" t="s">
        <v>346</v>
      </c>
      <c r="C7" s="241">
        <f>IFERROR('Más Vistos-H'!C7/'Más Vistos-U'!C6,0)</f>
        <v>0.70895654941579811</v>
      </c>
      <c r="D7" s="242">
        <f>IFERROR('Más Vistos-H'!D7/'Más Vistos-U'!D6,0)</f>
        <v>0.72534384907874283</v>
      </c>
      <c r="E7" s="242">
        <f>IFERROR('Más Vistos-H'!E7/'Más Vistos-U'!E6,0)</f>
        <v>0.71361417620569934</v>
      </c>
      <c r="F7" s="242">
        <f>IFERROR('Más Vistos-H'!F7/'Más Vistos-U'!F6,0)</f>
        <v>0.75092993674367436</v>
      </c>
      <c r="G7" s="242">
        <f>IFERROR('Más Vistos-H'!G7/'Más Vistos-U'!G6,0)</f>
        <v>0.76444409304940608</v>
      </c>
      <c r="H7" s="242">
        <f>IFERROR('Más Vistos-H'!H7/'Más Vistos-U'!H6,0)</f>
        <v>0</v>
      </c>
      <c r="I7" s="242">
        <f>IFERROR('Más Vistos-H'!I7/'Más Vistos-U'!I6,0)</f>
        <v>0</v>
      </c>
      <c r="J7" s="243">
        <f>IFERROR('Más Vistos-H'!J7/'Más Vistos-U'!J6,0)</f>
        <v>0.71399437821071821</v>
      </c>
      <c r="K7" s="244">
        <f>IFERROR('Más Vistos-H'!K7/'Más Vistos-U'!K6,0)</f>
        <v>0.77582398336779435</v>
      </c>
      <c r="L7" s="244">
        <f>IFERROR('Más Vistos-H'!L7/'Más Vistos-U'!L6,0)</f>
        <v>0.74997972495452359</v>
      </c>
      <c r="M7" s="244">
        <f>IFERROR('Más Vistos-H'!M7/'Más Vistos-U'!M6,0)</f>
        <v>0.77213484886394546</v>
      </c>
      <c r="N7" s="244">
        <f>IFERROR('Más Vistos-H'!N7/'Más Vistos-U'!N6,0)</f>
        <v>0.76072363936425935</v>
      </c>
      <c r="O7" s="244">
        <f>IFERROR('Más Vistos-H'!O7/'Más Vistos-U'!O6,0)</f>
        <v>0</v>
      </c>
      <c r="P7" s="244">
        <f>IFERROR('Más Vistos-H'!P7/'Más Vistos-U'!P6,0)</f>
        <v>0</v>
      </c>
      <c r="Q7" s="27">
        <f t="shared" ref="Q7:Q16" si="0">IFERROR((J7-C7)/C7,"-")</f>
        <v>7.1059768036157095E-3</v>
      </c>
      <c r="R7" s="28">
        <f t="shared" ref="R7:R16" si="1">IFERROR((K7-D7)/D7,"-")</f>
        <v>6.9594764404725007E-2</v>
      </c>
      <c r="S7" s="28">
        <f t="shared" ref="S7:S16" si="2">IFERROR((L7-E7)/E7,"-")</f>
        <v>5.0959678158554234E-2</v>
      </c>
      <c r="T7" s="28">
        <f t="shared" ref="T7:T16" si="3">IFERROR((M7-F7)/F7,"-")</f>
        <v>2.8238203170090511E-2</v>
      </c>
      <c r="U7" s="28">
        <f t="shared" ref="U7:U16" si="4">IFERROR((N7-G7)/G7,"-")</f>
        <v>-4.8668747904188157E-3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9" t="s">
        <v>347</v>
      </c>
      <c r="C8" s="241">
        <f>IFERROR('Más Vistos-H'!C8/'Más Vistos-U'!C7,0)</f>
        <v>1.020394621309048</v>
      </c>
      <c r="D8" s="242">
        <f>IFERROR('Más Vistos-H'!D8/'Más Vistos-U'!D7,0)</f>
        <v>0.99249562086164944</v>
      </c>
      <c r="E8" s="242">
        <f>IFERROR('Más Vistos-H'!E8/'Más Vistos-U'!E7,0)</f>
        <v>0.98329699916352886</v>
      </c>
      <c r="F8" s="242">
        <f>IFERROR('Más Vistos-H'!F8/'Más Vistos-U'!F7,0)</f>
        <v>1.0127953967827996</v>
      </c>
      <c r="G8" s="242">
        <f>IFERROR('Más Vistos-H'!G8/'Más Vistos-U'!G7,0)</f>
        <v>1.0056357404649483</v>
      </c>
      <c r="H8" s="242">
        <f>IFERROR('Más Vistos-H'!H8/'Más Vistos-U'!H7,0)</f>
        <v>0</v>
      </c>
      <c r="I8" s="242">
        <f>IFERROR('Más Vistos-H'!I8/'Más Vistos-U'!I7,0)</f>
        <v>0</v>
      </c>
      <c r="J8" s="243">
        <f>IFERROR('Más Vistos-H'!J8/'Más Vistos-U'!J7,0)</f>
        <v>1.0791980510602326</v>
      </c>
      <c r="K8" s="244">
        <f>IFERROR('Más Vistos-H'!K8/'Más Vistos-U'!K7,0)</f>
        <v>1.0312119114615466</v>
      </c>
      <c r="L8" s="244">
        <f>IFERROR('Más Vistos-H'!L8/'Más Vistos-U'!L7,0)</f>
        <v>1.0309468051233059</v>
      </c>
      <c r="M8" s="244">
        <f>IFERROR('Más Vistos-H'!M8/'Más Vistos-U'!M7,0)</f>
        <v>1.0166887785894143</v>
      </c>
      <c r="N8" s="244">
        <f>IFERROR('Más Vistos-H'!N8/'Más Vistos-U'!N7,0)</f>
        <v>1.0007886869328249</v>
      </c>
      <c r="O8" s="244">
        <f>IFERROR('Más Vistos-H'!O8/'Más Vistos-U'!O7,0)</f>
        <v>0</v>
      </c>
      <c r="P8" s="244">
        <f>IFERROR('Más Vistos-H'!P8/'Más Vistos-U'!P7,0)</f>
        <v>0</v>
      </c>
      <c r="Q8" s="27">
        <f t="shared" si="0"/>
        <v>5.7628125945770464E-2</v>
      </c>
      <c r="R8" s="28">
        <f t="shared" si="1"/>
        <v>3.9009029144415779E-2</v>
      </c>
      <c r="S8" s="28">
        <f t="shared" si="2"/>
        <v>4.8459220357950673E-2</v>
      </c>
      <c r="T8" s="28">
        <f t="shared" si="3"/>
        <v>3.8441938213603999E-3</v>
      </c>
      <c r="U8" s="28">
        <f t="shared" si="4"/>
        <v>-4.8198898836694553E-3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9" t="s">
        <v>348</v>
      </c>
      <c r="C9" s="241">
        <f>IFERROR('Más Vistos-H'!C9/'Más Vistos-U'!C8,0)</f>
        <v>0.99624351646024922</v>
      </c>
      <c r="D9" s="242">
        <f>IFERROR('Más Vistos-H'!D9/'Más Vistos-U'!D8,0)</f>
        <v>0.82878303198887349</v>
      </c>
      <c r="E9" s="242">
        <f>IFERROR('Más Vistos-H'!E9/'Más Vistos-U'!E8,0)</f>
        <v>0.85958378676124703</v>
      </c>
      <c r="F9" s="242">
        <f>IFERROR('Más Vistos-H'!F9/'Más Vistos-U'!F8,0)</f>
        <v>0.90427171697244435</v>
      </c>
      <c r="G9" s="242">
        <f>IFERROR('Más Vistos-H'!G9/'Más Vistos-U'!G8,0)</f>
        <v>0.93983444776819458</v>
      </c>
      <c r="H9" s="242">
        <f>IFERROR('Más Vistos-H'!H9/'Más Vistos-U'!H8,0)</f>
        <v>0</v>
      </c>
      <c r="I9" s="242">
        <f>IFERROR('Más Vistos-H'!I9/'Más Vistos-U'!I8,0)</f>
        <v>0</v>
      </c>
      <c r="J9" s="243">
        <f>IFERROR('Más Vistos-H'!J9/'Más Vistos-U'!J8,0)</f>
        <v>1.0603168001109147</v>
      </c>
      <c r="K9" s="244">
        <f>IFERROR('Más Vistos-H'!K9/'Más Vistos-U'!K8,0)</f>
        <v>0.87096345432411504</v>
      </c>
      <c r="L9" s="244">
        <f>IFERROR('Más Vistos-H'!L9/'Más Vistos-U'!L8,0)</f>
        <v>0.90088713485798821</v>
      </c>
      <c r="M9" s="244">
        <f>IFERROR('Más Vistos-H'!M9/'Más Vistos-U'!M8,0)</f>
        <v>0.87330368296064331</v>
      </c>
      <c r="N9" s="244">
        <f>IFERROR('Más Vistos-H'!N9/'Más Vistos-U'!N8,0)</f>
        <v>0.91850678599382396</v>
      </c>
      <c r="O9" s="244">
        <f>IFERROR('Más Vistos-H'!O9/'Más Vistos-U'!O8,0)</f>
        <v>0</v>
      </c>
      <c r="P9" s="244">
        <f>IFERROR('Más Vistos-H'!P9/'Más Vistos-U'!P8,0)</f>
        <v>0</v>
      </c>
      <c r="Q9" s="27">
        <f t="shared" si="0"/>
        <v>6.4314881444171496E-2</v>
      </c>
      <c r="R9" s="28">
        <f t="shared" si="1"/>
        <v>5.0894408677768184E-2</v>
      </c>
      <c r="S9" s="28">
        <f t="shared" si="2"/>
        <v>4.8050403849942976E-2</v>
      </c>
      <c r="T9" s="28">
        <f t="shared" si="3"/>
        <v>-3.424638129287496E-2</v>
      </c>
      <c r="U9" s="28">
        <f t="shared" si="4"/>
        <v>-2.2692998564818493E-2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9" t="s">
        <v>349</v>
      </c>
      <c r="C10" s="241">
        <f>IFERROR('Más Vistos-H'!C10/'Más Vistos-U'!C9,0)</f>
        <v>1.1046940213696204</v>
      </c>
      <c r="D10" s="242">
        <f>IFERROR('Más Vistos-H'!D10/'Más Vistos-U'!D9,0)</f>
        <v>1.0140003878223764</v>
      </c>
      <c r="E10" s="242">
        <f>IFERROR('Más Vistos-H'!E10/'Más Vistos-U'!E9,0)</f>
        <v>0.85507799782962557</v>
      </c>
      <c r="F10" s="242">
        <f>IFERROR('Más Vistos-H'!F10/'Más Vistos-U'!F9,0)</f>
        <v>1.1107806908158186</v>
      </c>
      <c r="G10" s="242">
        <f>IFERROR('Más Vistos-H'!G10/'Más Vistos-U'!G9,0)</f>
        <v>1.1431432182424428</v>
      </c>
      <c r="H10" s="242">
        <f>IFERROR('Más Vistos-H'!H10/'Más Vistos-U'!H9,0)</f>
        <v>0</v>
      </c>
      <c r="I10" s="242">
        <f>IFERROR('Más Vistos-H'!I10/'Más Vistos-U'!I9,0)</f>
        <v>0</v>
      </c>
      <c r="J10" s="243">
        <f>IFERROR('Más Vistos-H'!J10/'Más Vistos-U'!J9,0)</f>
        <v>1.1139899932034762</v>
      </c>
      <c r="K10" s="244">
        <f>IFERROR('Más Vistos-H'!K10/'Más Vistos-U'!K9,0)</f>
        <v>1.1223422164650851</v>
      </c>
      <c r="L10" s="244">
        <f>IFERROR('Más Vistos-H'!L10/'Más Vistos-U'!L9,0)</f>
        <v>1.1309096367017615</v>
      </c>
      <c r="M10" s="244">
        <f>IFERROR('Más Vistos-H'!M10/'Más Vistos-U'!M9,0)</f>
        <v>1.1553483185485882</v>
      </c>
      <c r="N10" s="244">
        <f>IFERROR('Más Vistos-H'!N10/'Más Vistos-U'!N9,0)</f>
        <v>1.1379611270614232</v>
      </c>
      <c r="O10" s="244">
        <f>IFERROR('Más Vistos-H'!O10/'Más Vistos-U'!O9,0)</f>
        <v>0</v>
      </c>
      <c r="P10" s="244">
        <f>IFERROR('Más Vistos-H'!P10/'Más Vistos-U'!P9,0)</f>
        <v>0</v>
      </c>
      <c r="Q10" s="27">
        <f t="shared" si="0"/>
        <v>8.4149743313814331E-3</v>
      </c>
      <c r="R10" s="28">
        <f t="shared" si="1"/>
        <v>0.1068459439896063</v>
      </c>
      <c r="S10" s="28">
        <f t="shared" si="2"/>
        <v>0.32258067635029408</v>
      </c>
      <c r="T10" s="28">
        <f t="shared" si="3"/>
        <v>4.0122796607165216E-2</v>
      </c>
      <c r="U10" s="28">
        <f t="shared" si="4"/>
        <v>-4.5331950523111123E-3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9" t="s">
        <v>350</v>
      </c>
      <c r="C11" s="241">
        <f>IFERROR('Más Vistos-H'!C11/'Más Vistos-U'!C10,0)</f>
        <v>0.58063967522492665</v>
      </c>
      <c r="D11" s="242">
        <f>IFERROR('Más Vistos-H'!D11/'Más Vistos-U'!D10,0)</f>
        <v>0.55347053953638536</v>
      </c>
      <c r="E11" s="242">
        <f>IFERROR('Más Vistos-H'!E11/'Más Vistos-U'!E10,0)</f>
        <v>0.55309611023896743</v>
      </c>
      <c r="F11" s="242">
        <f>IFERROR('Más Vistos-H'!F11/'Más Vistos-U'!F10,0)</f>
        <v>0.65406998220222301</v>
      </c>
      <c r="G11" s="242">
        <f>IFERROR('Más Vistos-H'!G11/'Más Vistos-U'!G10,0)</f>
        <v>0.63572201189832345</v>
      </c>
      <c r="H11" s="242">
        <f>IFERROR('Más Vistos-H'!H11/'Más Vistos-U'!H10,0)</f>
        <v>0</v>
      </c>
      <c r="I11" s="242">
        <f>IFERROR('Más Vistos-H'!I11/'Más Vistos-U'!I10,0)</f>
        <v>0</v>
      </c>
      <c r="J11" s="243">
        <f>IFERROR('Más Vistos-H'!J11/'Más Vistos-U'!J10,0)</f>
        <v>0.57830409895657231</v>
      </c>
      <c r="K11" s="244">
        <f>IFERROR('Más Vistos-H'!K11/'Más Vistos-U'!K10,0)</f>
        <v>0.62524734903944168</v>
      </c>
      <c r="L11" s="244">
        <f>IFERROR('Más Vistos-H'!L11/'Más Vistos-U'!L10,0)</f>
        <v>0.64148180961142875</v>
      </c>
      <c r="M11" s="244">
        <f>IFERROR('Más Vistos-H'!M11/'Más Vistos-U'!M10,0)</f>
        <v>0.63961065597786992</v>
      </c>
      <c r="N11" s="244">
        <f>IFERROR('Más Vistos-H'!N11/'Más Vistos-U'!N10,0)</f>
        <v>0.63206544275643683</v>
      </c>
      <c r="O11" s="244">
        <f>IFERROR('Más Vistos-H'!O11/'Más Vistos-U'!O10,0)</f>
        <v>0</v>
      </c>
      <c r="P11" s="244">
        <f>IFERROR('Más Vistos-H'!P11/'Más Vistos-U'!P10,0)</f>
        <v>0</v>
      </c>
      <c r="Q11" s="27">
        <f t="shared" si="0"/>
        <v>-4.0224193557727439E-3</v>
      </c>
      <c r="R11" s="28">
        <f t="shared" si="1"/>
        <v>0.12968496853180328</v>
      </c>
      <c r="S11" s="28">
        <f t="shared" si="2"/>
        <v>0.15980170125274235</v>
      </c>
      <c r="T11" s="28">
        <f t="shared" si="3"/>
        <v>-2.2106695946616007E-2</v>
      </c>
      <c r="U11" s="28">
        <f t="shared" si="4"/>
        <v>-5.7518366101053601E-3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9" t="s">
        <v>351</v>
      </c>
      <c r="C12" s="241">
        <f>IFERROR('Más Vistos-H'!C12/'Más Vistos-U'!C11,0)</f>
        <v>0.51563859189759109</v>
      </c>
      <c r="D12" s="242">
        <f>IFERROR('Más Vistos-H'!D12/'Más Vistos-U'!D11,0)</f>
        <v>0.51310485613064893</v>
      </c>
      <c r="E12" s="242">
        <f>IFERROR('Más Vistos-H'!E12/'Más Vistos-U'!E11,0)</f>
        <v>0.54171715310251556</v>
      </c>
      <c r="F12" s="242">
        <f>IFERROR('Más Vistos-H'!F12/'Más Vistos-U'!F11,0)</f>
        <v>0.58258229431019759</v>
      </c>
      <c r="G12" s="242">
        <f>IFERROR('Más Vistos-H'!G12/'Más Vistos-U'!G11,0)</f>
        <v>0.59618362707362638</v>
      </c>
      <c r="H12" s="242">
        <f>IFERROR('Más Vistos-H'!H12/'Más Vistos-U'!H11,0)</f>
        <v>0</v>
      </c>
      <c r="I12" s="242">
        <f>IFERROR('Más Vistos-H'!I12/'Más Vistos-U'!I11,0)</f>
        <v>0</v>
      </c>
      <c r="J12" s="243">
        <f>IFERROR('Más Vistos-H'!J12/'Más Vistos-U'!J11,0)</f>
        <v>0.57510409146923858</v>
      </c>
      <c r="K12" s="244">
        <f>IFERROR('Más Vistos-H'!K12/'Más Vistos-U'!K11,0)</f>
        <v>0.55707820004589215</v>
      </c>
      <c r="L12" s="244">
        <f>IFERROR('Más Vistos-H'!L12/'Más Vistos-U'!L11,0)</f>
        <v>0.58263015873015722</v>
      </c>
      <c r="M12" s="244">
        <f>IFERROR('Más Vistos-H'!M12/'Más Vistos-U'!M11,0)</f>
        <v>0.59336329942433408</v>
      </c>
      <c r="N12" s="244">
        <f>IFERROR('Más Vistos-H'!N12/'Más Vistos-U'!N11,0)</f>
        <v>0.58147693877055351</v>
      </c>
      <c r="O12" s="244">
        <f>IFERROR('Más Vistos-H'!O12/'Más Vistos-U'!O11,0)</f>
        <v>0</v>
      </c>
      <c r="P12" s="244">
        <f>IFERROR('Más Vistos-H'!P12/'Más Vistos-U'!P11,0)</f>
        <v>0</v>
      </c>
      <c r="Q12" s="27">
        <f t="shared" si="0"/>
        <v>0.11532398952686941</v>
      </c>
      <c r="R12" s="28">
        <f t="shared" si="1"/>
        <v>8.5700502323927591E-2</v>
      </c>
      <c r="S12" s="28">
        <f t="shared" si="2"/>
        <v>7.5524663365974701E-2</v>
      </c>
      <c r="T12" s="28">
        <f t="shared" si="3"/>
        <v>1.8505548863103814E-2</v>
      </c>
      <c r="U12" s="28">
        <f t="shared" si="4"/>
        <v>-2.4668051310400459E-2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9" t="s">
        <v>352</v>
      </c>
      <c r="C13" s="241">
        <f>IFERROR('Más Vistos-H'!C13/'Más Vistos-U'!C12,0)</f>
        <v>0.83367562931312522</v>
      </c>
      <c r="D13" s="242">
        <f>IFERROR('Más Vistos-H'!D13/'Más Vistos-U'!D12,0)</f>
        <v>0.76309203748837906</v>
      </c>
      <c r="E13" s="242">
        <f>IFERROR('Más Vistos-H'!E13/'Más Vistos-U'!E12,0)</f>
        <v>0.81472325301834525</v>
      </c>
      <c r="F13" s="242">
        <f>IFERROR('Más Vistos-H'!F13/'Más Vistos-U'!F12,0)</f>
        <v>0.82486399929805998</v>
      </c>
      <c r="G13" s="242">
        <f>IFERROR('Más Vistos-H'!G13/'Más Vistos-U'!G12,0)</f>
        <v>0.79557849343976328</v>
      </c>
      <c r="H13" s="242">
        <f>IFERROR('Más Vistos-H'!H13/'Más Vistos-U'!H12,0)</f>
        <v>0</v>
      </c>
      <c r="I13" s="242">
        <f>IFERROR('Más Vistos-H'!I13/'Más Vistos-U'!I12,0)</f>
        <v>0</v>
      </c>
      <c r="J13" s="243">
        <f>IFERROR('Más Vistos-H'!J13/'Más Vistos-U'!J12,0)</f>
        <v>0.91499659754306661</v>
      </c>
      <c r="K13" s="244">
        <f>IFERROR('Más Vistos-H'!K13/'Más Vistos-U'!K12,0)</f>
        <v>0.86957539794226946</v>
      </c>
      <c r="L13" s="244">
        <f>IFERROR('Más Vistos-H'!L13/'Más Vistos-U'!L12,0)</f>
        <v>0.86559658407505413</v>
      </c>
      <c r="M13" s="244">
        <f>IFERROR('Más Vistos-H'!M13/'Más Vistos-U'!M12,0)</f>
        <v>0.85586296603009604</v>
      </c>
      <c r="N13" s="244">
        <f>IFERROR('Más Vistos-H'!N13/'Más Vistos-U'!N12,0)</f>
        <v>0.82165790614500922</v>
      </c>
      <c r="O13" s="244">
        <f>IFERROR('Más Vistos-H'!O13/'Más Vistos-U'!O12,0)</f>
        <v>0</v>
      </c>
      <c r="P13" s="244">
        <f>IFERROR('Más Vistos-H'!P13/'Más Vistos-U'!P12,0)</f>
        <v>0</v>
      </c>
      <c r="Q13" s="27">
        <f t="shared" si="0"/>
        <v>9.7545094723402989E-2</v>
      </c>
      <c r="R13" s="28">
        <f t="shared" si="1"/>
        <v>0.1395419624667647</v>
      </c>
      <c r="S13" s="28">
        <f t="shared" si="2"/>
        <v>6.2442468492504608E-2</v>
      </c>
      <c r="T13" s="28">
        <f t="shared" si="3"/>
        <v>3.7580700283216938E-2</v>
      </c>
      <c r="U13" s="28">
        <f t="shared" si="4"/>
        <v>3.278043954216131E-2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9" t="s">
        <v>353</v>
      </c>
      <c r="C14" s="241">
        <f>IFERROR('Más Vistos-H'!C14/'Más Vistos-U'!C13,0)</f>
        <v>0.60229250785105426</v>
      </c>
      <c r="D14" s="242">
        <f>IFERROR('Más Vistos-H'!D14/'Más Vistos-U'!D13,0)</f>
        <v>0.37217202333295207</v>
      </c>
      <c r="E14" s="242">
        <f>IFERROR('Más Vistos-H'!E14/'Más Vistos-U'!E13,0)</f>
        <v>0.35925879762349866</v>
      </c>
      <c r="F14" s="242">
        <f>IFERROR('Más Vistos-H'!F14/'Más Vistos-U'!F13,0)</f>
        <v>0.40120452955578834</v>
      </c>
      <c r="G14" s="242">
        <f>IFERROR('Más Vistos-H'!G14/'Más Vistos-U'!G13,0)</f>
        <v>0.40991487580240021</v>
      </c>
      <c r="H14" s="242">
        <f>IFERROR('Más Vistos-H'!H14/'Más Vistos-U'!H13,0)</f>
        <v>0</v>
      </c>
      <c r="I14" s="242">
        <f>IFERROR('Más Vistos-H'!I14/'Más Vistos-U'!I13,0)</f>
        <v>0</v>
      </c>
      <c r="J14" s="243">
        <f>IFERROR('Más Vistos-H'!J14/'Más Vistos-U'!J13,0)</f>
        <v>0.49533393298853157</v>
      </c>
      <c r="K14" s="244">
        <f>IFERROR('Más Vistos-H'!K14/'Más Vistos-U'!K13,0)</f>
        <v>0.43096229771356631</v>
      </c>
      <c r="L14" s="244">
        <f>IFERROR('Más Vistos-H'!L14/'Más Vistos-U'!L13,0)</f>
        <v>0.42214821721948315</v>
      </c>
      <c r="M14" s="244">
        <f>IFERROR('Más Vistos-H'!M14/'Más Vistos-U'!M13,0)</f>
        <v>0.3902638762511374</v>
      </c>
      <c r="N14" s="244">
        <f>IFERROR('Más Vistos-H'!N14/'Más Vistos-U'!N13,0)</f>
        <v>0.40996136012364759</v>
      </c>
      <c r="O14" s="244">
        <f>IFERROR('Más Vistos-H'!O14/'Más Vistos-U'!O13,0)</f>
        <v>0</v>
      </c>
      <c r="P14" s="244">
        <f>IFERROR('Más Vistos-H'!P14/'Más Vistos-U'!P13,0)</f>
        <v>0</v>
      </c>
      <c r="Q14" s="27">
        <f t="shared" si="0"/>
        <v>-0.17758576350907113</v>
      </c>
      <c r="R14" s="28">
        <f t="shared" si="1"/>
        <v>0.15796532435222665</v>
      </c>
      <c r="S14" s="28">
        <f t="shared" si="2"/>
        <v>0.1750532485550772</v>
      </c>
      <c r="T14" s="28">
        <f t="shared" si="3"/>
        <v>-2.7269515916892501E-2</v>
      </c>
      <c r="U14" s="28">
        <f t="shared" si="4"/>
        <v>1.1339993738061641E-4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9" t="s">
        <v>410</v>
      </c>
      <c r="C15" s="241">
        <f>IFERROR('Más Vistos-H'!C15/'Más Vistos-U'!C14,0)</f>
        <v>0.81658707910948858</v>
      </c>
      <c r="D15" s="242">
        <f>IFERROR('Más Vistos-H'!D15/'Más Vistos-U'!D14,0)</f>
        <v>0.76433151126250964</v>
      </c>
      <c r="E15" s="242">
        <f>IFERROR('Más Vistos-H'!E15/'Más Vistos-U'!E14,0)</f>
        <v>0.80942248188459476</v>
      </c>
      <c r="F15" s="242">
        <f>IFERROR('Más Vistos-H'!F15/'Más Vistos-U'!F14,0)</f>
        <v>0.86854636166168875</v>
      </c>
      <c r="G15" s="242">
        <f>IFERROR('Más Vistos-H'!G15/'Más Vistos-U'!G14,0)</f>
        <v>0.90333753075192025</v>
      </c>
      <c r="H15" s="242">
        <f>IFERROR('Más Vistos-H'!H15/'Más Vistos-U'!H14,0)</f>
        <v>0</v>
      </c>
      <c r="I15" s="242">
        <f>IFERROR('Más Vistos-H'!I15/'Más Vistos-U'!I14,0)</f>
        <v>0</v>
      </c>
      <c r="J15" s="243">
        <f>IFERROR('Más Vistos-H'!J15/'Más Vistos-U'!J14,0)</f>
        <v>0.87658004517071819</v>
      </c>
      <c r="K15" s="244">
        <f>IFERROR('Más Vistos-H'!K15/'Más Vistos-U'!K14,0)</f>
        <v>0.8632174850247506</v>
      </c>
      <c r="L15" s="244">
        <f>IFERROR('Más Vistos-H'!L15/'Más Vistos-U'!L14,0)</f>
        <v>0.87741072184141433</v>
      </c>
      <c r="M15" s="244">
        <f>IFERROR('Más Vistos-H'!M15/'Más Vistos-U'!M14,0)</f>
        <v>0.90088069369560031</v>
      </c>
      <c r="N15" s="244">
        <f>IFERROR('Más Vistos-H'!N15/'Más Vistos-U'!N14,0)</f>
        <v>0.88414231611132343</v>
      </c>
      <c r="O15" s="244">
        <f>IFERROR('Más Vistos-H'!O15/'Más Vistos-U'!O14,0)</f>
        <v>0</v>
      </c>
      <c r="P15" s="244">
        <f>IFERROR('Más Vistos-H'!P15/'Más Vistos-U'!P14,0)</f>
        <v>0</v>
      </c>
      <c r="Q15" s="27">
        <f t="shared" ref="Q15" si="7">IFERROR((J15-C15)/C15,"-")</f>
        <v>7.3467934524084857E-2</v>
      </c>
      <c r="R15" s="28">
        <f t="shared" ref="R15" si="8">IFERROR((K15-D15)/D15,"-")</f>
        <v>0.1293757647109208</v>
      </c>
      <c r="S15" s="28">
        <f t="shared" ref="S15" si="9">IFERROR((L15-E15)/E15,"-")</f>
        <v>8.399598661816407E-2</v>
      </c>
      <c r="T15" s="28">
        <f t="shared" ref="T15" si="10">IFERROR((M15-F15)/F15,"-")</f>
        <v>3.7228101413089847E-2</v>
      </c>
      <c r="U15" s="28">
        <f t="shared" ref="U15" si="11">IFERROR((N15-G15)/G15,"-")</f>
        <v>-2.1249216363920027E-2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7" t="s">
        <v>16</v>
      </c>
      <c r="C16" s="246">
        <f>IFERROR('Más Vistos-H'!C16/'Más Vistos-U'!C15,0)</f>
        <v>0.84404372052631305</v>
      </c>
      <c r="D16" s="245">
        <f>IFERROR('Más Vistos-H'!D16/'Más Vistos-U'!D15,0)</f>
        <v>0.79160861583972675</v>
      </c>
      <c r="E16" s="245">
        <f>IFERROR('Más Vistos-H'!E16/'Más Vistos-U'!E15,0)</f>
        <v>0.78085778156158725</v>
      </c>
      <c r="F16" s="245">
        <f>IFERROR('Más Vistos-H'!F16/'Más Vistos-U'!F15,0)</f>
        <v>0.86299244072171044</v>
      </c>
      <c r="G16" s="245">
        <f>IFERROR('Más Vistos-H'!G16/'Más Vistos-U'!G15,0)</f>
        <v>0.87377221273816674</v>
      </c>
      <c r="H16" s="245">
        <f>IFERROR('Más Vistos-H'!H16/'Más Vistos-U'!H15,0)</f>
        <v>0</v>
      </c>
      <c r="I16" s="245">
        <f>IFERROR('Más Vistos-H'!I16/'Más Vistos-U'!I15,0)</f>
        <v>0</v>
      </c>
      <c r="J16" s="247">
        <f>IFERROR('Más Vistos-H'!J16/'Más Vistos-U'!J15,0)</f>
        <v>0.88824472013183076</v>
      </c>
      <c r="K16" s="247">
        <f>IFERROR('Más Vistos-H'!K16/'Más Vistos-U'!K15,0)</f>
        <v>0.87253625638963583</v>
      </c>
      <c r="L16" s="247">
        <f>IFERROR('Más Vistos-H'!L16/'Más Vistos-U'!L15,0)</f>
        <v>0.88005152369090012</v>
      </c>
      <c r="M16" s="247">
        <f>IFERROR('Más Vistos-H'!M16/'Más Vistos-U'!M15,0)</f>
        <v>0.88411029145355136</v>
      </c>
      <c r="N16" s="247">
        <f>IFERROR('Más Vistos-H'!N16/'Más Vistos-U'!N15,0)</f>
        <v>0.87302340428408831</v>
      </c>
      <c r="O16" s="247">
        <f>IFERROR('Más Vistos-H'!O16/'Más Vistos-U'!O15,0)</f>
        <v>0</v>
      </c>
      <c r="P16" s="248">
        <f>IFERROR('Más Vistos-H'!P16/'Más Vistos-U'!P15,0)</f>
        <v>0</v>
      </c>
      <c r="Q16" s="120">
        <f t="shared" si="0"/>
        <v>5.2368139861233343E-2</v>
      </c>
      <c r="R16" s="121">
        <f t="shared" si="1"/>
        <v>0.10223188445727342</v>
      </c>
      <c r="S16" s="121">
        <f t="shared" si="2"/>
        <v>0.12703176490210763</v>
      </c>
      <c r="T16" s="121">
        <f t="shared" si="3"/>
        <v>2.4470493292131624E-2</v>
      </c>
      <c r="U16" s="121">
        <f t="shared" si="4"/>
        <v>-8.56983597283172E-4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508" t="s">
        <v>203</v>
      </c>
      <c r="K2" s="508"/>
      <c r="L2" s="508"/>
      <c r="M2" s="508"/>
      <c r="N2" s="508"/>
      <c r="O2" s="508"/>
      <c r="P2" s="508"/>
    </row>
    <row r="3" spans="1:23" x14ac:dyDescent="0.25">
      <c r="C3" s="249">
        <v>43138</v>
      </c>
      <c r="D3" s="249">
        <v>43139</v>
      </c>
      <c r="E3" s="249">
        <v>43140</v>
      </c>
      <c r="F3" s="249">
        <v>43141</v>
      </c>
      <c r="G3" s="249">
        <v>43142</v>
      </c>
      <c r="H3" s="249">
        <v>43143</v>
      </c>
      <c r="I3" s="249">
        <v>43144</v>
      </c>
      <c r="J3" s="250">
        <v>43145</v>
      </c>
      <c r="K3" s="250">
        <v>43146</v>
      </c>
      <c r="L3" s="250">
        <v>43147</v>
      </c>
      <c r="M3" s="250">
        <v>43148</v>
      </c>
      <c r="N3" s="250">
        <v>43149</v>
      </c>
      <c r="O3" s="250">
        <v>43150</v>
      </c>
      <c r="P3" s="250">
        <v>43151</v>
      </c>
      <c r="Q3" s="249">
        <v>43152</v>
      </c>
      <c r="R3" s="249">
        <v>43153</v>
      </c>
      <c r="S3" s="249">
        <v>43154</v>
      </c>
      <c r="T3" s="249">
        <v>43155</v>
      </c>
      <c r="U3" s="249">
        <v>43156</v>
      </c>
      <c r="V3" s="249">
        <v>43157</v>
      </c>
      <c r="W3" s="249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1" t="s">
        <v>225</v>
      </c>
      <c r="K4" s="251" t="s">
        <v>226</v>
      </c>
      <c r="L4" s="251" t="s">
        <v>227</v>
      </c>
      <c r="M4" s="251" t="s">
        <v>228</v>
      </c>
      <c r="N4" s="251" t="s">
        <v>229</v>
      </c>
      <c r="O4" s="251" t="s">
        <v>230</v>
      </c>
      <c r="P4" s="251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3" customFormat="1" x14ac:dyDescent="0.25">
      <c r="A5" s="1"/>
      <c r="B5" s="25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3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3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3" customFormat="1" x14ac:dyDescent="0.25">
      <c r="A8" s="1"/>
      <c r="B8" s="254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3" customFormat="1" x14ac:dyDescent="0.25">
      <c r="A9" s="1"/>
      <c r="B9" s="254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3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3" customFormat="1" x14ac:dyDescent="0.25">
      <c r="A11" s="1"/>
      <c r="B11" s="254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3" customFormat="1" x14ac:dyDescent="0.25">
      <c r="A12" s="1"/>
      <c r="B12" s="252" t="s">
        <v>238</v>
      </c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</row>
    <row r="13" spans="1:23" s="253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3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3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3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3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3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2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4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4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4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4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4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4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4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2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4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6" t="s">
        <v>262</v>
      </c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8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6" t="s">
        <v>270</v>
      </c>
      <c r="C44" s="257"/>
      <c r="D44" s="257"/>
      <c r="E44" s="257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7"/>
      <c r="Q44" s="257"/>
      <c r="R44" s="257"/>
      <c r="S44" s="257"/>
      <c r="T44" s="257"/>
      <c r="U44" s="257"/>
      <c r="V44" s="257"/>
      <c r="W44" s="257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6" t="s">
        <v>278</v>
      </c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9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88" t="s">
        <v>203</v>
      </c>
      <c r="K2" s="488"/>
      <c r="L2" s="488"/>
      <c r="M2" s="488"/>
      <c r="N2" s="488"/>
      <c r="O2" s="488"/>
      <c r="P2" s="488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88" t="s">
        <v>203</v>
      </c>
      <c r="K2" s="488"/>
      <c r="L2" s="488"/>
      <c r="M2" s="488"/>
      <c r="N2" s="488"/>
      <c r="O2" s="488"/>
      <c r="P2" s="488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4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9" t="s">
        <v>197</v>
      </c>
      <c r="C233" s="280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8">
        <v>14886.147999999999</v>
      </c>
      <c r="L233" s="278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2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1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89" t="s">
        <v>434</v>
      </c>
      <c r="C2" s="490"/>
      <c r="D2" s="491"/>
      <c r="G2" s="489" t="s">
        <v>435</v>
      </c>
      <c r="H2" s="490"/>
      <c r="I2" s="491"/>
    </row>
    <row r="3" spans="2:10" ht="15.75" thickBot="1" x14ac:dyDescent="0.3">
      <c r="B3" s="489" t="str">
        <f>Replay!A1</f>
        <v>12/09 –18/09</v>
      </c>
      <c r="C3" s="490"/>
      <c r="D3" s="491"/>
      <c r="G3" s="489" t="str">
        <f>Replay!A1</f>
        <v>12/09 –18/09</v>
      </c>
      <c r="H3" s="490"/>
      <c r="I3" s="491"/>
    </row>
    <row r="4" spans="2:10" ht="15.75" thickBot="1" x14ac:dyDescent="0.3">
      <c r="B4" s="324" t="s">
        <v>383</v>
      </c>
      <c r="C4" s="324" t="s">
        <v>382</v>
      </c>
      <c r="D4" s="324" t="s">
        <v>384</v>
      </c>
      <c r="G4" s="324" t="s">
        <v>383</v>
      </c>
      <c r="H4" s="324" t="s">
        <v>382</v>
      </c>
      <c r="I4" s="324" t="s">
        <v>384</v>
      </c>
    </row>
    <row r="5" spans="2:10" x14ac:dyDescent="0.25">
      <c r="B5" s="323" t="s">
        <v>392</v>
      </c>
      <c r="C5" s="327">
        <v>127202.39</v>
      </c>
      <c r="D5" s="326">
        <f>C5/C8</f>
        <v>1.9611361610370887E-2</v>
      </c>
      <c r="G5" s="323" t="s">
        <v>439</v>
      </c>
      <c r="H5" s="325">
        <f>SUM(Destacados!H4:H60)</f>
        <v>1236435.7666666657</v>
      </c>
      <c r="I5" s="326">
        <f>H5/C8</f>
        <v>0.19062683435504743</v>
      </c>
    </row>
    <row r="6" spans="2:10" x14ac:dyDescent="0.25">
      <c r="B6" s="314" t="s">
        <v>196</v>
      </c>
      <c r="C6" s="315">
        <v>6114404.1100000003</v>
      </c>
      <c r="D6" s="316">
        <f>C6/C8</f>
        <v>0.94268503943320536</v>
      </c>
      <c r="G6" s="311" t="s">
        <v>438</v>
      </c>
      <c r="H6" s="312">
        <f>SUM('Más Vistos-H'!J16:P16)+SUM('Más Vistos-H'!J29:P29)</f>
        <v>1863513.5366666648</v>
      </c>
      <c r="I6" s="313">
        <f>H6/C8</f>
        <v>0.28730621990193034</v>
      </c>
      <c r="J6" s="316">
        <f>H6/C6</f>
        <v>0.30477434973899109</v>
      </c>
    </row>
    <row r="7" spans="2:10" x14ac:dyDescent="0.25">
      <c r="B7" s="317" t="s">
        <v>385</v>
      </c>
      <c r="C7" s="318">
        <v>244551.5</v>
      </c>
      <c r="D7" s="319">
        <f>C7/C8</f>
        <v>3.770359895642382E-2</v>
      </c>
      <c r="G7" s="311" t="s">
        <v>440</v>
      </c>
      <c r="H7" s="312">
        <f>SUM(Partidos!G2:G70)</f>
        <v>682036.51930000028</v>
      </c>
      <c r="I7" s="313">
        <f>H7/C8</f>
        <v>0.10515262182944052</v>
      </c>
      <c r="J7" s="316">
        <f>H7/C6</f>
        <v>0.11154586890724831</v>
      </c>
    </row>
    <row r="8" spans="2:10" x14ac:dyDescent="0.25">
      <c r="B8" s="320" t="s">
        <v>16</v>
      </c>
      <c r="C8" s="321">
        <f>SUM(C5:C7)</f>
        <v>6486158</v>
      </c>
      <c r="D8" s="322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31"/>
  <sheetViews>
    <sheetView showGridLines="0" zoomScale="90" zoomScaleNormal="9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baseColWidth="10" defaultRowHeight="15" x14ac:dyDescent="0.25"/>
  <cols>
    <col min="1" max="1" width="0.85546875" style="307" customWidth="1"/>
    <col min="2" max="5" width="17.7109375" style="307" customWidth="1"/>
    <col min="6" max="6" width="23" style="310" customWidth="1"/>
    <col min="7" max="7" width="18.85546875" style="79" customWidth="1"/>
    <col min="8" max="16384" width="11.42578125" style="307"/>
  </cols>
  <sheetData>
    <row r="1" spans="2:7" ht="4.5" customHeight="1" thickBot="1" x14ac:dyDescent="0.3"/>
    <row r="2" spans="2:7" ht="21" customHeight="1" thickBot="1" x14ac:dyDescent="0.3">
      <c r="B2" s="324" t="s">
        <v>441</v>
      </c>
      <c r="C2" s="324" t="s">
        <v>392</v>
      </c>
      <c r="D2" s="324" t="s">
        <v>196</v>
      </c>
      <c r="E2" s="324" t="s">
        <v>385</v>
      </c>
      <c r="F2" s="324" t="s">
        <v>459</v>
      </c>
      <c r="G2" s="324" t="s">
        <v>479</v>
      </c>
    </row>
    <row r="3" spans="2:7" ht="24.95" customHeight="1" x14ac:dyDescent="0.25">
      <c r="B3" s="332" t="s">
        <v>405</v>
      </c>
      <c r="C3" s="333">
        <v>87399</v>
      </c>
      <c r="D3" s="333">
        <v>5645444</v>
      </c>
      <c r="E3" s="334">
        <v>423507</v>
      </c>
      <c r="F3" s="328"/>
      <c r="G3" s="328"/>
    </row>
    <row r="4" spans="2:7" ht="24.95" customHeight="1" x14ac:dyDescent="0.25">
      <c r="B4" s="335" t="s">
        <v>404</v>
      </c>
      <c r="C4" s="333">
        <v>83835</v>
      </c>
      <c r="D4" s="333">
        <v>4956020</v>
      </c>
      <c r="E4" s="334">
        <v>429559</v>
      </c>
      <c r="F4" s="328"/>
      <c r="G4" s="328"/>
    </row>
    <row r="5" spans="2:7" ht="24.95" customHeight="1" x14ac:dyDescent="0.25">
      <c r="B5" s="335" t="s">
        <v>403</v>
      </c>
      <c r="C5" s="333">
        <v>93126</v>
      </c>
      <c r="D5" s="333">
        <v>5511645</v>
      </c>
      <c r="E5" s="334">
        <v>450146</v>
      </c>
      <c r="F5" s="328"/>
      <c r="G5" s="328"/>
    </row>
    <row r="6" spans="2:7" ht="24.95" customHeight="1" x14ac:dyDescent="0.25">
      <c r="B6" s="335" t="s">
        <v>402</v>
      </c>
      <c r="C6" s="333">
        <v>108586</v>
      </c>
      <c r="D6" s="333">
        <v>5678819</v>
      </c>
      <c r="E6" s="334">
        <v>422155</v>
      </c>
      <c r="F6" s="328"/>
      <c r="G6" s="328"/>
    </row>
    <row r="7" spans="2:7" ht="24.95" customHeight="1" x14ac:dyDescent="0.25">
      <c r="B7" s="335" t="s">
        <v>401</v>
      </c>
      <c r="C7" s="333">
        <v>113859</v>
      </c>
      <c r="D7" s="333">
        <v>5963927</v>
      </c>
      <c r="E7" s="334">
        <v>395604</v>
      </c>
      <c r="F7" s="329" t="s">
        <v>462</v>
      </c>
      <c r="G7" s="329" t="s">
        <v>461</v>
      </c>
    </row>
    <row r="8" spans="2:7" ht="24.95" customHeight="1" x14ac:dyDescent="0.25">
      <c r="B8" s="335" t="s">
        <v>400</v>
      </c>
      <c r="C8" s="333">
        <v>112412</v>
      </c>
      <c r="D8" s="336">
        <v>6225747</v>
      </c>
      <c r="E8" s="334">
        <v>376269</v>
      </c>
      <c r="F8" s="329" t="s">
        <v>463</v>
      </c>
      <c r="G8" s="328"/>
    </row>
    <row r="9" spans="2:7" ht="24.95" customHeight="1" x14ac:dyDescent="0.25">
      <c r="B9" s="335" t="s">
        <v>409</v>
      </c>
      <c r="C9" s="312">
        <v>99203.687000000005</v>
      </c>
      <c r="D9" s="312">
        <v>5511680.5379999997</v>
      </c>
      <c r="E9" s="337">
        <v>364261.46899999998</v>
      </c>
      <c r="F9" s="329" t="s">
        <v>454</v>
      </c>
      <c r="G9" s="328"/>
    </row>
    <row r="10" spans="2:7" ht="24.95" customHeight="1" x14ac:dyDescent="0.25">
      <c r="B10" s="335" t="s">
        <v>397</v>
      </c>
      <c r="C10" s="312">
        <v>95987.509000000005</v>
      </c>
      <c r="D10" s="312">
        <v>5232186.608</v>
      </c>
      <c r="E10" s="337">
        <v>323560.11200000002</v>
      </c>
      <c r="F10" s="328"/>
      <c r="G10" s="328"/>
    </row>
    <row r="11" spans="2:7" ht="24.95" customHeight="1" x14ac:dyDescent="0.25">
      <c r="B11" s="335" t="s">
        <v>406</v>
      </c>
      <c r="C11" s="312">
        <v>101763.1</v>
      </c>
      <c r="D11" s="312">
        <v>5729848.5</v>
      </c>
      <c r="E11" s="337">
        <v>319277</v>
      </c>
      <c r="F11" s="328"/>
      <c r="G11" s="328"/>
    </row>
    <row r="12" spans="2:7" ht="24.95" customHeight="1" x14ac:dyDescent="0.25">
      <c r="B12" s="335" t="s">
        <v>411</v>
      </c>
      <c r="C12" s="312">
        <v>105886.77099999999</v>
      </c>
      <c r="D12" s="312">
        <v>5994518.1670000004</v>
      </c>
      <c r="E12" s="337">
        <v>285187.42099999997</v>
      </c>
      <c r="F12" s="328"/>
      <c r="G12" s="328"/>
    </row>
    <row r="13" spans="2:7" ht="24.95" customHeight="1" x14ac:dyDescent="0.25">
      <c r="B13" s="335" t="s">
        <v>488</v>
      </c>
      <c r="C13" s="312">
        <v>114105.53</v>
      </c>
      <c r="D13" s="312">
        <v>5584158.2400000002</v>
      </c>
      <c r="E13" s="337">
        <v>279806.15999999997</v>
      </c>
      <c r="F13" s="328"/>
      <c r="G13" s="328"/>
    </row>
    <row r="14" spans="2:7" ht="24.95" customHeight="1" x14ac:dyDescent="0.25">
      <c r="B14" s="335" t="s">
        <v>489</v>
      </c>
      <c r="C14" s="312">
        <v>115989.13</v>
      </c>
      <c r="D14" s="312">
        <v>5722573.3799999999</v>
      </c>
      <c r="E14" s="337">
        <v>276331.37</v>
      </c>
      <c r="F14" s="328"/>
      <c r="G14" s="328"/>
    </row>
    <row r="15" spans="2:7" ht="24.95" customHeight="1" x14ac:dyDescent="0.25">
      <c r="B15" s="335" t="s">
        <v>431</v>
      </c>
      <c r="C15" s="312">
        <v>114272.19</v>
      </c>
      <c r="D15" s="312">
        <v>5606485.2999999998</v>
      </c>
      <c r="E15" s="337">
        <v>264332.23</v>
      </c>
      <c r="F15" s="330" t="s">
        <v>465</v>
      </c>
      <c r="G15" s="331" t="s">
        <v>464</v>
      </c>
    </row>
    <row r="16" spans="2:7" ht="24.95" customHeight="1" x14ac:dyDescent="0.25">
      <c r="B16" s="335" t="s">
        <v>432</v>
      </c>
      <c r="C16" s="467">
        <v>125845.21</v>
      </c>
      <c r="D16" s="468">
        <v>6044714.2199999997</v>
      </c>
      <c r="E16" s="337">
        <v>283597.23</v>
      </c>
      <c r="F16" s="328"/>
      <c r="G16" s="328"/>
    </row>
    <row r="17" spans="2:7" ht="24.95" customHeight="1" x14ac:dyDescent="0.25">
      <c r="B17" s="338" t="s">
        <v>453</v>
      </c>
      <c r="C17" s="469">
        <v>126278.9</v>
      </c>
      <c r="D17" s="340">
        <v>5912788.4100000001</v>
      </c>
      <c r="E17" s="341">
        <v>267736.38</v>
      </c>
      <c r="F17" s="342" t="s">
        <v>466</v>
      </c>
      <c r="G17" s="343" t="s">
        <v>467</v>
      </c>
    </row>
    <row r="18" spans="2:7" ht="24.95" customHeight="1" x14ac:dyDescent="0.25">
      <c r="B18" s="338" t="s">
        <v>484</v>
      </c>
      <c r="C18" s="469">
        <v>125308.59</v>
      </c>
      <c r="D18" s="340">
        <v>5916998.4100000001</v>
      </c>
      <c r="E18" s="341">
        <v>252904.34</v>
      </c>
      <c r="F18" s="342" t="s">
        <v>466</v>
      </c>
      <c r="G18" s="343" t="s">
        <v>468</v>
      </c>
    </row>
    <row r="19" spans="2:7" ht="24.95" customHeight="1" x14ac:dyDescent="0.25">
      <c r="B19" s="338" t="s">
        <v>483</v>
      </c>
      <c r="C19" s="470">
        <v>117247.22</v>
      </c>
      <c r="D19" s="340">
        <v>5740230.1799999997</v>
      </c>
      <c r="E19" s="341">
        <v>239734.7</v>
      </c>
      <c r="F19" s="342" t="s">
        <v>466</v>
      </c>
      <c r="G19" s="343" t="s">
        <v>715</v>
      </c>
    </row>
    <row r="20" spans="2:7" ht="24.75" customHeight="1" x14ac:dyDescent="0.25">
      <c r="B20" s="338" t="s">
        <v>490</v>
      </c>
      <c r="C20" s="470">
        <v>118928.22</v>
      </c>
      <c r="D20" s="340">
        <v>5816188.1500000004</v>
      </c>
      <c r="E20" s="341">
        <v>238912.56</v>
      </c>
      <c r="F20" s="342" t="s">
        <v>466</v>
      </c>
      <c r="G20" s="343" t="s">
        <v>716</v>
      </c>
    </row>
    <row r="21" spans="2:7" ht="33" customHeight="1" x14ac:dyDescent="0.25">
      <c r="B21" s="338" t="s">
        <v>494</v>
      </c>
      <c r="C21" s="339">
        <v>131610.35</v>
      </c>
      <c r="D21" s="340">
        <v>6046323.7000000002</v>
      </c>
      <c r="E21" s="341">
        <v>263303.90000000002</v>
      </c>
      <c r="F21" s="342" t="s">
        <v>718</v>
      </c>
      <c r="G21" s="343" t="s">
        <v>467</v>
      </c>
    </row>
    <row r="22" spans="2:7" ht="33" customHeight="1" thickBot="1" x14ac:dyDescent="0.3">
      <c r="B22" s="338" t="s">
        <v>508</v>
      </c>
      <c r="C22" s="339">
        <v>130821.32</v>
      </c>
      <c r="D22" s="340">
        <v>6076205.3600000003</v>
      </c>
      <c r="E22" s="341">
        <v>249110.57</v>
      </c>
      <c r="F22" s="342" t="s">
        <v>719</v>
      </c>
      <c r="G22" s="343" t="s">
        <v>717</v>
      </c>
    </row>
    <row r="23" spans="2:7" ht="24.75" customHeight="1" thickBot="1" x14ac:dyDescent="0.3">
      <c r="B23" s="419" t="s">
        <v>674</v>
      </c>
      <c r="C23" s="420">
        <v>127202.39</v>
      </c>
      <c r="D23" s="472">
        <v>6114404.1100000003</v>
      </c>
      <c r="E23" s="429">
        <v>244551.5</v>
      </c>
      <c r="F23" s="421" t="s">
        <v>720</v>
      </c>
      <c r="G23" s="422" t="s">
        <v>720</v>
      </c>
    </row>
    <row r="24" spans="2:7" x14ac:dyDescent="0.25">
      <c r="E24" s="309"/>
    </row>
    <row r="25" spans="2:7" x14ac:dyDescent="0.25">
      <c r="E25" s="309"/>
    </row>
    <row r="26" spans="2:7" x14ac:dyDescent="0.25">
      <c r="E26" s="309"/>
    </row>
    <row r="28" spans="2:7" x14ac:dyDescent="0.25">
      <c r="C28" s="464"/>
    </row>
    <row r="29" spans="2:7" x14ac:dyDescent="0.25">
      <c r="C29" s="464"/>
    </row>
    <row r="30" spans="2:7" x14ac:dyDescent="0.25">
      <c r="C30" s="464"/>
    </row>
    <row r="31" spans="2:7" x14ac:dyDescent="0.25">
      <c r="C31" s="464"/>
    </row>
  </sheetData>
  <phoneticPr fontId="4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17"/>
  <sheetViews>
    <sheetView showGridLines="0" tabSelected="1" topLeftCell="A4" zoomScaleNormal="100" workbookViewId="0">
      <selection activeCell="D21" sqref="D21"/>
    </sheetView>
  </sheetViews>
  <sheetFormatPr baseColWidth="10" defaultRowHeight="15" x14ac:dyDescent="0.25"/>
  <cols>
    <col min="1" max="1" width="0.85546875" customWidth="1"/>
    <col min="2" max="5" width="17.7109375" style="344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24" t="s">
        <v>441</v>
      </c>
      <c r="C2" s="324" t="s">
        <v>8</v>
      </c>
      <c r="D2" s="324" t="s">
        <v>442</v>
      </c>
      <c r="E2" s="324" t="s">
        <v>443</v>
      </c>
    </row>
    <row r="3" spans="2:6" ht="20.100000000000001" customHeight="1" x14ac:dyDescent="0.25">
      <c r="B3" s="379" t="s">
        <v>408</v>
      </c>
      <c r="C3" s="380">
        <v>229372.38333333313</v>
      </c>
      <c r="D3" s="380">
        <v>1349796.46</v>
      </c>
      <c r="E3" s="380">
        <v>282574.91666666669</v>
      </c>
    </row>
    <row r="4" spans="2:6" ht="20.100000000000001" customHeight="1" x14ac:dyDescent="0.25">
      <c r="B4" s="347" t="s">
        <v>397</v>
      </c>
      <c r="C4" s="346">
        <v>328458.67</v>
      </c>
      <c r="D4" s="346">
        <v>1337820.58</v>
      </c>
      <c r="E4" s="346">
        <v>196728.92</v>
      </c>
    </row>
    <row r="5" spans="2:6" ht="20.100000000000001" customHeight="1" x14ac:dyDescent="0.25">
      <c r="B5" s="347" t="s">
        <v>406</v>
      </c>
      <c r="C5" s="346">
        <v>614295.7833451</v>
      </c>
      <c r="D5" s="346">
        <v>1344824.8166666655</v>
      </c>
      <c r="E5" s="346">
        <v>380612.2043000001</v>
      </c>
    </row>
    <row r="6" spans="2:6" ht="20.100000000000001" customHeight="1" x14ac:dyDescent="0.25">
      <c r="B6" s="347" t="s">
        <v>411</v>
      </c>
      <c r="C6" s="346">
        <v>610566.51666666579</v>
      </c>
      <c r="D6" s="471">
        <v>2165471.8499999978</v>
      </c>
      <c r="E6" s="346">
        <v>621346.44999999984</v>
      </c>
    </row>
    <row r="7" spans="2:6" ht="20.100000000000001" customHeight="1" x14ac:dyDescent="0.25">
      <c r="B7" s="347" t="s">
        <v>488</v>
      </c>
      <c r="C7" s="346">
        <v>495980.07666666608</v>
      </c>
      <c r="D7" s="346">
        <v>1710027.4833333315</v>
      </c>
      <c r="E7" s="346">
        <v>288256.72366666654</v>
      </c>
    </row>
    <row r="8" spans="2:6" ht="20.100000000000001" customHeight="1" x14ac:dyDescent="0.25">
      <c r="B8" s="347" t="s">
        <v>489</v>
      </c>
      <c r="C8" s="346">
        <v>645742.58333333244</v>
      </c>
      <c r="D8" s="346">
        <v>1605951.2166666649</v>
      </c>
      <c r="E8" s="346">
        <v>418884.89437000017</v>
      </c>
    </row>
    <row r="9" spans="2:6" ht="20.100000000000001" customHeight="1" x14ac:dyDescent="0.25">
      <c r="B9" s="347" t="s">
        <v>431</v>
      </c>
      <c r="C9" s="346">
        <v>610706.95333333267</v>
      </c>
      <c r="D9" s="346">
        <v>1347746.1333333317</v>
      </c>
      <c r="E9" s="346">
        <v>335206.93333333335</v>
      </c>
      <c r="F9" s="345" t="s">
        <v>436</v>
      </c>
    </row>
    <row r="10" spans="2:6" ht="20.100000000000001" customHeight="1" x14ac:dyDescent="0.25">
      <c r="B10" s="347" t="s">
        <v>432</v>
      </c>
      <c r="C10" s="465">
        <v>948656.81666666537</v>
      </c>
      <c r="D10" s="465">
        <v>1116358.3666666651</v>
      </c>
      <c r="E10" s="465">
        <v>744277.69999999984</v>
      </c>
    </row>
    <row r="11" spans="2:6" ht="20.100000000000001" customHeight="1" x14ac:dyDescent="0.25">
      <c r="B11" s="347" t="s">
        <v>453</v>
      </c>
      <c r="C11" s="465">
        <v>845932.97666666622</v>
      </c>
      <c r="D11" s="465">
        <v>1795789.6333333314</v>
      </c>
      <c r="E11" s="465">
        <v>421628.28</v>
      </c>
    </row>
    <row r="12" spans="2:6" ht="20.100000000000001" customHeight="1" x14ac:dyDescent="0.25">
      <c r="B12" s="347" t="s">
        <v>484</v>
      </c>
      <c r="C12" s="465">
        <v>1094224.013333332</v>
      </c>
      <c r="D12" s="465">
        <v>1811610.2333333315</v>
      </c>
      <c r="E12" s="465">
        <v>474333.75099999999</v>
      </c>
    </row>
    <row r="13" spans="2:6" x14ac:dyDescent="0.25">
      <c r="B13" s="347" t="s">
        <v>483</v>
      </c>
      <c r="C13" s="465">
        <v>975683.08333333232</v>
      </c>
      <c r="D13" s="471">
        <v>1889718.6499999987</v>
      </c>
      <c r="E13" s="465">
        <v>424470.00669999997</v>
      </c>
    </row>
    <row r="14" spans="2:6" x14ac:dyDescent="0.25">
      <c r="B14" s="347" t="s">
        <v>490</v>
      </c>
      <c r="C14" s="465">
        <v>1223152.2133333324</v>
      </c>
      <c r="D14" s="465">
        <v>1781795.2599999984</v>
      </c>
      <c r="E14" s="465">
        <v>521529.59000000014</v>
      </c>
    </row>
    <row r="15" spans="2:6" x14ac:dyDescent="0.25">
      <c r="B15" s="347" t="s">
        <v>494</v>
      </c>
      <c r="C15" s="465">
        <v>1024428.1466666657</v>
      </c>
      <c r="D15" s="465">
        <v>1760664.8666666644</v>
      </c>
      <c r="E15" s="465">
        <v>584810.86666666658</v>
      </c>
    </row>
    <row r="16" spans="2:6" x14ac:dyDescent="0.25">
      <c r="B16" s="347" t="s">
        <v>508</v>
      </c>
      <c r="C16" s="465">
        <v>1020359.2299999989</v>
      </c>
      <c r="D16" s="465">
        <v>1819450.7899999984</v>
      </c>
      <c r="E16" s="465">
        <v>761014.54300000006</v>
      </c>
    </row>
    <row r="17" spans="2:5" x14ac:dyDescent="0.25">
      <c r="B17" s="347" t="s">
        <v>674</v>
      </c>
      <c r="C17" s="465">
        <v>1236435.7666666657</v>
      </c>
      <c r="D17" s="465">
        <v>1863513.5366666648</v>
      </c>
      <c r="E17" s="465">
        <v>682036.51930000028</v>
      </c>
    </row>
  </sheetData>
  <phoneticPr fontId="4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75"/>
  <sheetViews>
    <sheetView workbookViewId="0">
      <selection activeCell="D66" sqref="D66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92" t="s">
        <v>196</v>
      </c>
      <c r="C2" s="493"/>
    </row>
    <row r="3" spans="2:9" ht="20.100000000000001" customHeight="1" thickBot="1" x14ac:dyDescent="0.3">
      <c r="B3" s="376" t="s">
        <v>469</v>
      </c>
      <c r="C3" s="376" t="s">
        <v>386</v>
      </c>
      <c r="D3" s="377" t="s">
        <v>214</v>
      </c>
      <c r="E3" s="377" t="s">
        <v>216</v>
      </c>
      <c r="F3" s="377" t="s">
        <v>387</v>
      </c>
      <c r="G3" s="377" t="s">
        <v>388</v>
      </c>
      <c r="H3" s="377" t="s">
        <v>389</v>
      </c>
      <c r="I3" s="377" t="s">
        <v>390</v>
      </c>
    </row>
    <row r="4" spans="2:9" ht="17.100000000000001" customHeight="1" x14ac:dyDescent="0.25">
      <c r="B4" s="453" t="s">
        <v>641</v>
      </c>
      <c r="C4" s="454" t="s">
        <v>642</v>
      </c>
      <c r="D4" s="454" t="s">
        <v>407</v>
      </c>
      <c r="E4" s="455">
        <v>44817</v>
      </c>
      <c r="F4" s="456">
        <v>0.58333333333333337</v>
      </c>
      <c r="G4" s="456">
        <v>0.66666666666666663</v>
      </c>
      <c r="H4" s="473">
        <v>92000.183333333305</v>
      </c>
      <c r="I4" s="466">
        <v>111699</v>
      </c>
    </row>
    <row r="5" spans="2:9" ht="17.100000000000001" customHeight="1" x14ac:dyDescent="0.25">
      <c r="B5" s="453" t="s">
        <v>482</v>
      </c>
      <c r="C5" s="454" t="s">
        <v>639</v>
      </c>
      <c r="D5" s="454" t="s">
        <v>398</v>
      </c>
      <c r="E5" s="455">
        <v>44821</v>
      </c>
      <c r="F5" s="456">
        <v>0.79166666666666663</v>
      </c>
      <c r="G5" s="456">
        <v>0.875</v>
      </c>
      <c r="H5" s="473">
        <v>84592.483333333294</v>
      </c>
      <c r="I5" s="466">
        <v>100450</v>
      </c>
    </row>
    <row r="6" spans="2:9" ht="17.100000000000001" customHeight="1" x14ac:dyDescent="0.25">
      <c r="B6" s="453" t="s">
        <v>482</v>
      </c>
      <c r="C6" s="454" t="s">
        <v>640</v>
      </c>
      <c r="D6" s="454" t="s">
        <v>398</v>
      </c>
      <c r="E6" s="455">
        <v>44822</v>
      </c>
      <c r="F6" s="456">
        <v>0.64583333333333337</v>
      </c>
      <c r="G6" s="456">
        <v>0.72916666666666663</v>
      </c>
      <c r="H6" s="473">
        <v>63356.333333333299</v>
      </c>
      <c r="I6" s="466">
        <v>75934</v>
      </c>
    </row>
    <row r="7" spans="2:9" ht="17.100000000000001" customHeight="1" x14ac:dyDescent="0.25">
      <c r="B7" s="453"/>
      <c r="C7" s="454" t="s">
        <v>362</v>
      </c>
      <c r="D7" s="454" t="s">
        <v>395</v>
      </c>
      <c r="E7" s="455">
        <v>44821</v>
      </c>
      <c r="F7" s="456">
        <v>0.85416666666666663</v>
      </c>
      <c r="G7" s="456">
        <v>0.96875</v>
      </c>
      <c r="H7" s="473">
        <v>59332.333333333299</v>
      </c>
      <c r="I7" s="466">
        <v>67936</v>
      </c>
    </row>
    <row r="8" spans="2:9" ht="17.100000000000001" customHeight="1" x14ac:dyDescent="0.25">
      <c r="B8" s="453"/>
      <c r="C8" s="454" t="s">
        <v>399</v>
      </c>
      <c r="D8" s="454" t="s">
        <v>391</v>
      </c>
      <c r="E8" s="455">
        <v>44819</v>
      </c>
      <c r="F8" s="456">
        <v>0.86111111111111116</v>
      </c>
      <c r="G8" s="456">
        <v>0.89583333333333337</v>
      </c>
      <c r="H8" s="473">
        <v>55305.966666666602</v>
      </c>
      <c r="I8" s="466">
        <v>61391</v>
      </c>
    </row>
    <row r="9" spans="2:9" ht="17.100000000000001" customHeight="1" x14ac:dyDescent="0.25">
      <c r="B9" s="453"/>
      <c r="C9" s="454" t="s">
        <v>399</v>
      </c>
      <c r="D9" s="454" t="s">
        <v>391</v>
      </c>
      <c r="E9" s="455">
        <v>44818</v>
      </c>
      <c r="F9" s="456">
        <v>0.86111111111111116</v>
      </c>
      <c r="G9" s="456">
        <v>0.89583333333333337</v>
      </c>
      <c r="H9" s="473">
        <v>55297.933333333298</v>
      </c>
      <c r="I9" s="466">
        <v>63024</v>
      </c>
    </row>
    <row r="10" spans="2:9" ht="17.100000000000001" customHeight="1" x14ac:dyDescent="0.25">
      <c r="B10" s="453"/>
      <c r="C10" s="454" t="s">
        <v>399</v>
      </c>
      <c r="D10" s="454" t="s">
        <v>391</v>
      </c>
      <c r="E10" s="455">
        <v>44816</v>
      </c>
      <c r="F10" s="456">
        <v>0.86111111111111116</v>
      </c>
      <c r="G10" s="456">
        <v>0.89583333333333337</v>
      </c>
      <c r="H10" s="473">
        <v>54983.483333333301</v>
      </c>
      <c r="I10" s="466">
        <v>62725</v>
      </c>
    </row>
    <row r="11" spans="2:9" ht="17.100000000000001" customHeight="1" x14ac:dyDescent="0.25">
      <c r="B11" s="453"/>
      <c r="C11" s="454" t="s">
        <v>399</v>
      </c>
      <c r="D11" s="454" t="s">
        <v>391</v>
      </c>
      <c r="E11" s="455">
        <v>44817</v>
      </c>
      <c r="F11" s="456">
        <v>0.86111111111111116</v>
      </c>
      <c r="G11" s="456">
        <v>0.89583333333333337</v>
      </c>
      <c r="H11" s="473">
        <v>53127.583333333299</v>
      </c>
      <c r="I11" s="466">
        <v>61546</v>
      </c>
    </row>
    <row r="12" spans="2:9" ht="17.100000000000001" customHeight="1" x14ac:dyDescent="0.25">
      <c r="B12" s="453"/>
      <c r="C12" s="454" t="s">
        <v>399</v>
      </c>
      <c r="D12" s="454" t="s">
        <v>391</v>
      </c>
      <c r="E12" s="455">
        <v>44820</v>
      </c>
      <c r="F12" s="456">
        <v>0.86111111111111116</v>
      </c>
      <c r="G12" s="456">
        <v>0.89583333333333337</v>
      </c>
      <c r="H12" s="473">
        <v>50893</v>
      </c>
      <c r="I12" s="466">
        <v>57562</v>
      </c>
    </row>
    <row r="13" spans="2:9" ht="17.100000000000001" customHeight="1" x14ac:dyDescent="0.25">
      <c r="B13" s="453"/>
      <c r="C13" s="454" t="s">
        <v>515</v>
      </c>
      <c r="D13" s="454" t="s">
        <v>391</v>
      </c>
      <c r="E13" s="455">
        <v>44821</v>
      </c>
      <c r="F13" s="456">
        <v>0.875</v>
      </c>
      <c r="G13" s="456">
        <v>0.97916666666666663</v>
      </c>
      <c r="H13" s="473">
        <v>43363.7</v>
      </c>
      <c r="I13" s="466">
        <v>53752</v>
      </c>
    </row>
    <row r="14" spans="2:9" ht="17.100000000000001" customHeight="1" x14ac:dyDescent="0.25">
      <c r="B14" s="453"/>
      <c r="C14" s="454" t="s">
        <v>632</v>
      </c>
      <c r="D14" s="454" t="s">
        <v>395</v>
      </c>
      <c r="E14" s="455">
        <v>44816</v>
      </c>
      <c r="F14" s="456">
        <v>0.90625</v>
      </c>
      <c r="G14" s="456">
        <v>0.95833333333333337</v>
      </c>
      <c r="H14" s="473">
        <v>42579.366666666603</v>
      </c>
      <c r="I14" s="466">
        <v>46535</v>
      </c>
    </row>
    <row r="15" spans="2:9" ht="17.100000000000001" customHeight="1" x14ac:dyDescent="0.25">
      <c r="B15" s="453" t="s">
        <v>655</v>
      </c>
      <c r="C15" s="454" t="s">
        <v>657</v>
      </c>
      <c r="D15" s="454" t="s">
        <v>407</v>
      </c>
      <c r="E15" s="455">
        <v>44822</v>
      </c>
      <c r="F15" s="456">
        <v>0.58333333333333337</v>
      </c>
      <c r="G15" s="456">
        <v>0.66666666666666663</v>
      </c>
      <c r="H15" s="473">
        <v>41242.35</v>
      </c>
      <c r="I15" s="466">
        <v>58152</v>
      </c>
    </row>
    <row r="16" spans="2:9" ht="17.100000000000001" customHeight="1" x14ac:dyDescent="0.25">
      <c r="B16" s="453"/>
      <c r="C16" s="454" t="s">
        <v>449</v>
      </c>
      <c r="D16" s="454" t="s">
        <v>391</v>
      </c>
      <c r="E16" s="455">
        <v>44822</v>
      </c>
      <c r="F16" s="456">
        <v>0.91666666666666663</v>
      </c>
      <c r="G16" s="456">
        <v>0.99930555555555556</v>
      </c>
      <c r="H16" s="473">
        <v>37596.15</v>
      </c>
      <c r="I16" s="466">
        <v>49703</v>
      </c>
    </row>
    <row r="17" spans="2:11" ht="17.100000000000001" customHeight="1" x14ac:dyDescent="0.25">
      <c r="B17" s="453"/>
      <c r="C17" s="454" t="s">
        <v>632</v>
      </c>
      <c r="D17" s="454" t="s">
        <v>395</v>
      </c>
      <c r="E17" s="455">
        <v>44817</v>
      </c>
      <c r="F17" s="456">
        <v>0.90625</v>
      </c>
      <c r="G17" s="456">
        <v>0.95833333333333337</v>
      </c>
      <c r="H17" s="473">
        <v>37075.216666666602</v>
      </c>
      <c r="I17" s="466">
        <v>42636</v>
      </c>
    </row>
    <row r="18" spans="2:11" ht="17.100000000000001" customHeight="1" x14ac:dyDescent="0.25">
      <c r="B18" s="453"/>
      <c r="C18" s="454" t="s">
        <v>632</v>
      </c>
      <c r="D18" s="454" t="s">
        <v>395</v>
      </c>
      <c r="E18" s="455">
        <v>44818</v>
      </c>
      <c r="F18" s="456">
        <v>0.90625</v>
      </c>
      <c r="G18" s="456">
        <v>0.95833333333333337</v>
      </c>
      <c r="H18" s="473">
        <v>35982.85</v>
      </c>
      <c r="I18" s="466">
        <v>41570</v>
      </c>
    </row>
    <row r="19" spans="2:11" ht="17.100000000000001" customHeight="1" x14ac:dyDescent="0.25">
      <c r="B19" s="453"/>
      <c r="C19" s="454" t="s">
        <v>632</v>
      </c>
      <c r="D19" s="454" t="s">
        <v>395</v>
      </c>
      <c r="E19" s="455">
        <v>44819</v>
      </c>
      <c r="F19" s="456">
        <v>0.90625</v>
      </c>
      <c r="G19" s="456">
        <v>0.95833333333333337</v>
      </c>
      <c r="H19" s="473">
        <v>34105.283333333296</v>
      </c>
      <c r="I19" s="466">
        <v>39849</v>
      </c>
    </row>
    <row r="20" spans="2:11" ht="17.100000000000001" customHeight="1" x14ac:dyDescent="0.25">
      <c r="B20" s="453"/>
      <c r="C20" s="454" t="s">
        <v>420</v>
      </c>
      <c r="D20" s="454" t="s">
        <v>391</v>
      </c>
      <c r="E20" s="455">
        <v>44822</v>
      </c>
      <c r="F20" s="456">
        <v>0.83333333333333337</v>
      </c>
      <c r="G20" s="456">
        <v>0.91666666666666663</v>
      </c>
      <c r="H20" s="473">
        <v>31331.1</v>
      </c>
      <c r="I20" s="466">
        <v>59047</v>
      </c>
    </row>
    <row r="21" spans="2:11" ht="17.100000000000001" customHeight="1" x14ac:dyDescent="0.25">
      <c r="B21" s="453"/>
      <c r="C21" s="454" t="s">
        <v>632</v>
      </c>
      <c r="D21" s="454" t="s">
        <v>395</v>
      </c>
      <c r="E21" s="455">
        <v>44820</v>
      </c>
      <c r="F21" s="456">
        <v>0.90625</v>
      </c>
      <c r="G21" s="456">
        <v>0.95833333333333337</v>
      </c>
      <c r="H21" s="473">
        <v>30325.75</v>
      </c>
      <c r="I21" s="466">
        <v>36908</v>
      </c>
    </row>
    <row r="22" spans="2:11" ht="17.100000000000001" customHeight="1" x14ac:dyDescent="0.25">
      <c r="B22" s="474" t="s">
        <v>641</v>
      </c>
      <c r="C22" s="475" t="s">
        <v>644</v>
      </c>
      <c r="D22" s="475" t="s">
        <v>645</v>
      </c>
      <c r="E22" s="476">
        <v>44818</v>
      </c>
      <c r="F22" s="477">
        <v>0.58333333333333337</v>
      </c>
      <c r="G22" s="477">
        <v>0.66666666666666663</v>
      </c>
      <c r="H22" s="478">
        <v>27072.15</v>
      </c>
      <c r="I22" s="479">
        <v>55011</v>
      </c>
    </row>
    <row r="23" spans="2:11" ht="17.100000000000001" customHeight="1" x14ac:dyDescent="0.25">
      <c r="B23" s="474" t="s">
        <v>641</v>
      </c>
      <c r="C23" s="475" t="s">
        <v>646</v>
      </c>
      <c r="D23" s="475" t="s">
        <v>433</v>
      </c>
      <c r="E23" s="476">
        <v>44818</v>
      </c>
      <c r="F23" s="477">
        <v>0.58333333333333337</v>
      </c>
      <c r="G23" s="477">
        <v>0.66666666666666663</v>
      </c>
      <c r="H23" s="478">
        <v>24394.9</v>
      </c>
      <c r="I23" s="479">
        <v>46638</v>
      </c>
    </row>
    <row r="24" spans="2:11" ht="17.100000000000001" customHeight="1" x14ac:dyDescent="0.25">
      <c r="B24" s="453"/>
      <c r="C24" s="454" t="s">
        <v>664</v>
      </c>
      <c r="D24" s="454" t="s">
        <v>631</v>
      </c>
      <c r="E24" s="455">
        <v>44822</v>
      </c>
      <c r="F24" s="456">
        <v>0.83333333333333337</v>
      </c>
      <c r="G24" s="456">
        <v>0.91666666666666663</v>
      </c>
      <c r="H24" s="473">
        <v>22848.55</v>
      </c>
      <c r="I24" s="466">
        <v>45535</v>
      </c>
    </row>
    <row r="25" spans="2:11" s="299" customFormat="1" ht="17.100000000000001" customHeight="1" x14ac:dyDescent="0.25">
      <c r="B25" s="474" t="s">
        <v>652</v>
      </c>
      <c r="C25" s="475" t="s">
        <v>653</v>
      </c>
      <c r="D25" s="475" t="s">
        <v>634</v>
      </c>
      <c r="E25" s="476">
        <v>44821</v>
      </c>
      <c r="F25" s="477">
        <v>0.60416666666666663</v>
      </c>
      <c r="G25" s="477">
        <v>0.6875</v>
      </c>
      <c r="H25" s="473">
        <v>15585.13</v>
      </c>
      <c r="I25" s="466">
        <v>23327</v>
      </c>
      <c r="J25"/>
      <c r="K25"/>
    </row>
    <row r="26" spans="2:11" ht="17.100000000000001" customHeight="1" x14ac:dyDescent="0.25">
      <c r="B26" s="453"/>
      <c r="C26" s="454" t="s">
        <v>630</v>
      </c>
      <c r="D26" s="454" t="s">
        <v>631</v>
      </c>
      <c r="E26" s="455">
        <v>44818</v>
      </c>
      <c r="F26" s="456">
        <v>0.85416666666666663</v>
      </c>
      <c r="G26" s="456">
        <v>0.91666666666666663</v>
      </c>
      <c r="H26" s="473">
        <v>18825.5666666666</v>
      </c>
      <c r="I26" s="466">
        <v>29347</v>
      </c>
    </row>
    <row r="27" spans="2:11" ht="17.100000000000001" customHeight="1" x14ac:dyDescent="0.25">
      <c r="B27" s="453"/>
      <c r="C27" s="454" t="s">
        <v>630</v>
      </c>
      <c r="D27" s="454" t="s">
        <v>631</v>
      </c>
      <c r="E27" s="455">
        <v>44816</v>
      </c>
      <c r="F27" s="456">
        <v>0.85416666666666663</v>
      </c>
      <c r="G27" s="456">
        <v>0.91666666666666663</v>
      </c>
      <c r="H27" s="473">
        <v>18825.5333333333</v>
      </c>
      <c r="I27" s="466">
        <v>32553</v>
      </c>
    </row>
    <row r="28" spans="2:11" ht="17.100000000000001" customHeight="1" x14ac:dyDescent="0.25">
      <c r="B28" s="453"/>
      <c r="C28" s="454" t="s">
        <v>630</v>
      </c>
      <c r="D28" s="454" t="s">
        <v>631</v>
      </c>
      <c r="E28" s="455">
        <v>44817</v>
      </c>
      <c r="F28" s="456">
        <v>0.85416666666666663</v>
      </c>
      <c r="G28" s="456">
        <v>0.91666666666666663</v>
      </c>
      <c r="H28" s="473">
        <v>18789.933333333302</v>
      </c>
      <c r="I28" s="466">
        <v>30052</v>
      </c>
    </row>
    <row r="29" spans="2:11" ht="17.100000000000001" customHeight="1" x14ac:dyDescent="0.25">
      <c r="B29" s="453"/>
      <c r="C29" s="454" t="s">
        <v>630</v>
      </c>
      <c r="D29" s="454" t="s">
        <v>631</v>
      </c>
      <c r="E29" s="455">
        <v>44819</v>
      </c>
      <c r="F29" s="456">
        <v>0.85416666666666663</v>
      </c>
      <c r="G29" s="456">
        <v>0.91666666666666663</v>
      </c>
      <c r="H29" s="473">
        <v>18191.166666666599</v>
      </c>
      <c r="I29" s="466">
        <v>28441</v>
      </c>
    </row>
    <row r="30" spans="2:11" s="299" customFormat="1" ht="17.100000000000001" customHeight="1" x14ac:dyDescent="0.25">
      <c r="B30" s="474" t="s">
        <v>661</v>
      </c>
      <c r="C30" s="475" t="s">
        <v>662</v>
      </c>
      <c r="D30" s="475" t="s">
        <v>663</v>
      </c>
      <c r="E30" s="476">
        <v>44822</v>
      </c>
      <c r="F30" s="477">
        <v>0.77083333333333337</v>
      </c>
      <c r="G30" s="477">
        <v>2.0833333333333332E-2</v>
      </c>
      <c r="H30" s="478">
        <v>17665.37</v>
      </c>
      <c r="I30" s="479">
        <v>17707</v>
      </c>
      <c r="J30"/>
      <c r="K30"/>
    </row>
    <row r="31" spans="2:11" ht="17.100000000000001" customHeight="1" x14ac:dyDescent="0.25">
      <c r="B31" s="453"/>
      <c r="C31" s="454" t="s">
        <v>630</v>
      </c>
      <c r="D31" s="454" t="s">
        <v>631</v>
      </c>
      <c r="E31" s="455">
        <v>44820</v>
      </c>
      <c r="F31" s="456">
        <v>0.85416666666666663</v>
      </c>
      <c r="G31" s="456">
        <v>0.91666666666666663</v>
      </c>
      <c r="H31" s="473">
        <v>16766.8</v>
      </c>
      <c r="I31" s="466">
        <v>26527</v>
      </c>
    </row>
    <row r="32" spans="2:11" ht="17.100000000000001" customHeight="1" x14ac:dyDescent="0.25">
      <c r="B32" s="453" t="s">
        <v>647</v>
      </c>
      <c r="C32" s="454" t="s">
        <v>648</v>
      </c>
      <c r="D32" s="454" t="s">
        <v>407</v>
      </c>
      <c r="E32" s="455">
        <v>44819</v>
      </c>
      <c r="F32" s="456">
        <v>0.48958333333333331</v>
      </c>
      <c r="G32" s="456">
        <v>0.57291666666666663</v>
      </c>
      <c r="H32" s="473">
        <v>16037.766666666599</v>
      </c>
      <c r="I32" s="466">
        <v>25157</v>
      </c>
    </row>
    <row r="33" spans="2:9" ht="17.100000000000001" customHeight="1" x14ac:dyDescent="0.25">
      <c r="B33" s="453" t="s">
        <v>482</v>
      </c>
      <c r="C33" s="454" t="s">
        <v>638</v>
      </c>
      <c r="D33" s="454" t="s">
        <v>398</v>
      </c>
      <c r="E33" s="455">
        <v>44816</v>
      </c>
      <c r="F33" s="456">
        <v>0.64583333333333337</v>
      </c>
      <c r="G33" s="456">
        <v>0.72916666666666663</v>
      </c>
      <c r="H33" s="473">
        <v>12914.666666666601</v>
      </c>
      <c r="I33" s="466">
        <v>19714</v>
      </c>
    </row>
    <row r="34" spans="2:9" ht="17.100000000000001" customHeight="1" x14ac:dyDescent="0.25">
      <c r="B34" s="453"/>
      <c r="C34" s="454" t="s">
        <v>458</v>
      </c>
      <c r="D34" s="454" t="s">
        <v>391</v>
      </c>
      <c r="E34" s="455">
        <v>44822</v>
      </c>
      <c r="F34" s="456">
        <v>0.79166666666666663</v>
      </c>
      <c r="G34" s="456">
        <v>0.83333333333333337</v>
      </c>
      <c r="H34" s="473">
        <v>11738.1333333333</v>
      </c>
      <c r="I34" s="466">
        <v>23728</v>
      </c>
    </row>
    <row r="35" spans="2:9" ht="17.100000000000001" customHeight="1" x14ac:dyDescent="0.25">
      <c r="B35" s="453" t="s">
        <v>511</v>
      </c>
      <c r="C35" s="454" t="s">
        <v>660</v>
      </c>
      <c r="D35" s="454" t="s">
        <v>433</v>
      </c>
      <c r="E35" s="455">
        <v>44822</v>
      </c>
      <c r="F35" s="456">
        <v>0.57291666666666663</v>
      </c>
      <c r="G35" s="456">
        <v>0.65625</v>
      </c>
      <c r="H35" s="473">
        <v>11340.9333333333</v>
      </c>
      <c r="I35" s="466">
        <v>23603</v>
      </c>
    </row>
    <row r="36" spans="2:9" ht="17.100000000000001" customHeight="1" x14ac:dyDescent="0.25">
      <c r="B36" s="453" t="s">
        <v>650</v>
      </c>
      <c r="C36" s="454" t="s">
        <v>651</v>
      </c>
      <c r="D36" s="454" t="s">
        <v>407</v>
      </c>
      <c r="E36" s="455">
        <v>44821</v>
      </c>
      <c r="F36" s="456">
        <v>0.79166666666666663</v>
      </c>
      <c r="G36" s="456">
        <v>0.95833333333333337</v>
      </c>
      <c r="H36" s="473">
        <v>8737.8833333333296</v>
      </c>
      <c r="I36" s="466">
        <v>19043</v>
      </c>
    </row>
    <row r="37" spans="2:9" ht="17.100000000000001" customHeight="1" x14ac:dyDescent="0.25">
      <c r="B37" s="453" t="s">
        <v>641</v>
      </c>
      <c r="C37" s="454" t="s">
        <v>643</v>
      </c>
      <c r="D37" s="454" t="s">
        <v>433</v>
      </c>
      <c r="E37" s="455">
        <v>44817</v>
      </c>
      <c r="F37" s="456">
        <v>0.58333333333333337</v>
      </c>
      <c r="G37" s="456">
        <v>0.66666666666666663</v>
      </c>
      <c r="H37" s="473">
        <v>8668.7999999999993</v>
      </c>
      <c r="I37" s="466">
        <v>31575</v>
      </c>
    </row>
    <row r="38" spans="2:9" ht="17.100000000000001" customHeight="1" x14ac:dyDescent="0.25">
      <c r="B38" s="474" t="s">
        <v>652</v>
      </c>
      <c r="C38" s="475" t="s">
        <v>654</v>
      </c>
      <c r="D38" s="475" t="s">
        <v>634</v>
      </c>
      <c r="E38" s="476">
        <v>44822</v>
      </c>
      <c r="F38" s="477">
        <v>0.5625</v>
      </c>
      <c r="G38" s="477">
        <v>0.64583333333333337</v>
      </c>
      <c r="H38" s="478">
        <v>6038.9166666666597</v>
      </c>
      <c r="I38" s="479">
        <v>15158</v>
      </c>
    </row>
    <row r="39" spans="2:9" ht="17.100000000000001" customHeight="1" x14ac:dyDescent="0.25">
      <c r="B39" s="453"/>
      <c r="C39" s="454" t="s">
        <v>509</v>
      </c>
      <c r="D39" s="454" t="s">
        <v>510</v>
      </c>
      <c r="E39" s="455">
        <v>44817</v>
      </c>
      <c r="F39" s="456">
        <v>0.6875</v>
      </c>
      <c r="G39" s="456">
        <v>0.79166666666666663</v>
      </c>
      <c r="H39" s="473">
        <v>5115.7</v>
      </c>
      <c r="I39" s="466">
        <v>10270</v>
      </c>
    </row>
    <row r="40" spans="2:9" ht="17.100000000000001" customHeight="1" x14ac:dyDescent="0.25">
      <c r="B40" s="453"/>
      <c r="C40" s="454" t="s">
        <v>509</v>
      </c>
      <c r="D40" s="454" t="s">
        <v>510</v>
      </c>
      <c r="E40" s="455">
        <v>44819</v>
      </c>
      <c r="F40" s="456">
        <v>0.6875</v>
      </c>
      <c r="G40" s="456">
        <v>0.79166666666666663</v>
      </c>
      <c r="H40" s="473">
        <v>5003.6166666666604</v>
      </c>
      <c r="I40" s="466">
        <v>10214</v>
      </c>
    </row>
    <row r="41" spans="2:9" ht="17.100000000000001" customHeight="1" x14ac:dyDescent="0.25">
      <c r="B41" s="453"/>
      <c r="C41" s="454" t="s">
        <v>509</v>
      </c>
      <c r="D41" s="454" t="s">
        <v>510</v>
      </c>
      <c r="E41" s="455">
        <v>44820</v>
      </c>
      <c r="F41" s="456">
        <v>0.6875</v>
      </c>
      <c r="G41" s="456">
        <v>0.79166666666666663</v>
      </c>
      <c r="H41" s="473">
        <v>4981.3666666666604</v>
      </c>
      <c r="I41" s="466">
        <v>10327</v>
      </c>
    </row>
    <row r="42" spans="2:9" ht="17.100000000000001" customHeight="1" x14ac:dyDescent="0.25">
      <c r="B42" s="453"/>
      <c r="C42" s="454" t="s">
        <v>509</v>
      </c>
      <c r="D42" s="454" t="s">
        <v>510</v>
      </c>
      <c r="E42" s="455">
        <v>44818</v>
      </c>
      <c r="F42" s="456">
        <v>0.6875</v>
      </c>
      <c r="G42" s="456">
        <v>0.79166666666666663</v>
      </c>
      <c r="H42" s="473">
        <v>4868.6166666666604</v>
      </c>
      <c r="I42" s="466">
        <v>9974</v>
      </c>
    </row>
    <row r="43" spans="2:9" ht="17.100000000000001" customHeight="1" x14ac:dyDescent="0.25">
      <c r="B43" s="453"/>
      <c r="C43" s="454" t="s">
        <v>509</v>
      </c>
      <c r="D43" s="454" t="s">
        <v>510</v>
      </c>
      <c r="E43" s="455">
        <v>44816</v>
      </c>
      <c r="F43" s="456">
        <v>0.6875</v>
      </c>
      <c r="G43" s="456">
        <v>0.79166666666666663</v>
      </c>
      <c r="H43" s="473">
        <v>4808.1333333333296</v>
      </c>
      <c r="I43" s="466">
        <v>10945</v>
      </c>
    </row>
    <row r="44" spans="2:9" ht="17.100000000000001" customHeight="1" x14ac:dyDescent="0.25">
      <c r="B44" s="453"/>
      <c r="C44" s="454" t="s">
        <v>633</v>
      </c>
      <c r="D44" s="454" t="s">
        <v>634</v>
      </c>
      <c r="E44" s="455">
        <v>44816</v>
      </c>
      <c r="F44" s="456">
        <v>0.91666666666666663</v>
      </c>
      <c r="G44" s="456">
        <v>0.97916666666666663</v>
      </c>
      <c r="H44" s="473">
        <v>4405.5</v>
      </c>
      <c r="I44" s="466">
        <v>8894</v>
      </c>
    </row>
    <row r="45" spans="2:9" ht="17.100000000000001" customHeight="1" x14ac:dyDescent="0.25">
      <c r="B45" s="453" t="s">
        <v>512</v>
      </c>
      <c r="C45" s="454" t="s">
        <v>513</v>
      </c>
      <c r="D45" s="454" t="s">
        <v>514</v>
      </c>
      <c r="E45" s="455">
        <v>44821</v>
      </c>
      <c r="F45" s="456">
        <v>0.71875</v>
      </c>
      <c r="G45" s="456">
        <v>0.99930555555555556</v>
      </c>
      <c r="H45" s="473">
        <v>4308.58</v>
      </c>
      <c r="I45" s="466">
        <v>9059</v>
      </c>
    </row>
    <row r="46" spans="2:9" ht="17.100000000000001" customHeight="1" x14ac:dyDescent="0.25">
      <c r="B46" s="453" t="s">
        <v>655</v>
      </c>
      <c r="C46" s="454" t="s">
        <v>656</v>
      </c>
      <c r="D46" s="454" t="s">
        <v>433</v>
      </c>
      <c r="E46" s="455">
        <v>44821</v>
      </c>
      <c r="F46" s="456">
        <v>0.47916666666666669</v>
      </c>
      <c r="G46" s="456">
        <v>0.5625</v>
      </c>
      <c r="H46" s="473">
        <v>3563.9</v>
      </c>
      <c r="I46" s="466">
        <v>9593</v>
      </c>
    </row>
    <row r="47" spans="2:9" ht="17.100000000000001" customHeight="1" x14ac:dyDescent="0.25">
      <c r="B47" s="453" t="s">
        <v>635</v>
      </c>
      <c r="C47" s="454" t="s">
        <v>636</v>
      </c>
      <c r="D47" s="454" t="s">
        <v>637</v>
      </c>
      <c r="E47" s="455">
        <v>44816</v>
      </c>
      <c r="F47" s="456">
        <v>0.75</v>
      </c>
      <c r="G47" s="456">
        <v>0.91666666666666663</v>
      </c>
      <c r="H47" s="473">
        <v>3495.8333333333298</v>
      </c>
      <c r="I47" s="466">
        <v>12886</v>
      </c>
    </row>
    <row r="48" spans="2:9" ht="17.100000000000001" customHeight="1" x14ac:dyDescent="0.25">
      <c r="B48" s="453"/>
      <c r="C48" s="454" t="s">
        <v>633</v>
      </c>
      <c r="D48" s="454" t="s">
        <v>634</v>
      </c>
      <c r="E48" s="455">
        <v>44817</v>
      </c>
      <c r="F48" s="456">
        <v>0.91666666666666663</v>
      </c>
      <c r="G48" s="456">
        <v>0.97916666666666663</v>
      </c>
      <c r="H48" s="473">
        <v>3311.0833333333298</v>
      </c>
      <c r="I48" s="466">
        <v>7683</v>
      </c>
    </row>
    <row r="49" spans="2:9" ht="17.100000000000001" customHeight="1" x14ac:dyDescent="0.25">
      <c r="B49" s="453"/>
      <c r="C49" s="454" t="s">
        <v>633</v>
      </c>
      <c r="D49" s="454" t="s">
        <v>634</v>
      </c>
      <c r="E49" s="455">
        <v>44818</v>
      </c>
      <c r="F49" s="456">
        <v>0.91666666666666663</v>
      </c>
      <c r="G49" s="456">
        <v>0.97916666666666663</v>
      </c>
      <c r="H49" s="473">
        <v>3169.0666666666598</v>
      </c>
      <c r="I49" s="466">
        <v>7507</v>
      </c>
    </row>
    <row r="50" spans="2:9" ht="17.100000000000001" customHeight="1" x14ac:dyDescent="0.25">
      <c r="B50" s="453"/>
      <c r="C50" s="454" t="s">
        <v>633</v>
      </c>
      <c r="D50" s="454" t="s">
        <v>634</v>
      </c>
      <c r="E50" s="455">
        <v>44819</v>
      </c>
      <c r="F50" s="456">
        <v>0.91666666666666663</v>
      </c>
      <c r="G50" s="456">
        <v>0.97916666666666663</v>
      </c>
      <c r="H50" s="473">
        <v>3002.3</v>
      </c>
      <c r="I50" s="466">
        <v>7693</v>
      </c>
    </row>
    <row r="51" spans="2:9" ht="17.100000000000001" customHeight="1" x14ac:dyDescent="0.25">
      <c r="B51" s="453"/>
      <c r="C51" s="454" t="s">
        <v>633</v>
      </c>
      <c r="D51" s="454" t="s">
        <v>634</v>
      </c>
      <c r="E51" s="455">
        <v>44820</v>
      </c>
      <c r="F51" s="456">
        <v>0.91666666666666663</v>
      </c>
      <c r="G51" s="456">
        <v>0.97916666666666663</v>
      </c>
      <c r="H51" s="473">
        <v>2652.45</v>
      </c>
      <c r="I51" s="466">
        <v>6470</v>
      </c>
    </row>
    <row r="52" spans="2:9" ht="17.100000000000001" customHeight="1" x14ac:dyDescent="0.25">
      <c r="B52" s="453" t="s">
        <v>647</v>
      </c>
      <c r="C52" s="454" t="s">
        <v>649</v>
      </c>
      <c r="D52" s="454" t="s">
        <v>645</v>
      </c>
      <c r="E52" s="455">
        <v>44819</v>
      </c>
      <c r="F52" s="456">
        <v>0.58333333333333337</v>
      </c>
      <c r="G52" s="456">
        <v>0.66666666666666663</v>
      </c>
      <c r="H52" s="473">
        <v>2374.2333333333299</v>
      </c>
      <c r="I52" s="466">
        <v>11433</v>
      </c>
    </row>
    <row r="53" spans="2:9" ht="17.100000000000001" customHeight="1" x14ac:dyDescent="0.25">
      <c r="B53" s="474" t="s">
        <v>658</v>
      </c>
      <c r="C53" s="475" t="s">
        <v>659</v>
      </c>
      <c r="D53" s="475" t="s">
        <v>407</v>
      </c>
      <c r="E53" s="476">
        <v>44822</v>
      </c>
      <c r="F53" s="477">
        <v>0.4375</v>
      </c>
      <c r="G53" s="477">
        <v>0.52083333333333337</v>
      </c>
      <c r="H53" s="478">
        <v>1299.4000000000001</v>
      </c>
      <c r="I53" s="479">
        <v>21491</v>
      </c>
    </row>
    <row r="54" spans="2:9" ht="17.100000000000001" customHeight="1" x14ac:dyDescent="0.25">
      <c r="B54" s="453"/>
      <c r="C54" s="454" t="s">
        <v>665</v>
      </c>
      <c r="D54" s="454" t="s">
        <v>514</v>
      </c>
      <c r="E54" s="455">
        <v>44822</v>
      </c>
      <c r="F54" s="456">
        <v>0.91666666666666663</v>
      </c>
      <c r="G54" s="456">
        <v>0.97916666666666663</v>
      </c>
      <c r="H54" s="473">
        <v>1087.25</v>
      </c>
      <c r="I54" s="466">
        <v>2629</v>
      </c>
    </row>
    <row r="55" spans="2:9" ht="17.100000000000001" customHeight="1" x14ac:dyDescent="0.25">
      <c r="B55" s="62"/>
      <c r="C55" s="62"/>
      <c r="D55" s="62"/>
      <c r="E55" s="457"/>
      <c r="F55" s="458"/>
      <c r="G55" s="458"/>
      <c r="H55" s="459"/>
      <c r="I55" s="460"/>
    </row>
    <row r="56" spans="2:9" ht="15.75" thickBot="1" x14ac:dyDescent="0.3">
      <c r="B56"/>
    </row>
    <row r="57" spans="2:9" ht="15.75" thickBot="1" x14ac:dyDescent="0.3">
      <c r="B57" s="494" t="s">
        <v>392</v>
      </c>
      <c r="C57" s="495"/>
    </row>
    <row r="58" spans="2:9" ht="15.75" thickBot="1" x14ac:dyDescent="0.3">
      <c r="B58" s="376" t="s">
        <v>386</v>
      </c>
      <c r="C58" s="376" t="s">
        <v>214</v>
      </c>
      <c r="D58" s="377" t="s">
        <v>393</v>
      </c>
      <c r="E58" s="377" t="s">
        <v>387</v>
      </c>
      <c r="F58" s="377" t="s">
        <v>394</v>
      </c>
      <c r="G58" s="377" t="s">
        <v>388</v>
      </c>
      <c r="H58" s="377" t="s">
        <v>389</v>
      </c>
      <c r="I58" s="377" t="s">
        <v>390</v>
      </c>
    </row>
    <row r="59" spans="2:9" x14ac:dyDescent="0.25">
      <c r="B59" s="430" t="s">
        <v>666</v>
      </c>
      <c r="C59" s="430" t="s">
        <v>637</v>
      </c>
      <c r="D59" s="437">
        <v>44817</v>
      </c>
      <c r="E59" s="461">
        <v>0.375</v>
      </c>
      <c r="F59" s="437">
        <v>44817</v>
      </c>
      <c r="G59" s="461">
        <v>0.95833333333333337</v>
      </c>
      <c r="H59" s="473">
        <v>10.17</v>
      </c>
      <c r="I59" s="466">
        <v>16</v>
      </c>
    </row>
    <row r="60" spans="2:9" x14ac:dyDescent="0.25">
      <c r="B60" s="430" t="s">
        <v>667</v>
      </c>
      <c r="C60" s="430" t="s">
        <v>407</v>
      </c>
      <c r="D60" s="437">
        <v>44817</v>
      </c>
      <c r="E60" s="461">
        <v>0.70833333333333337</v>
      </c>
      <c r="F60" s="437">
        <v>44818</v>
      </c>
      <c r="G60" s="461">
        <v>0.54166666666666663</v>
      </c>
      <c r="H60" s="473">
        <v>2045.3</v>
      </c>
      <c r="I60" s="466">
        <v>2517</v>
      </c>
    </row>
    <row r="61" spans="2:9" x14ac:dyDescent="0.25">
      <c r="B61" s="431"/>
      <c r="C61" s="298"/>
      <c r="D61" s="300"/>
      <c r="E61" s="301"/>
      <c r="F61" s="300"/>
      <c r="G61" s="301"/>
      <c r="H61" s="302"/>
      <c r="I61" s="302"/>
    </row>
    <row r="62" spans="2:9" ht="15.75" thickBot="1" x14ac:dyDescent="0.3">
      <c r="B62"/>
      <c r="C62" s="298"/>
    </row>
    <row r="63" spans="2:9" ht="15.75" thickBot="1" x14ac:dyDescent="0.3">
      <c r="B63" s="494" t="s">
        <v>385</v>
      </c>
      <c r="C63" s="495"/>
    </row>
    <row r="64" spans="2:9" ht="15.75" thickBot="1" x14ac:dyDescent="0.3">
      <c r="B64" s="432" t="s">
        <v>386</v>
      </c>
      <c r="C64" s="376"/>
      <c r="D64" s="377" t="s">
        <v>393</v>
      </c>
      <c r="E64" s="377" t="s">
        <v>387</v>
      </c>
      <c r="F64" s="377" t="s">
        <v>394</v>
      </c>
      <c r="G64" s="377" t="s">
        <v>388</v>
      </c>
      <c r="H64" s="377" t="s">
        <v>389</v>
      </c>
      <c r="I64" s="377" t="s">
        <v>390</v>
      </c>
    </row>
    <row r="65" spans="2:9" x14ac:dyDescent="0.25">
      <c r="B65" s="435"/>
      <c r="C65" s="436"/>
      <c r="D65" s="437"/>
      <c r="E65" s="438"/>
      <c r="F65" s="439"/>
      <c r="G65" s="440"/>
      <c r="H65" s="441"/>
      <c r="I65" s="435"/>
    </row>
    <row r="68" spans="2:9" ht="15.75" thickBot="1" x14ac:dyDescent="0.3">
      <c r="B68" s="462" t="s">
        <v>668</v>
      </c>
      <c r="C68" s="463"/>
    </row>
    <row r="69" spans="2:9" ht="15.75" thickBot="1" x14ac:dyDescent="0.3">
      <c r="B69" s="432" t="s">
        <v>386</v>
      </c>
      <c r="C69" s="376"/>
      <c r="D69" s="377" t="s">
        <v>393</v>
      </c>
      <c r="E69" s="377" t="s">
        <v>387</v>
      </c>
      <c r="F69" s="377" t="s">
        <v>394</v>
      </c>
      <c r="G69" s="377" t="s">
        <v>388</v>
      </c>
      <c r="H69" s="377" t="s">
        <v>389</v>
      </c>
      <c r="I69" s="377" t="s">
        <v>390</v>
      </c>
    </row>
    <row r="70" spans="2:9" x14ac:dyDescent="0.25">
      <c r="B70" s="453" t="s">
        <v>641</v>
      </c>
      <c r="C70" s="454" t="s">
        <v>646</v>
      </c>
      <c r="D70" s="454" t="s">
        <v>395</v>
      </c>
      <c r="E70" s="455">
        <v>44818</v>
      </c>
      <c r="F70" s="456">
        <v>0.58333333333333337</v>
      </c>
      <c r="G70" s="456">
        <v>0.66666666666666663</v>
      </c>
      <c r="H70" s="473">
        <v>8090.0333333333301</v>
      </c>
      <c r="I70" s="466">
        <v>23578</v>
      </c>
    </row>
    <row r="71" spans="2:9" x14ac:dyDescent="0.25">
      <c r="B71" s="474" t="s">
        <v>652</v>
      </c>
      <c r="C71" s="475" t="s">
        <v>653</v>
      </c>
      <c r="D71" s="475" t="s">
        <v>395</v>
      </c>
      <c r="E71" s="476">
        <v>44821</v>
      </c>
      <c r="F71" s="477">
        <v>0.60416666666666663</v>
      </c>
      <c r="G71" s="480">
        <v>0.6875</v>
      </c>
      <c r="H71" s="478">
        <v>5013.4399999999996</v>
      </c>
      <c r="I71" s="479">
        <v>15337</v>
      </c>
    </row>
    <row r="72" spans="2:9" x14ac:dyDescent="0.25">
      <c r="B72" s="453" t="s">
        <v>482</v>
      </c>
      <c r="C72" s="454" t="s">
        <v>669</v>
      </c>
      <c r="D72" s="454" t="s">
        <v>670</v>
      </c>
      <c r="E72" s="455">
        <v>44822</v>
      </c>
      <c r="F72" s="456">
        <v>0.45833333333333331</v>
      </c>
      <c r="G72" s="456">
        <v>0.54166666666666663</v>
      </c>
      <c r="H72" s="473">
        <v>1873.2333333333299</v>
      </c>
      <c r="I72" s="466">
        <v>541</v>
      </c>
    </row>
    <row r="73" spans="2:9" x14ac:dyDescent="0.25">
      <c r="B73" s="453" t="s">
        <v>652</v>
      </c>
      <c r="C73" s="454" t="s">
        <v>654</v>
      </c>
      <c r="D73" s="454" t="s">
        <v>395</v>
      </c>
      <c r="E73" s="455">
        <v>44822</v>
      </c>
      <c r="F73" s="456">
        <v>0.5625</v>
      </c>
      <c r="G73" s="456">
        <v>0.64583333333333337</v>
      </c>
      <c r="H73" s="473">
        <v>2897.95</v>
      </c>
      <c r="I73" s="466">
        <v>14209</v>
      </c>
    </row>
    <row r="74" spans="2:9" x14ac:dyDescent="0.25">
      <c r="B74" s="453" t="s">
        <v>671</v>
      </c>
      <c r="C74" s="454" t="s">
        <v>672</v>
      </c>
      <c r="D74" s="454" t="s">
        <v>673</v>
      </c>
      <c r="E74" s="455">
        <v>44822</v>
      </c>
      <c r="F74" s="456">
        <v>0.625</v>
      </c>
      <c r="G74" s="456">
        <v>0.70833333333333337</v>
      </c>
      <c r="H74" s="473">
        <v>814.93333333333305</v>
      </c>
      <c r="I74" s="466">
        <v>2497</v>
      </c>
    </row>
    <row r="75" spans="2:9" x14ac:dyDescent="0.25">
      <c r="B75" s="453" t="s">
        <v>671</v>
      </c>
      <c r="C75" s="454" t="s">
        <v>672</v>
      </c>
      <c r="D75" s="454" t="s">
        <v>398</v>
      </c>
      <c r="E75" s="455">
        <v>44822</v>
      </c>
      <c r="F75" s="456">
        <v>0.72916666666666663</v>
      </c>
      <c r="G75" s="456">
        <v>0.8125</v>
      </c>
      <c r="H75" s="473">
        <v>6122.3666666666604</v>
      </c>
      <c r="I75" s="466">
        <v>22382</v>
      </c>
    </row>
  </sheetData>
  <autoFilter ref="B3:I54" xr:uid="{7D46FBD9-20BA-4FF6-9F60-44AF332FA66D}">
    <sortState xmlns:xlrd2="http://schemas.microsoft.com/office/spreadsheetml/2017/richdata2" ref="B4:I54">
      <sortCondition descending="1" ref="H3:H54"/>
    </sortState>
  </autoFilter>
  <mergeCells count="3">
    <mergeCell ref="B2:C2"/>
    <mergeCell ref="B63:C63"/>
    <mergeCell ref="B57:C5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showGridLines="0" zoomScale="90" zoomScaleNormal="90" workbookViewId="0">
      <pane ySplit="1" topLeftCell="A2" activePane="bottomLeft" state="frozen"/>
      <selection pane="bottomLeft" activeCell="E17" sqref="E17"/>
    </sheetView>
  </sheetViews>
  <sheetFormatPr baseColWidth="10" defaultColWidth="9.140625" defaultRowHeight="15" x14ac:dyDescent="0.25"/>
  <cols>
    <col min="1" max="1" width="15.7109375" style="365" customWidth="1"/>
    <col min="2" max="2" width="28.5703125" style="365" bestFit="1" customWidth="1"/>
    <col min="3" max="3" width="44.85546875" style="365" customWidth="1"/>
    <col min="4" max="4" width="32.42578125" style="356" customWidth="1"/>
    <col min="5" max="5" width="21.5703125" style="356" bestFit="1" customWidth="1"/>
    <col min="6" max="6" width="15.7109375" style="356" customWidth="1"/>
    <col min="7" max="7" width="17.28515625" style="361" bestFit="1" customWidth="1"/>
    <col min="8" max="8" width="15.7109375" style="356" customWidth="1"/>
    <col min="9" max="9" width="14" style="356" customWidth="1"/>
    <col min="10" max="10" width="15.7109375" style="356" customWidth="1"/>
    <col min="11" max="1027" width="10.5703125" style="350" customWidth="1"/>
    <col min="1028" max="16384" width="9.140625" style="350"/>
  </cols>
  <sheetData>
    <row r="1" spans="1:10" ht="20.100000000000001" customHeight="1" thickBot="1" x14ac:dyDescent="0.3">
      <c r="A1" s="376" t="s">
        <v>214</v>
      </c>
      <c r="B1" s="376" t="s">
        <v>480</v>
      </c>
      <c r="C1" s="376" t="s">
        <v>215</v>
      </c>
      <c r="D1" s="377" t="s">
        <v>460</v>
      </c>
      <c r="E1" s="377" t="s">
        <v>216</v>
      </c>
      <c r="F1" s="377" t="s">
        <v>217</v>
      </c>
      <c r="G1" s="377" t="s">
        <v>218</v>
      </c>
      <c r="H1" s="377" t="s">
        <v>219</v>
      </c>
      <c r="I1" s="377" t="s">
        <v>220</v>
      </c>
      <c r="J1" s="377" t="s">
        <v>221</v>
      </c>
    </row>
    <row r="2" spans="1:10" s="355" customFormat="1" ht="17.100000000000001" customHeight="1" x14ac:dyDescent="0.25">
      <c r="A2" s="406" t="s">
        <v>342</v>
      </c>
      <c r="B2" s="378" t="s">
        <v>626</v>
      </c>
      <c r="C2" s="407" t="s">
        <v>563</v>
      </c>
      <c r="D2" s="408"/>
      <c r="E2" s="409" t="s">
        <v>570</v>
      </c>
      <c r="F2" s="410">
        <v>19713</v>
      </c>
      <c r="G2" s="411">
        <v>12914.58</v>
      </c>
      <c r="H2" s="410">
        <v>42906</v>
      </c>
      <c r="I2" s="412">
        <v>1.4327543157810221</v>
      </c>
      <c r="J2" s="412">
        <f t="shared" ref="J2:J25" si="0">H2/F2</f>
        <v>2.1765332521686198</v>
      </c>
    </row>
    <row r="3" spans="1:10" s="355" customFormat="1" ht="17.100000000000001" customHeight="1" x14ac:dyDescent="0.25">
      <c r="A3" s="413" t="s">
        <v>342</v>
      </c>
      <c r="B3" s="378" t="s">
        <v>626</v>
      </c>
      <c r="C3" s="414" t="s">
        <v>564</v>
      </c>
      <c r="D3" s="415"/>
      <c r="E3" s="416" t="s">
        <v>571</v>
      </c>
      <c r="F3" s="417">
        <v>40530</v>
      </c>
      <c r="G3" s="360">
        <v>37436.15</v>
      </c>
      <c r="H3" s="417">
        <v>75552</v>
      </c>
      <c r="I3" s="418">
        <v>5.0518818707043796</v>
      </c>
      <c r="J3" s="418">
        <f t="shared" si="0"/>
        <v>1.8641006661732051</v>
      </c>
    </row>
    <row r="4" spans="1:10" ht="17.100000000000001" customHeight="1" x14ac:dyDescent="0.25">
      <c r="A4" s="366" t="s">
        <v>342</v>
      </c>
      <c r="B4" s="378" t="s">
        <v>626</v>
      </c>
      <c r="C4" s="362" t="s">
        <v>565</v>
      </c>
      <c r="D4" s="351"/>
      <c r="E4" s="352" t="s">
        <v>572</v>
      </c>
      <c r="F4" s="348">
        <v>56455</v>
      </c>
      <c r="G4" s="373">
        <v>48047.82</v>
      </c>
      <c r="H4" s="348">
        <v>131997</v>
      </c>
      <c r="I4" s="358">
        <v>1.1666165786661626</v>
      </c>
      <c r="J4" s="358">
        <f t="shared" si="0"/>
        <v>2.3380922858914182</v>
      </c>
    </row>
    <row r="5" spans="1:10" ht="17.100000000000001" customHeight="1" x14ac:dyDescent="0.25">
      <c r="A5" s="366" t="s">
        <v>342</v>
      </c>
      <c r="B5" s="378" t="s">
        <v>626</v>
      </c>
      <c r="C5" s="362" t="s">
        <v>566</v>
      </c>
      <c r="D5" s="351"/>
      <c r="E5" s="352" t="s">
        <v>573</v>
      </c>
      <c r="F5" s="348">
        <v>100448</v>
      </c>
      <c r="G5" s="357">
        <v>84585.600000000006</v>
      </c>
      <c r="H5" s="348">
        <v>963588</v>
      </c>
      <c r="I5" s="358">
        <v>1.3140847257261421</v>
      </c>
      <c r="J5" s="358">
        <f t="shared" si="0"/>
        <v>9.5929037910162478</v>
      </c>
    </row>
    <row r="6" spans="1:10" s="355" customFormat="1" ht="17.100000000000001" customHeight="1" x14ac:dyDescent="0.25">
      <c r="A6" s="413" t="s">
        <v>342</v>
      </c>
      <c r="B6" s="378" t="s">
        <v>626</v>
      </c>
      <c r="C6" s="414" t="s">
        <v>567</v>
      </c>
      <c r="D6" s="415"/>
      <c r="E6" s="416" t="s">
        <v>574</v>
      </c>
      <c r="F6" s="417">
        <v>42418</v>
      </c>
      <c r="G6" s="360">
        <v>11921.67</v>
      </c>
      <c r="H6" s="417">
        <v>71731</v>
      </c>
      <c r="I6" s="418">
        <v>1.0147305533518423</v>
      </c>
      <c r="J6" s="418">
        <f t="shared" si="0"/>
        <v>1.6910509689282851</v>
      </c>
    </row>
    <row r="7" spans="1:10" ht="17.100000000000001" customHeight="1" x14ac:dyDescent="0.25">
      <c r="A7" s="366" t="s">
        <v>342</v>
      </c>
      <c r="B7" s="378" t="s">
        <v>626</v>
      </c>
      <c r="C7" s="362" t="s">
        <v>568</v>
      </c>
      <c r="D7" s="351"/>
      <c r="E7" s="352" t="s">
        <v>575</v>
      </c>
      <c r="F7" s="348">
        <v>41556</v>
      </c>
      <c r="G7" s="357">
        <v>26954.77</v>
      </c>
      <c r="H7" s="348">
        <v>75914</v>
      </c>
      <c r="I7" s="358">
        <v>1.8742111800187098</v>
      </c>
      <c r="J7" s="358">
        <f t="shared" si="0"/>
        <v>1.8267879487919916</v>
      </c>
    </row>
    <row r="8" spans="1:10" ht="16.5" customHeight="1" x14ac:dyDescent="0.25">
      <c r="A8" s="366" t="s">
        <v>342</v>
      </c>
      <c r="B8" s="378" t="s">
        <v>626</v>
      </c>
      <c r="C8" s="362" t="s">
        <v>569</v>
      </c>
      <c r="D8" s="351"/>
      <c r="E8" s="352" t="s">
        <v>576</v>
      </c>
      <c r="F8" s="348">
        <v>75928</v>
      </c>
      <c r="G8" s="357">
        <v>63332.18</v>
      </c>
      <c r="H8" s="348">
        <v>179298</v>
      </c>
      <c r="I8" s="358">
        <v>1.409244986296273</v>
      </c>
      <c r="J8" s="358">
        <f>H8/F8</f>
        <v>2.3614213465388261</v>
      </c>
    </row>
    <row r="9" spans="1:10" ht="17.100000000000001" customHeight="1" x14ac:dyDescent="0.25">
      <c r="A9" s="366" t="s">
        <v>421</v>
      </c>
      <c r="B9" s="378" t="s">
        <v>594</v>
      </c>
      <c r="C9" s="362" t="s">
        <v>679</v>
      </c>
      <c r="D9" s="351"/>
      <c r="E9" s="352" t="s">
        <v>577</v>
      </c>
      <c r="F9" s="348">
        <v>6314</v>
      </c>
      <c r="G9" s="357">
        <v>3702.8670000000002</v>
      </c>
      <c r="H9" s="404">
        <v>11600</v>
      </c>
      <c r="I9" s="405">
        <v>2.1599581719915073</v>
      </c>
      <c r="J9" s="405">
        <f t="shared" si="0"/>
        <v>1.8371872030408616</v>
      </c>
    </row>
    <row r="10" spans="1:10" ht="17.100000000000001" customHeight="1" x14ac:dyDescent="0.25">
      <c r="A10" s="397" t="s">
        <v>396</v>
      </c>
      <c r="B10" s="397" t="s">
        <v>595</v>
      </c>
      <c r="C10" s="398" t="s">
        <v>680</v>
      </c>
      <c r="D10" s="399"/>
      <c r="E10" s="400" t="s">
        <v>578</v>
      </c>
      <c r="F10" s="401">
        <v>28460</v>
      </c>
      <c r="G10" s="402">
        <v>23176.43</v>
      </c>
      <c r="H10" s="401">
        <v>58068</v>
      </c>
      <c r="I10" s="403">
        <f t="shared" ref="I10:I25" si="1">F10/G10</f>
        <v>1.2279716936560117</v>
      </c>
      <c r="J10" s="403">
        <f t="shared" si="0"/>
        <v>2.0403373155305693</v>
      </c>
    </row>
    <row r="11" spans="1:10" s="355" customFormat="1" ht="17.100000000000001" customHeight="1" x14ac:dyDescent="0.25">
      <c r="A11" s="368" t="s">
        <v>421</v>
      </c>
      <c r="B11" s="368" t="s">
        <v>596</v>
      </c>
      <c r="C11" s="369" t="s">
        <v>681</v>
      </c>
      <c r="D11" s="370"/>
      <c r="E11" s="371" t="s">
        <v>578</v>
      </c>
      <c r="F11" s="372">
        <v>97120</v>
      </c>
      <c r="G11" s="373">
        <v>16000.53</v>
      </c>
      <c r="H11" s="372">
        <v>461041</v>
      </c>
      <c r="I11" s="374">
        <f t="shared" si="1"/>
        <v>6.0697989379101811</v>
      </c>
      <c r="J11" s="374">
        <f t="shared" si="0"/>
        <v>4.7471272652388796</v>
      </c>
    </row>
    <row r="12" spans="1:10" ht="17.100000000000001" customHeight="1" x14ac:dyDescent="0.25">
      <c r="A12" s="364" t="s">
        <v>396</v>
      </c>
      <c r="B12" s="364" t="s">
        <v>597</v>
      </c>
      <c r="C12" s="363" t="s">
        <v>682</v>
      </c>
      <c r="D12" s="353"/>
      <c r="E12" s="354" t="s">
        <v>579</v>
      </c>
      <c r="F12" s="349">
        <v>25813</v>
      </c>
      <c r="G12" s="357">
        <v>92000.15</v>
      </c>
      <c r="H12" s="349">
        <v>402510</v>
      </c>
      <c r="I12" s="359">
        <f t="shared" si="1"/>
        <v>0.28057562949625625</v>
      </c>
      <c r="J12" s="359">
        <f t="shared" si="0"/>
        <v>15.593305698678961</v>
      </c>
    </row>
    <row r="13" spans="1:10" ht="17.100000000000001" customHeight="1" x14ac:dyDescent="0.25">
      <c r="A13" s="364" t="s">
        <v>421</v>
      </c>
      <c r="B13" s="364" t="s">
        <v>598</v>
      </c>
      <c r="C13" s="363" t="s">
        <v>683</v>
      </c>
      <c r="D13" s="353"/>
      <c r="E13" s="354" t="s">
        <v>579</v>
      </c>
      <c r="F13" s="349">
        <v>31573</v>
      </c>
      <c r="G13" s="357">
        <v>8667.4500000000007</v>
      </c>
      <c r="H13" s="349">
        <v>73278</v>
      </c>
      <c r="I13" s="359">
        <f t="shared" si="1"/>
        <v>3.6427092166669546</v>
      </c>
      <c r="J13" s="359">
        <f t="shared" si="0"/>
        <v>2.3209071041712854</v>
      </c>
    </row>
    <row r="14" spans="1:10" ht="17.100000000000001" customHeight="1" x14ac:dyDescent="0.25">
      <c r="A14" s="364" t="s">
        <v>422</v>
      </c>
      <c r="B14" s="364" t="s">
        <v>599</v>
      </c>
      <c r="C14" s="363" t="s">
        <v>684</v>
      </c>
      <c r="D14" s="353"/>
      <c r="E14" s="354" t="s">
        <v>579</v>
      </c>
      <c r="F14" s="349">
        <v>9138</v>
      </c>
      <c r="G14" s="357">
        <v>128.05000000000001</v>
      </c>
      <c r="H14" s="349">
        <v>14687</v>
      </c>
      <c r="I14" s="359">
        <f t="shared" si="1"/>
        <v>71.362748926200695</v>
      </c>
      <c r="J14" s="359">
        <f t="shared" si="0"/>
        <v>1.607244473626614</v>
      </c>
    </row>
    <row r="15" spans="1:10" ht="17.100000000000001" customHeight="1" x14ac:dyDescent="0.25">
      <c r="A15" s="364" t="s">
        <v>423</v>
      </c>
      <c r="B15" s="364" t="s">
        <v>600</v>
      </c>
      <c r="C15" s="363" t="s">
        <v>685</v>
      </c>
      <c r="D15" s="353"/>
      <c r="E15" s="354" t="s">
        <v>579</v>
      </c>
      <c r="F15" s="349">
        <v>8572</v>
      </c>
      <c r="G15" s="443">
        <v>513.58330000000001</v>
      </c>
      <c r="H15" s="349">
        <v>14740</v>
      </c>
      <c r="I15" s="359">
        <f t="shared" si="1"/>
        <v>16.690573856276089</v>
      </c>
      <c r="J15" s="359">
        <f t="shared" si="0"/>
        <v>1.7195520298646756</v>
      </c>
    </row>
    <row r="16" spans="1:10" ht="17.100000000000001" customHeight="1" x14ac:dyDescent="0.25">
      <c r="A16" s="364" t="s">
        <v>396</v>
      </c>
      <c r="B16" s="364" t="s">
        <v>601</v>
      </c>
      <c r="C16" s="363" t="s">
        <v>686</v>
      </c>
      <c r="D16" s="353"/>
      <c r="E16" s="354" t="s">
        <v>580</v>
      </c>
      <c r="F16" s="349">
        <v>26828</v>
      </c>
      <c r="G16" s="357">
        <v>17098.38</v>
      </c>
      <c r="H16" s="349">
        <v>61413</v>
      </c>
      <c r="I16" s="359">
        <f t="shared" si="1"/>
        <v>1.5690375345500567</v>
      </c>
      <c r="J16" s="359">
        <f t="shared" si="0"/>
        <v>2.2891382138064706</v>
      </c>
    </row>
    <row r="17" spans="1:10" ht="17.100000000000001" customHeight="1" x14ac:dyDescent="0.25">
      <c r="A17" s="364" t="s">
        <v>396</v>
      </c>
      <c r="B17" s="364" t="s">
        <v>602</v>
      </c>
      <c r="C17" s="363" t="s">
        <v>687</v>
      </c>
      <c r="D17" s="353"/>
      <c r="E17" s="354" t="s">
        <v>581</v>
      </c>
      <c r="F17" s="349">
        <v>43755</v>
      </c>
      <c r="G17" s="357">
        <v>21021.38</v>
      </c>
      <c r="H17" s="349">
        <v>124424</v>
      </c>
      <c r="I17" s="359">
        <f t="shared" si="1"/>
        <v>2.0814523118843766</v>
      </c>
      <c r="J17" s="359">
        <f t="shared" si="0"/>
        <v>2.8436521540395385</v>
      </c>
    </row>
    <row r="18" spans="1:10" ht="17.25" customHeight="1" x14ac:dyDescent="0.25">
      <c r="A18" s="364" t="s">
        <v>421</v>
      </c>
      <c r="B18" s="364" t="s">
        <v>603</v>
      </c>
      <c r="C18" s="363" t="s">
        <v>688</v>
      </c>
      <c r="D18" s="353"/>
      <c r="E18" s="354" t="s">
        <v>581</v>
      </c>
      <c r="F18" s="349">
        <v>46638</v>
      </c>
      <c r="G18" s="357">
        <v>24390.17</v>
      </c>
      <c r="H18" s="349">
        <v>131579</v>
      </c>
      <c r="I18" s="359">
        <f t="shared" si="1"/>
        <v>1.9121637938562954</v>
      </c>
      <c r="J18" s="359">
        <f t="shared" si="0"/>
        <v>2.8212830738882455</v>
      </c>
    </row>
    <row r="19" spans="1:10" ht="17.100000000000001" customHeight="1" x14ac:dyDescent="0.25">
      <c r="A19" s="364" t="s">
        <v>422</v>
      </c>
      <c r="B19" s="364" t="s">
        <v>604</v>
      </c>
      <c r="C19" s="363" t="s">
        <v>689</v>
      </c>
      <c r="D19" s="353"/>
      <c r="E19" s="354" t="s">
        <v>581</v>
      </c>
      <c r="F19" s="349">
        <v>55011</v>
      </c>
      <c r="G19" s="433">
        <v>27072.15</v>
      </c>
      <c r="H19" s="349">
        <v>152573</v>
      </c>
      <c r="I19" s="359">
        <f t="shared" si="1"/>
        <v>2.0320144502745441</v>
      </c>
      <c r="J19" s="359">
        <f t="shared" si="0"/>
        <v>2.7734998454854485</v>
      </c>
    </row>
    <row r="20" spans="1:10" ht="17.100000000000001" customHeight="1" x14ac:dyDescent="0.25">
      <c r="A20" s="364" t="s">
        <v>423</v>
      </c>
      <c r="B20" s="364" t="s">
        <v>605</v>
      </c>
      <c r="C20" s="363" t="s">
        <v>690</v>
      </c>
      <c r="D20" s="353"/>
      <c r="E20" s="354" t="s">
        <v>581</v>
      </c>
      <c r="F20" s="349">
        <v>13593</v>
      </c>
      <c r="G20" s="357">
        <v>2248.9830000000002</v>
      </c>
      <c r="H20" s="349">
        <v>27383</v>
      </c>
      <c r="I20" s="359">
        <f t="shared" si="1"/>
        <v>6.0440652508267068</v>
      </c>
      <c r="J20" s="359">
        <f t="shared" si="0"/>
        <v>2.0144927536231885</v>
      </c>
    </row>
    <row r="21" spans="1:10" s="355" customFormat="1" ht="17.100000000000001" customHeight="1" x14ac:dyDescent="0.25">
      <c r="A21" s="364" t="s">
        <v>562</v>
      </c>
      <c r="B21" s="364" t="s">
        <v>606</v>
      </c>
      <c r="C21" s="363" t="s">
        <v>691</v>
      </c>
      <c r="D21" s="353"/>
      <c r="E21" s="367" t="s">
        <v>581</v>
      </c>
      <c r="F21" s="349">
        <v>296</v>
      </c>
      <c r="G21" s="357">
        <v>49.75</v>
      </c>
      <c r="H21" s="349" t="s">
        <v>627</v>
      </c>
      <c r="I21" s="359">
        <f t="shared" si="1"/>
        <v>5.949748743718593</v>
      </c>
      <c r="J21" s="359">
        <f t="shared" si="0"/>
        <v>7.1081081081081079</v>
      </c>
    </row>
    <row r="22" spans="1:10" ht="17.100000000000001" customHeight="1" x14ac:dyDescent="0.25">
      <c r="A22" s="364" t="s">
        <v>396</v>
      </c>
      <c r="B22" s="364" t="s">
        <v>607</v>
      </c>
      <c r="C22" s="364" t="s">
        <v>692</v>
      </c>
      <c r="D22" s="353"/>
      <c r="E22" s="354" t="s">
        <v>582</v>
      </c>
      <c r="F22" s="349">
        <v>25156</v>
      </c>
      <c r="G22" s="373">
        <v>16036.5</v>
      </c>
      <c r="H22" s="349">
        <v>57075</v>
      </c>
      <c r="I22" s="359">
        <f t="shared" si="1"/>
        <v>1.5686714682131389</v>
      </c>
      <c r="J22" s="359">
        <f t="shared" si="0"/>
        <v>2.2688424232787407</v>
      </c>
    </row>
    <row r="23" spans="1:10" ht="17.100000000000001" customHeight="1" x14ac:dyDescent="0.25">
      <c r="A23" s="364" t="s">
        <v>421</v>
      </c>
      <c r="B23" s="364" t="s">
        <v>608</v>
      </c>
      <c r="C23" s="363" t="s">
        <v>693</v>
      </c>
      <c r="D23" s="353"/>
      <c r="E23" s="354" t="s">
        <v>582</v>
      </c>
      <c r="F23" s="349">
        <v>9000</v>
      </c>
      <c r="G23" s="357">
        <v>1692.7829999999999</v>
      </c>
      <c r="H23" s="349">
        <v>15435</v>
      </c>
      <c r="I23" s="359">
        <f t="shared" si="1"/>
        <v>5.316688553701213</v>
      </c>
      <c r="J23" s="359">
        <f t="shared" si="0"/>
        <v>1.7150000000000001</v>
      </c>
    </row>
    <row r="24" spans="1:10" ht="17.100000000000001" customHeight="1" x14ac:dyDescent="0.25">
      <c r="A24" s="364" t="s">
        <v>422</v>
      </c>
      <c r="B24" s="364" t="s">
        <v>609</v>
      </c>
      <c r="C24" s="363" t="s">
        <v>694</v>
      </c>
      <c r="D24" s="354"/>
      <c r="E24" s="354" t="s">
        <v>582</v>
      </c>
      <c r="F24" s="349">
        <v>8911</v>
      </c>
      <c r="G24" s="357">
        <v>1808.0170000000001</v>
      </c>
      <c r="H24" s="349">
        <v>15300</v>
      </c>
      <c r="I24" s="359">
        <f t="shared" si="1"/>
        <v>4.9286041005145416</v>
      </c>
      <c r="J24" s="359">
        <f t="shared" si="0"/>
        <v>1.7169790147009314</v>
      </c>
    </row>
    <row r="25" spans="1:10" ht="17.100000000000001" customHeight="1" x14ac:dyDescent="0.25">
      <c r="A25" s="364" t="s">
        <v>562</v>
      </c>
      <c r="B25" s="364" t="s">
        <v>610</v>
      </c>
      <c r="C25" s="363" t="s">
        <v>695</v>
      </c>
      <c r="D25" s="354"/>
      <c r="E25" s="354" t="s">
        <v>582</v>
      </c>
      <c r="F25" s="349">
        <v>114</v>
      </c>
      <c r="G25" s="357">
        <v>117.76666666666669</v>
      </c>
      <c r="H25" s="349" t="s">
        <v>628</v>
      </c>
      <c r="I25" s="359">
        <f t="shared" si="1"/>
        <v>0.96801585055193862</v>
      </c>
      <c r="J25" s="359">
        <f t="shared" si="0"/>
        <v>4.666666666666667</v>
      </c>
    </row>
    <row r="26" spans="1:10" ht="17.100000000000001" customHeight="1" x14ac:dyDescent="0.25">
      <c r="A26" s="364" t="s">
        <v>396</v>
      </c>
      <c r="B26" s="364" t="s">
        <v>611</v>
      </c>
      <c r="C26" s="363" t="s">
        <v>696</v>
      </c>
      <c r="D26" s="354"/>
      <c r="E26" s="354" t="s">
        <v>583</v>
      </c>
      <c r="F26" s="349">
        <v>14558</v>
      </c>
      <c r="G26" s="442">
        <v>6009.25</v>
      </c>
      <c r="H26" s="349">
        <v>27797</v>
      </c>
      <c r="I26" s="359">
        <f t="shared" ref="I26" si="2">F26/G26</f>
        <v>2.4225984939884344</v>
      </c>
      <c r="J26" s="359">
        <f t="shared" ref="J26" si="3">H26/F26</f>
        <v>1.909396895177909</v>
      </c>
    </row>
    <row r="27" spans="1:10" x14ac:dyDescent="0.25">
      <c r="A27" s="364" t="s">
        <v>421</v>
      </c>
      <c r="B27" s="364" t="s">
        <v>612</v>
      </c>
      <c r="C27" s="363" t="s">
        <v>697</v>
      </c>
      <c r="D27" s="353"/>
      <c r="E27" s="354" t="s">
        <v>583</v>
      </c>
      <c r="F27" s="349">
        <v>9611</v>
      </c>
      <c r="G27" s="357">
        <v>2875.567</v>
      </c>
      <c r="H27" s="349">
        <v>17540</v>
      </c>
      <c r="I27" s="359">
        <f t="shared" ref="I27:I40" si="4">F27/G27</f>
        <v>3.3422973625723205</v>
      </c>
      <c r="J27" s="359">
        <f t="shared" ref="J27:J40" si="5">H27/F27</f>
        <v>1.8249921964415774</v>
      </c>
    </row>
    <row r="28" spans="1:10" x14ac:dyDescent="0.25">
      <c r="A28" s="364" t="s">
        <v>422</v>
      </c>
      <c r="B28" s="364" t="s">
        <v>613</v>
      </c>
      <c r="C28" s="363" t="s">
        <v>649</v>
      </c>
      <c r="D28" s="353"/>
      <c r="E28" s="354" t="s">
        <v>583</v>
      </c>
      <c r="F28" s="349">
        <v>11433</v>
      </c>
      <c r="G28" s="357">
        <v>2373.9169999999999</v>
      </c>
      <c r="H28" s="349">
        <v>20571</v>
      </c>
      <c r="I28" s="359">
        <f t="shared" si="4"/>
        <v>4.8160908742807775</v>
      </c>
      <c r="J28" s="359">
        <f t="shared" si="5"/>
        <v>1.7992652847021779</v>
      </c>
    </row>
    <row r="29" spans="1:10" x14ac:dyDescent="0.25">
      <c r="A29" s="364" t="s">
        <v>562</v>
      </c>
      <c r="B29" s="364" t="s">
        <v>614</v>
      </c>
      <c r="C29" s="363" t="s">
        <v>698</v>
      </c>
      <c r="D29" s="353"/>
      <c r="E29" s="354" t="s">
        <v>583</v>
      </c>
      <c r="F29" s="349">
        <v>139</v>
      </c>
      <c r="G29" s="357">
        <v>46.983333333333327</v>
      </c>
      <c r="H29" s="349" t="s">
        <v>629</v>
      </c>
      <c r="I29" s="359">
        <f t="shared" si="4"/>
        <v>2.9584959205391987</v>
      </c>
      <c r="J29" s="359">
        <f t="shared" si="5"/>
        <v>4.9928057553956835</v>
      </c>
    </row>
    <row r="30" spans="1:10" x14ac:dyDescent="0.25">
      <c r="A30" s="364" t="s">
        <v>396</v>
      </c>
      <c r="B30" s="364" t="s">
        <v>615</v>
      </c>
      <c r="C30" s="363" t="s">
        <v>699</v>
      </c>
      <c r="D30" s="353"/>
      <c r="E30" s="354" t="s">
        <v>584</v>
      </c>
      <c r="F30" s="349">
        <v>13029</v>
      </c>
      <c r="G30" s="433">
        <v>8501.6329999999998</v>
      </c>
      <c r="H30" s="349">
        <v>25557</v>
      </c>
      <c r="I30" s="359">
        <f t="shared" si="4"/>
        <v>1.5325291035263462</v>
      </c>
      <c r="J30" s="359">
        <f t="shared" si="5"/>
        <v>1.9615473175224498</v>
      </c>
    </row>
    <row r="31" spans="1:10" x14ac:dyDescent="0.25">
      <c r="A31" s="364" t="s">
        <v>421</v>
      </c>
      <c r="B31" s="364" t="s">
        <v>616</v>
      </c>
      <c r="C31" s="363" t="s">
        <v>700</v>
      </c>
      <c r="D31" s="353"/>
      <c r="E31" s="354" t="s">
        <v>585</v>
      </c>
      <c r="F31" s="349">
        <v>12474</v>
      </c>
      <c r="G31" s="357">
        <v>5920.8829999999998</v>
      </c>
      <c r="H31" s="349">
        <v>29694</v>
      </c>
      <c r="I31" s="359">
        <f t="shared" si="4"/>
        <v>2.1067803569163588</v>
      </c>
      <c r="J31" s="359">
        <f t="shared" si="5"/>
        <v>2.3804713804713806</v>
      </c>
    </row>
    <row r="32" spans="1:10" x14ac:dyDescent="0.25">
      <c r="A32" s="364" t="s">
        <v>396</v>
      </c>
      <c r="B32" s="364" t="s">
        <v>617</v>
      </c>
      <c r="C32" s="363" t="s">
        <v>701</v>
      </c>
      <c r="D32" s="353"/>
      <c r="E32" s="367" t="s">
        <v>586</v>
      </c>
      <c r="F32" s="349">
        <v>15519</v>
      </c>
      <c r="G32" s="357">
        <v>8164.15</v>
      </c>
      <c r="H32" s="349">
        <v>30869</v>
      </c>
      <c r="I32" s="359">
        <f t="shared" si="4"/>
        <v>1.9008714930519406</v>
      </c>
      <c r="J32" s="359">
        <f t="shared" si="5"/>
        <v>1.9891101230749404</v>
      </c>
    </row>
    <row r="33" spans="1:10" x14ac:dyDescent="0.25">
      <c r="A33" s="364" t="s">
        <v>421</v>
      </c>
      <c r="B33" s="364" t="s">
        <v>618</v>
      </c>
      <c r="C33" s="364" t="s">
        <v>656</v>
      </c>
      <c r="D33" s="353"/>
      <c r="E33" s="354" t="s">
        <v>586</v>
      </c>
      <c r="F33" s="349">
        <v>9592</v>
      </c>
      <c r="G33" s="373">
        <v>3563.7170000000001</v>
      </c>
      <c r="H33" s="349">
        <v>17261</v>
      </c>
      <c r="I33" s="359">
        <f t="shared" si="4"/>
        <v>2.6915717493841402</v>
      </c>
      <c r="J33" s="359">
        <f t="shared" si="5"/>
        <v>1.7995204336947457</v>
      </c>
    </row>
    <row r="34" spans="1:10" x14ac:dyDescent="0.25">
      <c r="A34" s="364" t="s">
        <v>396</v>
      </c>
      <c r="B34" s="364" t="s">
        <v>619</v>
      </c>
      <c r="C34" s="363" t="s">
        <v>702</v>
      </c>
      <c r="D34" s="353"/>
      <c r="E34" s="354" t="s">
        <v>573</v>
      </c>
      <c r="F34" s="349">
        <v>19043</v>
      </c>
      <c r="G34" s="357">
        <v>8737.5300000000007</v>
      </c>
      <c r="H34" s="349">
        <v>35851</v>
      </c>
      <c r="I34" s="359">
        <f t="shared" si="4"/>
        <v>2.179448883151188</v>
      </c>
      <c r="J34" s="359">
        <f t="shared" si="5"/>
        <v>1.8826340387543978</v>
      </c>
    </row>
    <row r="35" spans="1:10" x14ac:dyDescent="0.25">
      <c r="A35" s="364" t="s">
        <v>396</v>
      </c>
      <c r="B35" s="364" t="s">
        <v>620</v>
      </c>
      <c r="C35" s="363" t="s">
        <v>703</v>
      </c>
      <c r="D35" s="354"/>
      <c r="E35" s="354" t="s">
        <v>587</v>
      </c>
      <c r="F35" s="349">
        <v>5010</v>
      </c>
      <c r="G35" s="357">
        <v>2447.6999999999998</v>
      </c>
      <c r="H35" s="349">
        <v>8825</v>
      </c>
      <c r="I35" s="359">
        <f t="shared" si="4"/>
        <v>2.046819463169506</v>
      </c>
      <c r="J35" s="359">
        <f t="shared" si="5"/>
        <v>1.7614770459081837</v>
      </c>
    </row>
    <row r="36" spans="1:10" x14ac:dyDescent="0.25">
      <c r="A36" s="364" t="s">
        <v>396</v>
      </c>
      <c r="B36" s="364" t="s">
        <v>621</v>
      </c>
      <c r="C36" s="363" t="s">
        <v>704</v>
      </c>
      <c r="D36" s="354"/>
      <c r="E36" s="354" t="s">
        <v>588</v>
      </c>
      <c r="F36" s="349">
        <v>12599</v>
      </c>
      <c r="G36" s="442">
        <v>4514.7830000000004</v>
      </c>
      <c r="H36" s="349">
        <v>23695</v>
      </c>
      <c r="I36" s="359">
        <f t="shared" si="4"/>
        <v>2.7906103128323108</v>
      </c>
      <c r="J36" s="359">
        <f t="shared" si="5"/>
        <v>1.8807048178426859</v>
      </c>
    </row>
    <row r="37" spans="1:10" x14ac:dyDescent="0.25">
      <c r="A37" s="364" t="s">
        <v>421</v>
      </c>
      <c r="B37" s="364" t="s">
        <v>615</v>
      </c>
      <c r="C37" s="363" t="s">
        <v>705</v>
      </c>
      <c r="D37" s="354"/>
      <c r="E37" s="354" t="s">
        <v>588</v>
      </c>
      <c r="F37" s="349">
        <v>8897</v>
      </c>
      <c r="G37" s="357">
        <v>3639.933</v>
      </c>
      <c r="H37" s="349">
        <v>14691</v>
      </c>
      <c r="I37" s="359">
        <f t="shared" si="4"/>
        <v>2.4442757600208576</v>
      </c>
      <c r="J37" s="359">
        <f t="shared" si="5"/>
        <v>1.6512307519388558</v>
      </c>
    </row>
    <row r="38" spans="1:10" x14ac:dyDescent="0.25">
      <c r="A38" s="364" t="s">
        <v>396</v>
      </c>
      <c r="B38" s="364" t="s">
        <v>615</v>
      </c>
      <c r="C38" s="363" t="s">
        <v>706</v>
      </c>
      <c r="D38" s="353"/>
      <c r="E38" s="354" t="s">
        <v>589</v>
      </c>
      <c r="F38" s="349">
        <v>21489</v>
      </c>
      <c r="G38" s="357">
        <v>1299.3499999999999</v>
      </c>
      <c r="H38" s="349">
        <v>41698</v>
      </c>
      <c r="I38" s="359">
        <f t="shared" si="4"/>
        <v>16.538269134567283</v>
      </c>
      <c r="J38" s="359">
        <f t="shared" si="5"/>
        <v>1.9404346409791056</v>
      </c>
    </row>
    <row r="39" spans="1:10" x14ac:dyDescent="0.25">
      <c r="A39" s="364" t="s">
        <v>421</v>
      </c>
      <c r="B39" s="364" t="s">
        <v>622</v>
      </c>
      <c r="C39" s="363" t="s">
        <v>707</v>
      </c>
      <c r="D39" s="354"/>
      <c r="E39" s="354" t="s">
        <v>574</v>
      </c>
      <c r="F39" s="349">
        <v>10368</v>
      </c>
      <c r="G39" s="357">
        <v>3408.3</v>
      </c>
      <c r="H39" s="349">
        <v>17475</v>
      </c>
      <c r="I39" s="359">
        <f t="shared" si="4"/>
        <v>3.0419857406918402</v>
      </c>
      <c r="J39" s="359">
        <f t="shared" si="5"/>
        <v>1.685474537037037</v>
      </c>
    </row>
    <row r="40" spans="1:10" x14ac:dyDescent="0.25">
      <c r="A40" s="364" t="s">
        <v>422</v>
      </c>
      <c r="B40" s="364" t="s">
        <v>623</v>
      </c>
      <c r="C40" s="363" t="s">
        <v>708</v>
      </c>
      <c r="D40" s="354"/>
      <c r="E40" s="354" t="s">
        <v>590</v>
      </c>
      <c r="F40" s="349">
        <v>8067</v>
      </c>
      <c r="G40" s="357">
        <v>1364.5329999999999</v>
      </c>
      <c r="H40" s="349">
        <v>13759</v>
      </c>
      <c r="I40" s="359">
        <f t="shared" si="4"/>
        <v>5.9119127203226309</v>
      </c>
      <c r="J40" s="359">
        <f t="shared" si="5"/>
        <v>1.7055906780711541</v>
      </c>
    </row>
    <row r="41" spans="1:10" x14ac:dyDescent="0.25">
      <c r="A41" s="364" t="s">
        <v>421</v>
      </c>
      <c r="B41" s="364" t="s">
        <v>624</v>
      </c>
      <c r="C41" s="363" t="s">
        <v>660</v>
      </c>
      <c r="D41" s="354"/>
      <c r="E41" s="354" t="s">
        <v>591</v>
      </c>
      <c r="F41" s="349">
        <v>23602</v>
      </c>
      <c r="G41" s="442">
        <v>11340.55</v>
      </c>
      <c r="H41" s="349">
        <v>50853</v>
      </c>
      <c r="I41" s="359">
        <f t="shared" ref="I41" si="6">F41/G41</f>
        <v>2.0812041744007126</v>
      </c>
      <c r="J41" s="359">
        <f t="shared" ref="J41" si="7">H41/F41</f>
        <v>2.1546055419032286</v>
      </c>
    </row>
    <row r="42" spans="1:10" x14ac:dyDescent="0.25">
      <c r="A42" s="364" t="s">
        <v>396</v>
      </c>
      <c r="B42" s="364" t="s">
        <v>625</v>
      </c>
      <c r="C42" s="363" t="s">
        <v>709</v>
      </c>
      <c r="D42" s="354"/>
      <c r="E42" s="354" t="s">
        <v>592</v>
      </c>
      <c r="F42" s="349">
        <v>58148</v>
      </c>
      <c r="G42" s="357">
        <v>41239.1</v>
      </c>
      <c r="H42" s="349">
        <v>149927</v>
      </c>
      <c r="I42" s="359">
        <f t="shared" ref="I42:I43" si="8">F42/G42</f>
        <v>1.4100210722348452</v>
      </c>
      <c r="J42" s="359">
        <f t="shared" ref="J42:J43" si="9">H42/F42</f>
        <v>2.5783689894751323</v>
      </c>
    </row>
    <row r="43" spans="1:10" x14ac:dyDescent="0.25">
      <c r="A43" s="364" t="s">
        <v>421</v>
      </c>
      <c r="B43" s="364" t="s">
        <v>487</v>
      </c>
      <c r="C43" s="363" t="s">
        <v>710</v>
      </c>
      <c r="D43" s="354"/>
      <c r="E43" s="354" t="s">
        <v>593</v>
      </c>
      <c r="F43" s="349">
        <v>6748</v>
      </c>
      <c r="G43" s="442">
        <v>1723.75</v>
      </c>
      <c r="H43" s="349">
        <v>9508</v>
      </c>
      <c r="I43" s="359">
        <f t="shared" si="8"/>
        <v>3.914720812182741</v>
      </c>
      <c r="J43" s="359">
        <f t="shared" si="9"/>
        <v>1.4090100770598697</v>
      </c>
    </row>
    <row r="44" spans="1:10" x14ac:dyDescent="0.25">
      <c r="A44" s="364" t="s">
        <v>427</v>
      </c>
      <c r="B44" s="364" t="s">
        <v>676</v>
      </c>
      <c r="C44" s="363" t="s">
        <v>675</v>
      </c>
      <c r="D44" s="354" t="s">
        <v>675</v>
      </c>
      <c r="E44" s="354" t="s">
        <v>711</v>
      </c>
      <c r="F44" s="349">
        <v>4917</v>
      </c>
      <c r="G44" s="357">
        <v>1137.9670000000001</v>
      </c>
      <c r="H44" s="349">
        <v>7048</v>
      </c>
      <c r="I44" s="359">
        <f t="shared" ref="I44:I47" si="10">F44/G44</f>
        <v>4.3208634345284178</v>
      </c>
      <c r="J44" s="359">
        <f t="shared" ref="J44:J47" si="11">H44/F44</f>
        <v>1.4333943461460239</v>
      </c>
    </row>
    <row r="45" spans="1:10" x14ac:dyDescent="0.25">
      <c r="A45" s="364" t="s">
        <v>427</v>
      </c>
      <c r="B45" s="364" t="s">
        <v>676</v>
      </c>
      <c r="C45" s="363" t="s">
        <v>712</v>
      </c>
      <c r="D45" s="354" t="s">
        <v>712</v>
      </c>
      <c r="E45" s="354" t="s">
        <v>713</v>
      </c>
      <c r="F45" s="349">
        <v>4909</v>
      </c>
      <c r="G45" s="442">
        <v>1185.95</v>
      </c>
      <c r="H45" s="349">
        <v>7302</v>
      </c>
      <c r="I45" s="359">
        <f t="shared" si="10"/>
        <v>4.1392976095113623</v>
      </c>
      <c r="J45" s="359">
        <f t="shared" si="11"/>
        <v>1.4874719902220412</v>
      </c>
    </row>
    <row r="46" spans="1:10" x14ac:dyDescent="0.25">
      <c r="A46" s="364" t="s">
        <v>427</v>
      </c>
      <c r="B46" s="364" t="s">
        <v>676</v>
      </c>
      <c r="C46" s="363" t="s">
        <v>677</v>
      </c>
      <c r="D46" s="354" t="s">
        <v>677</v>
      </c>
      <c r="E46" s="354" t="s">
        <v>714</v>
      </c>
      <c r="F46" s="349">
        <v>23327</v>
      </c>
      <c r="G46" s="357">
        <v>15585.13</v>
      </c>
      <c r="H46" s="349">
        <v>49413</v>
      </c>
      <c r="I46" s="359">
        <f t="shared" si="10"/>
        <v>1.4967472199461924</v>
      </c>
      <c r="J46" s="359">
        <f t="shared" si="11"/>
        <v>2.1182749603463797</v>
      </c>
    </row>
    <row r="47" spans="1:10" x14ac:dyDescent="0.25">
      <c r="A47" s="364" t="s">
        <v>427</v>
      </c>
      <c r="B47" s="364" t="s">
        <v>676</v>
      </c>
      <c r="C47" s="363" t="s">
        <v>678</v>
      </c>
      <c r="D47" s="354" t="s">
        <v>678</v>
      </c>
      <c r="E47" s="354" t="s">
        <v>590</v>
      </c>
      <c r="F47" s="349">
        <v>15156</v>
      </c>
      <c r="G47" s="442">
        <v>6038.1329999999998</v>
      </c>
      <c r="H47" s="349">
        <v>28103</v>
      </c>
      <c r="I47" s="359">
        <f t="shared" si="10"/>
        <v>2.5100473937887755</v>
      </c>
      <c r="J47" s="359">
        <f t="shared" si="11"/>
        <v>1.8542491422538929</v>
      </c>
    </row>
  </sheetData>
  <autoFilter ref="A1:J26" xr:uid="{00000000-0001-0000-0300-000000000000}"/>
  <phoneticPr fontId="44" type="noConversion"/>
  <conditionalFormatting sqref="G2:G7">
    <cfRule type="colorScale" priority="29">
      <colorScale>
        <cfvo type="min"/>
        <cfvo type="max"/>
        <color rgb="FFFCFCFF"/>
        <color rgb="FFF8696B"/>
      </colorScale>
    </cfRule>
  </conditionalFormatting>
  <conditionalFormatting sqref="G10:G17">
    <cfRule type="colorScale" priority="27">
      <colorScale>
        <cfvo type="min"/>
        <cfvo type="max"/>
        <color rgb="FFFCFCFF"/>
        <color rgb="FFF8696B"/>
      </colorScale>
    </cfRule>
  </conditionalFormatting>
  <conditionalFormatting sqref="G6:G9">
    <cfRule type="colorScale" priority="13">
      <colorScale>
        <cfvo type="min"/>
        <cfvo type="max"/>
        <color rgb="FFFCFCFF"/>
        <color rgb="FFF8696B"/>
      </colorScale>
    </cfRule>
  </conditionalFormatting>
  <conditionalFormatting sqref="G18:G21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2:G26">
    <cfRule type="colorScale" priority="347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8">
      <colorScale>
        <cfvo type="min"/>
        <cfvo type="max"/>
        <color rgb="FFFCFCFF"/>
        <color rgb="FFF8696B"/>
      </colorScale>
    </cfRule>
  </conditionalFormatting>
  <conditionalFormatting sqref="G29:G3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3:G37">
    <cfRule type="colorScale" priority="9">
      <colorScale>
        <cfvo type="min"/>
        <cfvo type="max"/>
        <color rgb="FFFCFCFF"/>
        <color rgb="FFF8696B"/>
      </colorScale>
    </cfRule>
  </conditionalFormatting>
  <conditionalFormatting sqref="G38:G41">
    <cfRule type="colorScale" priority="6">
      <colorScale>
        <cfvo type="min"/>
        <cfvo type="max"/>
        <color rgb="FFFCFCFF"/>
        <color rgb="FFF8696B"/>
      </colorScale>
    </cfRule>
  </conditionalFormatting>
  <conditionalFormatting sqref="G42:G43">
    <cfRule type="colorScale" priority="5">
      <colorScale>
        <cfvo type="min"/>
        <cfvo type="max"/>
        <color rgb="FFFCFCFF"/>
        <color rgb="FFF8696B"/>
      </colorScale>
    </cfRule>
  </conditionalFormatting>
  <conditionalFormatting sqref="G44:G45">
    <cfRule type="colorScale" priority="2">
      <colorScale>
        <cfvo type="min"/>
        <cfvo type="max"/>
        <color rgb="FFFCFCFF"/>
        <color rgb="FFF8696B"/>
      </colorScale>
    </cfRule>
  </conditionalFormatting>
  <conditionalFormatting sqref="G46:G4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Partidos</vt:lpstr>
      <vt:lpstr>Replay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2022-09-21T22:21:14Z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