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E65C8FF3-1217-4603-9851-30F9E7B398B7}" xr6:coauthVersionLast="47" xr6:coauthVersionMax="47" xr10:uidLastSave="{00000000-0000-0000-0000-000000000000}"/>
  <bookViews>
    <workbookView xWindow="-120" yWindow="-120" windowWidth="20730" windowHeight="11160" tabRatio="769" firstSheet="3" activeTab="10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Hoja1" sheetId="15" state="hidden" r:id="rId7"/>
    <sheet name="Destacados" sheetId="11" r:id="rId8"/>
    <sheet name="Partidos" sheetId="4" r:id="rId9"/>
    <sheet name="Replay" sheetId="9" r:id="rId10"/>
    <sheet name="Canales Deportivo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7" hidden="1">Destacados!$B$3:$I$50</definedName>
    <definedName name="_xlnm._FilterDatabase" localSheetId="8" hidden="1">Partidos!$A$1:$J$15</definedName>
    <definedName name="_xlnm._FilterDatabase" localSheetId="9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4" l="1"/>
  <c r="J15" i="4"/>
  <c r="I16" i="4"/>
  <c r="J16" i="4"/>
  <c r="E15" i="5"/>
  <c r="D15" i="5"/>
  <c r="C15" i="5"/>
  <c r="F15" i="5"/>
  <c r="G15" i="5"/>
  <c r="I28" i="5"/>
  <c r="H5" i="10" l="1"/>
  <c r="J4" i="16" l="1"/>
  <c r="J5" i="16"/>
  <c r="J6" i="16"/>
  <c r="J7" i="16"/>
  <c r="J8" i="16"/>
  <c r="J9" i="16"/>
  <c r="J10" i="16"/>
  <c r="J11" i="16"/>
  <c r="J3" i="16"/>
  <c r="D43" i="5"/>
  <c r="D44" i="5"/>
  <c r="D45" i="5"/>
  <c r="D46" i="5"/>
  <c r="D47" i="5"/>
  <c r="C43" i="5"/>
  <c r="C44" i="5"/>
  <c r="C45" i="5"/>
  <c r="C46" i="5"/>
  <c r="C47" i="5"/>
  <c r="E47" i="5" s="1"/>
  <c r="C51" i="6"/>
  <c r="C52" i="6"/>
  <c r="C53" i="6"/>
  <c r="D44" i="6"/>
  <c r="D45" i="6"/>
  <c r="D46" i="6"/>
  <c r="D47" i="6"/>
  <c r="D48" i="6"/>
  <c r="C44" i="6"/>
  <c r="C45" i="6"/>
  <c r="C46" i="6"/>
  <c r="C47" i="6"/>
  <c r="C48" i="6"/>
  <c r="H7" i="10"/>
  <c r="P29" i="6"/>
  <c r="O29" i="6"/>
  <c r="P16" i="6"/>
  <c r="O16" i="6"/>
  <c r="N16" i="6"/>
  <c r="M16" i="6"/>
  <c r="L16" i="6"/>
  <c r="K16" i="6"/>
  <c r="J16" i="6"/>
  <c r="P28" i="5"/>
  <c r="O28" i="5"/>
  <c r="P15" i="5"/>
  <c r="O15" i="5"/>
  <c r="N15" i="5"/>
  <c r="M15" i="5"/>
  <c r="L15" i="5"/>
  <c r="K15" i="5"/>
  <c r="J15" i="5"/>
  <c r="E44" i="5" l="1"/>
  <c r="E45" i="5"/>
  <c r="E46" i="6"/>
  <c r="E48" i="6"/>
  <c r="E45" i="6"/>
  <c r="E47" i="6"/>
  <c r="E44" i="6"/>
  <c r="E46" i="5"/>
  <c r="E43" i="5"/>
  <c r="D52" i="6" l="1"/>
  <c r="E52" i="6" s="1"/>
  <c r="C51" i="5"/>
  <c r="D51" i="5"/>
  <c r="E51" i="5" l="1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J3" i="4"/>
  <c r="J2" i="4"/>
  <c r="M3" i="16" l="1"/>
  <c r="D50" i="5"/>
  <c r="D52" i="5"/>
  <c r="D49" i="5"/>
  <c r="D42" i="5"/>
  <c r="C50" i="5"/>
  <c r="C52" i="5"/>
  <c r="C49" i="5"/>
  <c r="D51" i="6"/>
  <c r="D53" i="6"/>
  <c r="D50" i="6"/>
  <c r="D43" i="6"/>
  <c r="C50" i="6"/>
  <c r="C49" i="6"/>
  <c r="C43" i="6"/>
  <c r="D48" i="5"/>
  <c r="C48" i="5"/>
  <c r="C42" i="5"/>
  <c r="K6" i="16" l="1"/>
  <c r="K7" i="16"/>
  <c r="K8" i="16"/>
  <c r="K5" i="16"/>
  <c r="K3" i="16"/>
  <c r="K9" i="16"/>
  <c r="K11" i="16"/>
  <c r="K4" i="16"/>
  <c r="K10" i="16"/>
  <c r="J12" i="16"/>
  <c r="K12" i="16" s="1"/>
  <c r="G12" i="16"/>
  <c r="H12" i="16"/>
  <c r="I12" i="16"/>
  <c r="J12" i="7"/>
  <c r="C12" i="16" l="1"/>
  <c r="D12" i="16"/>
  <c r="E12" i="16"/>
  <c r="F12" i="16"/>
  <c r="C41" i="6"/>
  <c r="C40" i="6"/>
  <c r="D40" i="6"/>
  <c r="C39" i="5"/>
  <c r="D39" i="5"/>
  <c r="J15" i="7"/>
  <c r="K15" i="7"/>
  <c r="L15" i="7"/>
  <c r="M15" i="7"/>
  <c r="N15" i="7"/>
  <c r="O15" i="7"/>
  <c r="P15" i="7"/>
  <c r="C15" i="7"/>
  <c r="D15" i="7"/>
  <c r="E15" i="7"/>
  <c r="F15" i="7"/>
  <c r="G15" i="7"/>
  <c r="H15" i="7"/>
  <c r="I15" i="7"/>
  <c r="C8" i="10"/>
  <c r="J7" i="10" l="1"/>
  <c r="I7" i="10"/>
  <c r="H6" i="10"/>
  <c r="D41" i="6"/>
  <c r="E40" i="6"/>
  <c r="E39" i="5"/>
  <c r="Q15" i="7"/>
  <c r="U15" i="7"/>
  <c r="T15" i="7"/>
  <c r="W15" i="7"/>
  <c r="S15" i="7"/>
  <c r="V15" i="7"/>
  <c r="R15" i="7"/>
  <c r="I5" i="10"/>
  <c r="J6" i="10" l="1"/>
  <c r="G3" i="10"/>
  <c r="D7" i="10"/>
  <c r="D6" i="10" l="1"/>
  <c r="B3" i="10"/>
  <c r="D16" i="7"/>
  <c r="E16" i="7"/>
  <c r="F16" i="7"/>
  <c r="G16" i="7"/>
  <c r="H16" i="7"/>
  <c r="I16" i="7"/>
  <c r="C16" i="7"/>
  <c r="I8" i="7"/>
  <c r="I9" i="7"/>
  <c r="I10" i="7"/>
  <c r="I11" i="7"/>
  <c r="I12" i="7"/>
  <c r="I13" i="7"/>
  <c r="I14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D14" i="7"/>
  <c r="E14" i="7"/>
  <c r="F14" i="7"/>
  <c r="G14" i="7"/>
  <c r="H14" i="7"/>
  <c r="E7" i="7"/>
  <c r="F7" i="7"/>
  <c r="G7" i="7"/>
  <c r="H7" i="7"/>
  <c r="I7" i="7"/>
  <c r="D7" i="7"/>
  <c r="C8" i="7"/>
  <c r="C9" i="7"/>
  <c r="C10" i="7"/>
  <c r="C11" i="7"/>
  <c r="C12" i="7"/>
  <c r="C13" i="7"/>
  <c r="C14" i="7"/>
  <c r="C7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K14" i="7"/>
  <c r="L14" i="7"/>
  <c r="M14" i="7"/>
  <c r="N14" i="7"/>
  <c r="O14" i="7"/>
  <c r="P14" i="7"/>
  <c r="L7" i="7"/>
  <c r="M7" i="7"/>
  <c r="N7" i="7"/>
  <c r="O7" i="7"/>
  <c r="P7" i="7"/>
  <c r="K7" i="7"/>
  <c r="J8" i="7"/>
  <c r="J9" i="7"/>
  <c r="J10" i="7"/>
  <c r="J11" i="7"/>
  <c r="J13" i="7"/>
  <c r="J14" i="7"/>
  <c r="J7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9" i="6"/>
  <c r="E42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1" i="6" l="1"/>
  <c r="D40" i="5"/>
  <c r="J16" i="7"/>
  <c r="Q16" i="7" s="1"/>
  <c r="C66" i="1"/>
  <c r="N238" i="1" s="1"/>
  <c r="K127" i="1"/>
  <c r="K28" i="1"/>
  <c r="O16" i="7"/>
  <c r="V16" i="7" s="1"/>
  <c r="N16" i="7"/>
  <c r="U16" i="7" s="1"/>
  <c r="L16" i="7"/>
  <c r="S16" i="7" s="1"/>
  <c r="K73" i="1"/>
  <c r="K16" i="7"/>
  <c r="R16" i="7" s="1"/>
  <c r="M16" i="7"/>
  <c r="T16" i="7" s="1"/>
  <c r="P16" i="7"/>
  <c r="W16" i="7" s="1"/>
  <c r="E39" i="6"/>
  <c r="E51" i="6"/>
  <c r="E42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7" i="7"/>
  <c r="W7" i="7"/>
  <c r="Q8" i="7"/>
  <c r="U8" i="7"/>
  <c r="S9" i="7"/>
  <c r="W9" i="7"/>
  <c r="S11" i="7"/>
  <c r="W11" i="7"/>
  <c r="Q12" i="7"/>
  <c r="U12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8" i="6"/>
  <c r="R8" i="7"/>
  <c r="V8" i="7"/>
  <c r="E50" i="5"/>
  <c r="C53" i="5"/>
  <c r="T9" i="7"/>
  <c r="R10" i="7"/>
  <c r="V10" i="7"/>
  <c r="E32" i="5"/>
  <c r="E34" i="5"/>
  <c r="E36" i="5"/>
  <c r="E38" i="5"/>
  <c r="E49" i="5"/>
  <c r="W10" i="7"/>
  <c r="Q13" i="7"/>
  <c r="S14" i="7"/>
  <c r="W14" i="7"/>
  <c r="C40" i="5"/>
  <c r="R11" i="7"/>
  <c r="V11" i="7"/>
  <c r="T14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9" i="7"/>
  <c r="S10" i="7"/>
  <c r="V12" i="7"/>
  <c r="E36" i="6"/>
  <c r="V7" i="7"/>
  <c r="R9" i="7"/>
  <c r="T10" i="7"/>
  <c r="U11" i="7"/>
  <c r="W12" i="7"/>
  <c r="E33" i="6"/>
  <c r="E50" i="6"/>
  <c r="U9" i="7"/>
  <c r="R12" i="7"/>
  <c r="T13" i="7"/>
  <c r="E35" i="6"/>
  <c r="E34" i="6"/>
  <c r="R7" i="7"/>
  <c r="T8" i="7"/>
  <c r="V9" i="7"/>
  <c r="Q11" i="7"/>
  <c r="S12" i="7"/>
  <c r="U13" i="7"/>
  <c r="E53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10" i="7"/>
  <c r="U10" i="7"/>
  <c r="T11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4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4" i="6"/>
  <c r="E43" i="6"/>
  <c r="I246" i="1"/>
  <c r="H246" i="1"/>
  <c r="K246" i="1" s="1"/>
  <c r="I254" i="1"/>
  <c r="H254" i="1"/>
  <c r="D53" i="5"/>
  <c r="E52" i="5"/>
  <c r="E32" i="6"/>
  <c r="E37" i="6"/>
  <c r="T7" i="7"/>
  <c r="T12" i="7"/>
  <c r="R13" i="7"/>
  <c r="V13" i="7"/>
  <c r="Q14" i="7"/>
  <c r="U14" i="7"/>
  <c r="F233" i="1"/>
  <c r="Q242" i="1" s="1"/>
  <c r="I250" i="1"/>
  <c r="H250" i="1"/>
  <c r="K250" i="1" s="1"/>
  <c r="J252" i="1"/>
  <c r="Q7" i="7"/>
  <c r="U7" i="7"/>
  <c r="S8" i="7"/>
  <c r="W8" i="7"/>
  <c r="S13" i="7"/>
  <c r="W13" i="7"/>
  <c r="R14" i="7"/>
  <c r="V14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4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<sst xmlns="http://schemas.openxmlformats.org/spreadsheetml/2006/main" count="1386" uniqueCount="647">
  <si>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</si>
  <si>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</si>
  <si>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</si>
  <si>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</si>
  <si>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</si>
  <si>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</si>
  <si>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</si>
  <si>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</si>
  <si>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</si>
  <si>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</si>
  <si>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</si>
  <si>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</si>
  <si>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</si>
  <si>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</si>
  <si>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</si>
  <si>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</si>
  <si>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</si>
  <si>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</si>
  <si>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</si>
  <si>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</si>
  <si>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</si>
  <si>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</si>
  <si>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</si>
  <si>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</si>
  <si>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</si>
  <si>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</si>
  <si>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</si>
  <si>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</si>
  <si>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</si>
  <si>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</si>
  <si>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</si>
  <si>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</si>
  <si>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</si>
  <si>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</si>
  <si>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</si>
  <si>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</si>
  <si>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</si>
  <si>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</si>
  <si>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</si>
  <si>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</si>
  <si>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</si>
  <si>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</si>
  <si>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</si>
  <si>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</si>
  <si>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</si>
  <si>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</si>
  <si>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</si>
  <si>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</si>
  <si>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</si>
  <si>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</si>
  <si>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</si>
  <si>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</si>
  <si>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</si>
  <si>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</si>
  <si>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</si>
  <si>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</si>
  <si>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</si>
  <si>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</si>
  <si>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</si>
  <si>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</si>
  <si>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</si>
  <si>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</si>
  <si>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</si>
  <si>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</si>
  <si>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</si>
  <si>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</si>
  <si>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</si>
  <si>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</si>
  <si>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</si>
  <si>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</si>
  <si>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</si>
  <si>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</si>
  <si>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</si>
  <si>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</si>
  <si>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</si>
  <si>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</si>
  <si>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</si>
  <si>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</si>
  <si>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</si>
  <si>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</si>
  <si>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</si>
  <si>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</si>
  <si>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</si>
  <si>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</si>
  <si>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</si>
  <si>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</si>
  <si>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</si>
  <si>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</si>
  <si>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</si>
  <si>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</si>
  <si>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</si>
  <si>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</si>
  <si>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</si>
  <si>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</si>
  <si>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</si>
  <si>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</si>
  <si>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</si>
  <si>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</si>
  <si>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</si>
  <si>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</si>
  <si>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</si>
  <si>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</si>
  <si>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</si>
  <si>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</si>
  <si>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</si>
  <si>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</si>
  <si>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</si>
  <si>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</si>
  <si>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</si>
  <si>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</si>
  <si>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</si>
  <si>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</si>
  <si>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</si>
  <si>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</si>
  <si>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</si>
  <si>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</si>
  <si>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</si>
  <si>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</si>
  <si>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</si>
  <si>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</si>
  <si>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</si>
  <si>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</si>
  <si>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</si>
  <si>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</si>
  <si>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</si>
  <si>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</si>
  <si>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</si>
  <si>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</si>
  <si>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</si>
  <si>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</si>
  <si>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</si>
  <si>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</si>
  <si>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</si>
  <si>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</si>
  <si>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</si>
  <si>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</si>
  <si>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</si>
  <si>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</si>
  <si>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</si>
  <si>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</si>
  <si>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</si>
  <si>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</si>
  <si>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</si>
  <si>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</si>
  <si>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</si>
  <si>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</si>
  <si>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</si>
  <si>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</si>
  <si>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</si>
  <si>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</si>
  <si>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</si>
  <si>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</si>
  <si>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</si>
  <si>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</si>
  <si>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</si>
  <si>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</si>
  <si>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</si>
  <si>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</si>
  <si>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</si>
  <si>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</si>
  <si>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</si>
  <si>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</si>
  <si>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</si>
  <si>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</si>
  <si>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</si>
  <si>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</si>
  <si>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</si>
  <si>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</si>
  <si>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</si>
  <si>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</si>
  <si>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</si>
  <si>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</si>
  <si>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</si>
  <si>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</si>
  <si>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</si>
  <si>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</si>
  <si>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</si>
  <si>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</si>
  <si>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</si>
  <si>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</si>
  <si>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</si>
  <si>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</si>
  <si>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</si>
  <si>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</si>
  <si>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</si>
  <si>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</si>
  <si>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</si>
  <si>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</si>
  <si>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</si>
  <si>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</si>
  <si>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</si>
  <si>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</si>
  <si>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</si>
  <si>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</si>
  <si>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</si>
  <si>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</si>
  <si>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</si>
  <si>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</si>
  <si>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</si>
  <si>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</si>
  <si>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</si>
  <si>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</si>
  <si>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</si>
  <si>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</si>
  <si>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</si>
  <si>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</si>
  <si>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</si>
  <si>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</si>
  <si>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</si>
  <si>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</si>
  <si>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</si>
  <si>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</si>
  <si>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</si>
  <si>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</si>
  <si>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</si>
  <si>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</si>
  <si>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</si>
  <si>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</si>
  <si>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</si>
  <si>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</si>
  <si>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</si>
  <si>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</si>
  <si>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</si>
  <si>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</si>
  <si>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</si>
  <si>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</si>
  <si>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</si>
  <si>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</si>
  <si>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</si>
  <si>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</si>
  <si>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</si>
  <si>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</si>
  <si>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</si>
  <si>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</si>
  <si>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</si>
  <si>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</si>
  <si>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</si>
  <si>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</si>
  <si>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</si>
  <si>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</si>
  <si>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</si>
  <si>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</si>
  <si>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</si>
  <si>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</si>
  <si>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</si>
  <si>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</si>
  <si>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</si>
  <si>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</si>
  <si>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</si>
  <si>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</si>
  <si>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</si>
  <si>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</si>
  <si>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</si>
  <si>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</si>
  <si>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</si>
  <si>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</si>
  <si>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</si>
  <si>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</si>
  <si>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</si>
  <si>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</si>
  <si>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</si>
  <si>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</si>
  <si>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</si>
  <si>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</si>
  <si>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</si>
  <si>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</si>
  <si>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</si>
  <si>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</si>
  <si>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</si>
  <si>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</si>
  <si>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</si>
  <si>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</si>
  <si>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</si>
  <si>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</si>
  <si>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</si>
  <si>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</si>
  <si>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</si>
  <si>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</si>
  <si>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</si>
  <si>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</si>
  <si>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</si>
  <si>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</si>
  <si>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</si>
  <si>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</si>
  <si>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</si>
  <si>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</si>
  <si>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</si>
  <si>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</si>
  <si>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</si>
  <si>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</si>
  <si>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</si>
  <si>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</si>
  <si>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</si>
  <si>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</si>
  <si>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</si>
  <si>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</si>
  <si>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</si>
  <si>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</si>
  <si>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</si>
  <si>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</si>
  <si>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</si>
  <si>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</si>
  <si>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</si>
  <si>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</si>
  <si>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</si>
  <si>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</si>
  <si>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</si>
  <si>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</si>
  <si>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</si>
  <si>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</si>
  <si>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</si>
  <si>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</si>
  <si>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</si>
  <si>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</si>
  <si>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</si>
  <si>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</si>
  <si>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</si>
  <si>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</si>
  <si>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</si>
  <si>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</si>
  <si>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</si>
  <si>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</si>
  <si>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</si>
  <si>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</si>
  <si>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</si>
  <si>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</si>
  <si>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</si>
  <si>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</si>
  <si>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</si>
  <si>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</si>
  <si>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</si>
  <si>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</si>
  <si>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</si>
  <si>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</si>
  <si>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</si>
  <si>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</si>
  <si>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</si>
  <si>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</si>
  <si>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</si>
  <si>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</si>
  <si>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</si>
  <si>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</si>
  <si>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</si>
  <si>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</si>
  <si>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</si>
  <si>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</si>
  <si>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</si>
  <si>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</si>
  <si>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</si>
  <si>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</si>
  <si>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</si>
  <si>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</si>
  <si>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</si>
  <si>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</si>
  <si>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</si>
  <si>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</si>
  <si>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</si>
  <si>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</si>
  <si>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</si>
  <si>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</si>
  <si>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</si>
  <si>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</si>
  <si>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</si>
  <si>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</si>
  <si>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</si>
  <si>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</si>
  <si>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</si>
  <si>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</si>
  <si>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Combutters</t>
  </si>
  <si>
    <t>Willax noticias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</si>
  <si>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</si>
  <si>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</si>
  <si>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</si>
  <si>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</si>
  <si>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</si>
  <si>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</si>
  <si>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</si>
  <si>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</si>
  <si>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</si>
  <si>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</si>
  <si>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</si>
  <si>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</si>
  <si>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Total Horas</t>
  </si>
  <si>
    <t>Segmento</t>
  </si>
  <si>
    <t>%Representación Horas</t>
  </si>
  <si>
    <t>VOD</t>
  </si>
  <si>
    <t>Programa</t>
  </si>
  <si>
    <t>Hora inicio</t>
  </si>
  <si>
    <t>Hora fin</t>
  </si>
  <si>
    <t>HORAS</t>
  </si>
  <si>
    <t>USUARIOS</t>
  </si>
  <si>
    <t>América TV</t>
  </si>
  <si>
    <t>REPLAY</t>
  </si>
  <si>
    <t>Fecha inicio</t>
  </si>
  <si>
    <t>Fecha fin</t>
  </si>
  <si>
    <t>ATV</t>
  </si>
  <si>
    <t>ESPN HD</t>
  </si>
  <si>
    <t>17/06-23/06</t>
  </si>
  <si>
    <t>GOLPERU</t>
  </si>
  <si>
    <t>Al fondo hay sitio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</si>
  <si>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</si>
  <si>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</si>
  <si>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</si>
  <si>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</si>
  <si>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</si>
  <si>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</si>
  <si>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</si>
  <si>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</si>
  <si>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</si>
  <si>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</si>
  <si>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</si>
  <si>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</si>
  <si>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Ezel</t>
  </si>
  <si>
    <t>Criminal minds</t>
  </si>
  <si>
    <t>Después de todo</t>
  </si>
  <si>
    <t>Ghost Whisperer</t>
  </si>
  <si>
    <t>A corazón abierto</t>
  </si>
  <si>
    <t>ESPN 2</t>
  </si>
  <si>
    <t>ESPN 3</t>
  </si>
  <si>
    <t>ESPN 4</t>
  </si>
  <si>
    <t>FOX SPORTS 2</t>
  </si>
  <si>
    <t>FOX SPORTS 3</t>
  </si>
  <si>
    <t>GOL TV HD</t>
  </si>
  <si>
    <t>M DEPORTES HD</t>
  </si>
  <si>
    <t>Noticias al día</t>
  </si>
  <si>
    <t>Águila roja</t>
  </si>
  <si>
    <t>La familia de mi esposo</t>
  </si>
  <si>
    <t>18/07-24/07</t>
  </si>
  <si>
    <t>25/07-31/07</t>
  </si>
  <si>
    <t>ESPN2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</si>
  <si>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</si>
  <si>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</si>
  <si>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</si>
  <si>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</si>
  <si>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</si>
  <si>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</si>
  <si>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</si>
  <si>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</si>
  <si>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</si>
  <si>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</si>
  <si>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</si>
  <si>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</si>
  <si>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</si>
  <si>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WWE : Smackdown</t>
  </si>
  <si>
    <t>Panorama de 19:50 a 22 pm</t>
  </si>
  <si>
    <t>El reventonazo de la chola 19:00 a 21:00</t>
  </si>
  <si>
    <t>La gran estrella  21 a 23:30 pm</t>
  </si>
  <si>
    <t>01/08-07/08</t>
  </si>
  <si>
    <t>Repechaje: Perú vs Australia</t>
  </si>
  <si>
    <t>Mi bella genio</t>
  </si>
  <si>
    <t>¿Qué culpa tiene Fatmagul?</t>
  </si>
  <si>
    <t>EVENTOS HITOS</t>
  </si>
  <si>
    <t>Notificado</t>
  </si>
  <si>
    <t>10K Con consumo
30K Sin consumo</t>
  </si>
  <si>
    <t>Eliminación 'SIN SERVICIO'</t>
  </si>
  <si>
    <t>Perú vs N. Zelanda</t>
  </si>
  <si>
    <t>10k (Piloto)</t>
  </si>
  <si>
    <r>
      <rPr>
        <b/>
        <sz val="8"/>
        <color rgb="FF000000"/>
        <rFont val="Calibri"/>
        <family val="2"/>
      </rPr>
      <t xml:space="preserve">Intervalo L-D </t>
    </r>
    <r>
      <rPr>
        <sz val="8"/>
        <color rgb="FFFF0000"/>
        <rFont val="Calibri"/>
        <family val="2"/>
      </rPr>
      <t>Suspensión 'SOSPECHOSAS' FULL</t>
    </r>
  </si>
  <si>
    <t>Suspensión 'SOSPECHOSAS' FULL</t>
  </si>
  <si>
    <t>20k</t>
  </si>
  <si>
    <t>80k</t>
  </si>
  <si>
    <t>Tipo</t>
  </si>
  <si>
    <t>TÍTULO</t>
  </si>
  <si>
    <t>CANALES</t>
  </si>
  <si>
    <t>LUNES</t>
  </si>
  <si>
    <t>MARTES</t>
  </si>
  <si>
    <t>MIÉRCOLES</t>
  </si>
  <si>
    <t>JUEVES</t>
  </si>
  <si>
    <t>VIERNES</t>
  </si>
  <si>
    <t>SÁBADO</t>
  </si>
  <si>
    <t>DOMINGO</t>
  </si>
  <si>
    <t xml:space="preserve"> Q EJECUTADOS</t>
  </si>
  <si>
    <t>Torneo</t>
  </si>
  <si>
    <t>The Last Kingdom</t>
  </si>
  <si>
    <t>Liga1 Betsson</t>
  </si>
  <si>
    <t>15/08-21/08</t>
  </si>
  <si>
    <t>08/08-14/08</t>
  </si>
  <si>
    <t>08/07-14/07</t>
  </si>
  <si>
    <t>15/07-21/07</t>
  </si>
  <si>
    <t>22/08-28/08</t>
  </si>
  <si>
    <t>Primer noticiero de la noche con Jaime Chincha</t>
  </si>
  <si>
    <t>29/08-04/09</t>
  </si>
  <si>
    <t>05/09 –11/09</t>
  </si>
  <si>
    <t>Justice League</t>
  </si>
  <si>
    <t>Milagros Leiva</t>
  </si>
  <si>
    <t>05/09-11/09</t>
  </si>
  <si>
    <t>Panamericana</t>
  </si>
  <si>
    <t>Star Channel</t>
  </si>
  <si>
    <t>Perú tiene talento  22:00 a 00:00</t>
  </si>
  <si>
    <t>12/09 –18/09</t>
  </si>
  <si>
    <t>Liga1 : Universitario vs. Atlético Grau - Clausura</t>
  </si>
  <si>
    <t>Agente bajo fuego</t>
  </si>
  <si>
    <t>Terremoto: la falla de San Andrés</t>
  </si>
  <si>
    <t>Avengers: Era de Ultrón</t>
  </si>
  <si>
    <t>Luna de miel en familia</t>
  </si>
  <si>
    <t>La máscara</t>
  </si>
  <si>
    <t>Liga 1 Betsson - Fecha #12</t>
  </si>
  <si>
    <t>La Voz Senior</t>
  </si>
  <si>
    <t>Latina</t>
  </si>
  <si>
    <t>Magaly TV</t>
  </si>
  <si>
    <t>Al ángulo</t>
  </si>
  <si>
    <t>MDeportes</t>
  </si>
  <si>
    <t>PROGRAMAS LIVE - NO TOMAR EN CUENTA EN LA SUMA GENERAL</t>
  </si>
  <si>
    <t>12/09-18/09</t>
  </si>
  <si>
    <t>60k</t>
  </si>
  <si>
    <t>40k</t>
  </si>
  <si>
    <t>41k</t>
  </si>
  <si>
    <t>Clásico + Champions
Suspensión 'SOSPECHOSAS' FULL</t>
  </si>
  <si>
    <t>Champions
Suspensión 'SOSPECHOSAS' FULL</t>
  </si>
  <si>
    <t>-</t>
  </si>
  <si>
    <t>JB 20:30 a 23:00</t>
  </si>
  <si>
    <t>19/09 –25/09</t>
  </si>
  <si>
    <t>Ayacucho FC vs. Alianza Atlético</t>
  </si>
  <si>
    <t>2022-09-19 15:30:00</t>
  </si>
  <si>
    <t>Alianza Lima vs. FBC Melgar</t>
  </si>
  <si>
    <t>2022-09-21 19:30:00</t>
  </si>
  <si>
    <t>César Vallejo vs. FBC Melgar</t>
  </si>
  <si>
    <t>2022-09-24 15:30:00</t>
  </si>
  <si>
    <t>LPF AFA #20-SOAR 2282</t>
  </si>
  <si>
    <t>2022-09-19 17:00:00</t>
  </si>
  <si>
    <t>Liga de Naciones - Grupo A4</t>
  </si>
  <si>
    <t>2022-09-21 13:45:00</t>
  </si>
  <si>
    <t>Liga de Naciones - Grupo A1</t>
  </si>
  <si>
    <t>2022-09-22 13:45:00</t>
  </si>
  <si>
    <t>Liga de Naciones - Grupo A3</t>
  </si>
  <si>
    <t>2022-09-23 13:45:00</t>
  </si>
  <si>
    <t>Partido de despedida de Claudio Pizarro</t>
  </si>
  <si>
    <t>2022-09-24 10:30:00</t>
  </si>
  <si>
    <t>Liga de Naciones - Grupo A2</t>
  </si>
  <si>
    <t>2022-09-24 13:45:00</t>
  </si>
  <si>
    <t>LPF AFA #21</t>
  </si>
  <si>
    <t>2022-09-24 16:00:00</t>
  </si>
  <si>
    <t>Top Rank desde UK - BOKO 531</t>
  </si>
  <si>
    <t>2022-09-24 13:00:00</t>
  </si>
  <si>
    <t>Liga de Naciones - Grupo B4</t>
  </si>
  <si>
    <t>2022-09-25 11:00:00</t>
  </si>
  <si>
    <t>2022-09-25 13:45:00</t>
  </si>
  <si>
    <t>Boca Juniors vs Huracán</t>
  </si>
  <si>
    <t>Escocia vs Ucrania</t>
  </si>
  <si>
    <t>Francia vs Austria</t>
  </si>
  <si>
    <t>Bélgica vs Gales</t>
  </si>
  <si>
    <t>Italia vs Inglaterra</t>
  </si>
  <si>
    <t>Rep. Checa vs Portugal</t>
  </si>
  <si>
    <t>River Plate vs Talleres</t>
  </si>
  <si>
    <t>Joe Joyce vs Joseph Parker</t>
  </si>
  <si>
    <t xml:space="preserve">Azerbaiján  vs Kazajistán </t>
  </si>
  <si>
    <t>Países Bajos vs Bélgica</t>
  </si>
  <si>
    <t>Austria vs Croacia</t>
  </si>
  <si>
    <t>38,718</t>
  </si>
  <si>
    <t>540,464</t>
  </si>
  <si>
    <t>115,448</t>
  </si>
  <si>
    <t>33,477</t>
  </si>
  <si>
    <t>23,908</t>
  </si>
  <si>
    <t>65,466</t>
  </si>
  <si>
    <t>23,293</t>
  </si>
  <si>
    <t>63,809</t>
  </si>
  <si>
    <t>56,738</t>
  </si>
  <si>
    <t>53,389</t>
  </si>
  <si>
    <t>20,683</t>
  </si>
  <si>
    <t>14,918</t>
  </si>
  <si>
    <t>45,240</t>
  </si>
  <si>
    <t>19,887</t>
  </si>
  <si>
    <t>Undefined</t>
  </si>
  <si>
    <t>Liga1 : Alianza Lima vs. FBC Melgar - Clausura</t>
  </si>
  <si>
    <t>El especialista: La resurrección</t>
  </si>
  <si>
    <t>Rambo IV: de regreso al infierno</t>
  </si>
  <si>
    <t>Fútbol amistoso : Partido despedida Pizarro</t>
  </si>
  <si>
    <t>Kong: La isla calavera</t>
  </si>
  <si>
    <t>Distrito 13: ultimátum</t>
  </si>
  <si>
    <t>El infiltrado</t>
  </si>
  <si>
    <t>Un día para sobrevivir</t>
  </si>
  <si>
    <t>Karate Kid</t>
  </si>
  <si>
    <t>Viaje al centro de la Tierra</t>
  </si>
  <si>
    <t>The hard corps</t>
  </si>
  <si>
    <t>Baywatch: Guardianes de la bahía</t>
  </si>
  <si>
    <t>Padre no hay más que uno</t>
  </si>
  <si>
    <t>Believer</t>
  </si>
  <si>
    <t>Karate kid</t>
  </si>
  <si>
    <t>Artes marciales mixtas : FFC 53</t>
  </si>
  <si>
    <t>El tesoro del Amazonas</t>
  </si>
  <si>
    <t>Padre no hay más que uno 2</t>
  </si>
  <si>
    <t>El niño con el pijama de rayas</t>
  </si>
  <si>
    <t>Matilda</t>
  </si>
  <si>
    <t>Terminator: La salvación</t>
  </si>
  <si>
    <t>Batman: El caballero de la noche asciende</t>
  </si>
  <si>
    <t>8 minutos antes de morir</t>
  </si>
  <si>
    <t>Al Filo Del Mañana</t>
  </si>
  <si>
    <t>Sed de venganza</t>
  </si>
  <si>
    <t>Mío o de nadie</t>
  </si>
  <si>
    <t>Liga Femenina de Fútbol : Alianza Lima vs. Carlos Mannucci - Final</t>
  </si>
  <si>
    <t>Atracción</t>
  </si>
  <si>
    <t>Autómata</t>
  </si>
  <si>
    <t>Después de la Tierra</t>
  </si>
  <si>
    <t>El ejecutor</t>
  </si>
  <si>
    <t>Tropa de élite</t>
  </si>
  <si>
    <t>Vehicle 19</t>
  </si>
  <si>
    <t>Inframundo: Guerras de sangre</t>
  </si>
  <si>
    <t>Las travesuras de Peter Rabbit</t>
  </si>
  <si>
    <t>La saga Crepúsculo: Amanecer - Parte 2</t>
  </si>
  <si>
    <t>Apolo 18</t>
  </si>
  <si>
    <t>Liga Femenina de Fútbol : Universitario vs. Sporting Cristal - Tercer lugar</t>
  </si>
  <si>
    <t>Jack Reacher: Bajo la mira</t>
  </si>
  <si>
    <t>ESPN Compact - Fútbol de España : Atlético de Madrid vs. Real Madrid - Fecha 6 (18-09-2022)</t>
  </si>
  <si>
    <t>Antes del juego</t>
  </si>
  <si>
    <t>Jack Reacher: sin regreso</t>
  </si>
  <si>
    <t>Gol Noticias</t>
  </si>
  <si>
    <t>Cinema ATV</t>
  </si>
  <si>
    <t>El príncipe del rap : Three's a crowd</t>
  </si>
  <si>
    <t>El príncipe del rap : The wedding show (Psyche!)</t>
  </si>
  <si>
    <t>Central de informaciones</t>
  </si>
  <si>
    <t>Antesala Liga1 : Alianza Lima vs. FBC Melgar - Clausura</t>
  </si>
  <si>
    <t>Después del juego</t>
  </si>
  <si>
    <t>Champions League Magazine</t>
  </si>
  <si>
    <t>Golreplay</t>
  </si>
  <si>
    <t>Fútbol amistoso : Perú vs. México (24-09-2022)</t>
  </si>
  <si>
    <t>Viva Fútbol</t>
  </si>
  <si>
    <t>Especiales de Movistar Deportes : Hinchas de Nacimiento</t>
  </si>
  <si>
    <t>19/09-25/09</t>
  </si>
  <si>
    <t>América Noticias: Primera Edición</t>
  </si>
  <si>
    <t>Bloque Novelas Turcas</t>
  </si>
  <si>
    <t>Alianza Lima vs Melgar</t>
  </si>
  <si>
    <t>Liga de Naciones</t>
  </si>
  <si>
    <t xml:space="preserve">Escocia vs Ucrania </t>
  </si>
  <si>
    <t>FFC 53 - Argentina</t>
  </si>
  <si>
    <t>Movistar Deportes</t>
  </si>
  <si>
    <t>Laver Cup</t>
  </si>
  <si>
    <t>Despedida Roger Federer</t>
  </si>
  <si>
    <t>Despedida Claudio Pizarro</t>
  </si>
  <si>
    <t>La gran estrella - FINAL</t>
  </si>
  <si>
    <t>Cesar Vallejo vs Melgar</t>
  </si>
  <si>
    <t>Al ángulo - Edición Especial</t>
  </si>
  <si>
    <t>República Checa vs Portugal</t>
  </si>
  <si>
    <t>ESPN Knock out</t>
  </si>
  <si>
    <t>Joyce vs Parker</t>
  </si>
  <si>
    <t>Combo Deadpool</t>
  </si>
  <si>
    <t>Liga Femenina de Fútbol Pluspetrol</t>
  </si>
  <si>
    <t>FINAL 1: Mannucci vs Alianza Lima</t>
  </si>
  <si>
    <t>Debate Municipal</t>
  </si>
  <si>
    <t>Canal N</t>
  </si>
  <si>
    <t>Sin Medias Tintas</t>
  </si>
  <si>
    <t>Panorama</t>
  </si>
  <si>
    <t>Maratón Spider-Weekend</t>
  </si>
  <si>
    <t>AMC</t>
  </si>
  <si>
    <t>Replay JB en ATV</t>
  </si>
  <si>
    <t>Replay Alianza Lima vs Melgar</t>
  </si>
  <si>
    <t>Replay FFC 53 - Argentina</t>
  </si>
  <si>
    <t>RPP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</si>
</sst>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1" formatCode="dd/mm/yyyy;@"/>
    <numFmt numFmtId="175" formatCode="[$-280A]hh:mm:ss\ AM/PM;@"/>
  </numFmts>
  <fonts count="5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7"/>
      <color rgb="FF000000"/>
      <name val="Calibri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FF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FFFCC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rgb="FF000000"/>
      </patternFill>
    </fill>
  </fills>
  <borders count="71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74999237037263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auto="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auto="1"/>
      </left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theme="2" tint="-0.749992370372631"/>
      </bottom>
      <diagonal/>
    </border>
    <border>
      <left/>
      <right style="medium">
        <color theme="2" tint="-0.749992370372631"/>
      </right>
      <top style="medium">
        <color theme="2" tint="-0.749992370372631"/>
      </top>
      <bottom style="medium">
        <color theme="2" tint="-0.749992370372631"/>
      </bottom>
      <diagonal/>
    </border>
    <border>
      <left style="medium">
        <color theme="2" tint="-0.749992370372631"/>
      </left>
      <right/>
      <top style="medium">
        <color theme="2" tint="-0.749992370372631"/>
      </top>
      <bottom style="medium">
        <color auto="1"/>
      </bottom>
      <diagonal/>
    </border>
    <border>
      <left/>
      <right/>
      <top style="medium">
        <color theme="2" tint="-0.74999237037263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2" tint="-0.749992370372631"/>
      </left>
      <right style="thin">
        <color theme="2" tint="-0.749992370372631"/>
      </right>
      <top/>
      <bottom style="thin">
        <color indexed="64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indexed="64"/>
      </bottom>
      <diagonal/>
    </border>
    <border>
      <left style="medium">
        <color indexed="64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medium">
        <color indexed="64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5">
    <xf numFmtId="0" fontId="0" fillId="0" borderId="0"/>
    <xf numFmtId="164" fontId="25" fillId="0" borderId="0" applyBorder="0" applyProtection="0"/>
    <xf numFmtId="165" fontId="25" fillId="0" borderId="0" applyBorder="0" applyProtection="0"/>
    <xf numFmtId="0" fontId="25" fillId="0" borderId="0"/>
    <xf numFmtId="0" fontId="14" fillId="0" borderId="0"/>
    <xf numFmtId="0" fontId="13" fillId="0" borderId="0"/>
    <xf numFmtId="0" fontId="26" fillId="0" borderId="0" applyNumberFormat="0" applyFill="0" applyBorder="0" applyAlignment="0" applyProtection="0"/>
    <xf numFmtId="0" fontId="27" fillId="0" borderId="36" applyNumberFormat="0" applyFill="0" applyAlignment="0" applyProtection="0"/>
    <xf numFmtId="0" fontId="28" fillId="0" borderId="37" applyNumberFormat="0" applyFill="0" applyAlignment="0" applyProtection="0"/>
    <xf numFmtId="0" fontId="29" fillId="0" borderId="38" applyNumberFormat="0" applyFill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3" fillId="17" borderId="39" applyNumberFormat="0" applyAlignment="0" applyProtection="0"/>
    <xf numFmtId="0" fontId="34" fillId="18" borderId="40" applyNumberFormat="0" applyAlignment="0" applyProtection="0"/>
    <xf numFmtId="0" fontId="35" fillId="18" borderId="39" applyNumberFormat="0" applyAlignment="0" applyProtection="0"/>
    <xf numFmtId="0" fontId="36" fillId="0" borderId="41" applyNumberFormat="0" applyFill="0" applyAlignment="0" applyProtection="0"/>
    <xf numFmtId="0" fontId="37" fillId="19" borderId="42" applyNumberFormat="0" applyAlignment="0" applyProtection="0"/>
    <xf numFmtId="0" fontId="38" fillId="0" borderId="0" applyNumberFormat="0" applyFill="0" applyBorder="0" applyAlignment="0" applyProtection="0"/>
    <xf numFmtId="0" fontId="39" fillId="0" borderId="44" applyNumberFormat="0" applyFill="0" applyAlignment="0" applyProtection="0"/>
    <xf numFmtId="0" fontId="40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40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40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40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40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40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0" borderId="0"/>
    <xf numFmtId="0" fontId="12" fillId="20" borderId="43" applyNumberFormat="0" applyFont="0" applyAlignment="0" applyProtection="0"/>
    <xf numFmtId="0" fontId="41" fillId="0" borderId="0" applyNumberFormat="0" applyFill="0" applyBorder="0" applyAlignment="0" applyProtection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4" fillId="0" borderId="0"/>
    <xf numFmtId="0" fontId="2" fillId="0" borderId="0"/>
    <xf numFmtId="0" fontId="1" fillId="0" borderId="0"/>
    <xf numFmtId="0" fontId="1" fillId="0" borderId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0" borderId="0"/>
    <xf numFmtId="0" fontId="1" fillId="20" borderId="43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0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16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7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7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6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8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15" fillId="5" borderId="18" xfId="1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164" fontId="15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15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7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15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9" fillId="2" borderId="0" xfId="0" applyFont="1" applyFill="1"/>
    <xf numFmtId="0" fontId="2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15" fillId="2" borderId="0" xfId="0" applyFont="1" applyFill="1" applyBorder="1"/>
    <xf numFmtId="164" fontId="15" fillId="2" borderId="0" xfId="1" applyFont="1" applyFill="1" applyBorder="1" applyAlignment="1" applyProtection="1"/>
    <xf numFmtId="3" fontId="20" fillId="0" borderId="0" xfId="0" applyNumberFormat="1" applyFont="1"/>
    <xf numFmtId="0" fontId="21" fillId="2" borderId="0" xfId="0" applyFont="1" applyFill="1" applyAlignment="1">
      <alignment horizontal="center" vertical="center"/>
    </xf>
    <xf numFmtId="165" fontId="20" fillId="0" borderId="0" xfId="2" applyFont="1" applyBorder="1" applyAlignment="1" applyProtection="1">
      <alignment horizontal="center" vertical="center"/>
    </xf>
    <xf numFmtId="0" fontId="17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7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20" fillId="2" borderId="0" xfId="0" applyNumberFormat="1" applyFont="1" applyFill="1"/>
    <xf numFmtId="0" fontId="15" fillId="2" borderId="0" xfId="0" applyFont="1" applyFill="1"/>
    <xf numFmtId="167" fontId="15" fillId="7" borderId="13" xfId="0" applyNumberFormat="1" applyFont="1" applyFill="1" applyBorder="1" applyAlignment="1">
      <alignment horizontal="center" vertical="center"/>
    </xf>
    <xf numFmtId="168" fontId="15" fillId="2" borderId="11" xfId="0" applyNumberFormat="1" applyFont="1" applyFill="1" applyBorder="1" applyAlignment="1">
      <alignment horizontal="center" vertical="center"/>
    </xf>
    <xf numFmtId="168" fontId="15" fillId="7" borderId="11" xfId="0" applyNumberFormat="1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vertical="center"/>
    </xf>
    <xf numFmtId="0" fontId="22" fillId="0" borderId="15" xfId="0" applyFont="1" applyBorder="1"/>
    <xf numFmtId="0" fontId="22" fillId="0" borderId="16" xfId="0" applyFont="1" applyBorder="1"/>
    <xf numFmtId="0" fontId="22" fillId="0" borderId="17" xfId="0" applyFont="1" applyBorder="1"/>
    <xf numFmtId="0" fontId="22" fillId="2" borderId="3" xfId="0" applyFont="1" applyFill="1" applyBorder="1"/>
    <xf numFmtId="0" fontId="22" fillId="2" borderId="0" xfId="0" applyFont="1" applyFill="1"/>
    <xf numFmtId="0" fontId="22" fillId="0" borderId="4" xfId="0" applyFont="1" applyBorder="1"/>
    <xf numFmtId="0" fontId="22" fillId="0" borderId="3" xfId="0" applyFont="1" applyBorder="1"/>
    <xf numFmtId="0" fontId="22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16" fillId="8" borderId="11" xfId="0" applyFont="1" applyFill="1" applyBorder="1" applyAlignment="1">
      <alignment vertical="center"/>
    </xf>
    <xf numFmtId="0" fontId="0" fillId="2" borderId="4" xfId="0" applyFill="1" applyBorder="1"/>
    <xf numFmtId="0" fontId="16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22" fillId="0" borderId="14" xfId="0" applyFont="1" applyBorder="1"/>
    <xf numFmtId="0" fontId="17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22" fillId="0" borderId="19" xfId="0" applyNumberFormat="1" applyFont="1" applyBorder="1"/>
    <xf numFmtId="0" fontId="22" fillId="0" borderId="20" xfId="0" applyFont="1" applyBorder="1"/>
    <xf numFmtId="3" fontId="22" fillId="0" borderId="14" xfId="0" applyNumberFormat="1" applyFont="1" applyBorder="1"/>
    <xf numFmtId="3" fontId="22" fillId="2" borderId="19" xfId="0" applyNumberFormat="1" applyFont="1" applyFill="1" applyBorder="1"/>
    <xf numFmtId="3" fontId="22" fillId="2" borderId="14" xfId="0" applyNumberFormat="1" applyFont="1" applyFill="1" applyBorder="1"/>
    <xf numFmtId="0" fontId="22" fillId="2" borderId="14" xfId="0" applyFont="1" applyFill="1" applyBorder="1"/>
    <xf numFmtId="3" fontId="22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7" fillId="2" borderId="18" xfId="0" applyFont="1" applyFill="1" applyBorder="1"/>
    <xf numFmtId="0" fontId="22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22" fillId="2" borderId="19" xfId="0" applyFont="1" applyFill="1" applyBorder="1"/>
    <xf numFmtId="3" fontId="22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22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22" fillId="8" borderId="18" xfId="0" applyFont="1" applyFill="1" applyBorder="1"/>
    <xf numFmtId="0" fontId="22" fillId="10" borderId="18" xfId="0" applyFont="1" applyFill="1" applyBorder="1"/>
    <xf numFmtId="0" fontId="22" fillId="0" borderId="18" xfId="0" applyFont="1" applyBorder="1"/>
    <xf numFmtId="0" fontId="22" fillId="11" borderId="18" xfId="0" applyFont="1" applyFill="1" applyBorder="1"/>
    <xf numFmtId="0" fontId="22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23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8" fillId="2" borderId="13" xfId="0" applyFont="1" applyFill="1" applyBorder="1"/>
    <xf numFmtId="0" fontId="24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23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23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8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3" fontId="17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15" fillId="2" borderId="0" xfId="0" applyNumberFormat="1" applyFont="1" applyFill="1" applyBorder="1" applyAlignment="1">
      <alignment horizontal="center" vertical="center"/>
    </xf>
    <xf numFmtId="167" fontId="15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15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24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22" fillId="2" borderId="0" xfId="0" applyFont="1" applyFill="1" applyBorder="1"/>
    <xf numFmtId="0" fontId="22" fillId="2" borderId="16" xfId="0" applyFont="1" applyFill="1" applyBorder="1"/>
    <xf numFmtId="0" fontId="42" fillId="0" borderId="46" xfId="0" applyFont="1" applyBorder="1" applyAlignment="1">
      <alignment horizontal="center" vertical="center" wrapText="1"/>
    </xf>
    <xf numFmtId="0" fontId="16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23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4" fontId="0" fillId="0" borderId="0" xfId="0" applyNumberFormat="1"/>
    <xf numFmtId="169" fontId="25" fillId="0" borderId="0" xfId="2" applyNumberFormat="1"/>
    <xf numFmtId="4" fontId="0" fillId="0" borderId="21" xfId="0" applyNumberFormat="1" applyBorder="1" applyAlignment="1">
      <alignment horizontal="center" vertical="center"/>
    </xf>
    <xf numFmtId="3" fontId="22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0" fillId="46" borderId="0" xfId="0" applyFill="1"/>
    <xf numFmtId="0" fontId="0" fillId="0" borderId="0" xfId="0" applyBorder="1" applyAlignment="1"/>
    <xf numFmtId="4" fontId="0" fillId="49" borderId="21" xfId="0" applyNumberFormat="1" applyFill="1" applyBorder="1" applyAlignment="1">
      <alignment horizontal="center" vertical="center"/>
    </xf>
    <xf numFmtId="3" fontId="0" fillId="49" borderId="21" xfId="0" applyNumberFormat="1" applyFill="1" applyBorder="1" applyAlignment="1">
      <alignment horizontal="center" vertical="center"/>
    </xf>
    <xf numFmtId="0" fontId="23" fillId="0" borderId="3" xfId="0" applyFont="1" applyFill="1" applyBorder="1" applyAlignment="1">
      <alignment vertical="center" wrapText="1"/>
    </xf>
    <xf numFmtId="0" fontId="0" fillId="0" borderId="0" xfId="0" applyAlignment="1"/>
    <xf numFmtId="4" fontId="0" fillId="0" borderId="21" xfId="0" applyNumberFormat="1" applyBorder="1" applyAlignment="1">
      <alignment horizontal="center"/>
    </xf>
    <xf numFmtId="4" fontId="0" fillId="0" borderId="0" xfId="0" applyNumberFormat="1" applyAlignment="1"/>
    <xf numFmtId="0" fontId="46" fillId="0" borderId="0" xfId="0" applyFont="1" applyAlignment="1">
      <alignment horizontal="center"/>
    </xf>
    <xf numFmtId="0" fontId="0" fillId="0" borderId="51" xfId="0" applyBorder="1" applyAlignment="1">
      <alignment horizontal="center" vertical="center"/>
    </xf>
    <xf numFmtId="4" fontId="0" fillId="0" borderId="51" xfId="0" applyNumberFormat="1" applyBorder="1" applyAlignment="1">
      <alignment horizontal="center" vertical="center"/>
    </xf>
    <xf numFmtId="169" fontId="25" fillId="0" borderId="51" xfId="2" applyNumberFormat="1" applyBorder="1" applyAlignment="1">
      <alignment horizontal="center" vertical="center"/>
    </xf>
    <xf numFmtId="0" fontId="0" fillId="47" borderId="51" xfId="0" applyFill="1" applyBorder="1" applyAlignment="1">
      <alignment horizontal="center" vertical="center"/>
    </xf>
    <xf numFmtId="4" fontId="0" fillId="47" borderId="51" xfId="0" applyNumberFormat="1" applyFill="1" applyBorder="1" applyAlignment="1">
      <alignment horizontal="center" vertical="center"/>
    </xf>
    <xf numFmtId="169" fontId="25" fillId="47" borderId="51" xfId="2" applyNumberFormat="1" applyFill="1" applyBorder="1" applyAlignment="1">
      <alignment horizontal="center" vertical="center"/>
    </xf>
    <xf numFmtId="0" fontId="0" fillId="46" borderId="51" xfId="0" applyFill="1" applyBorder="1" applyAlignment="1">
      <alignment horizontal="center" vertical="center"/>
    </xf>
    <xf numFmtId="4" fontId="0" fillId="46" borderId="51" xfId="0" applyNumberFormat="1" applyFill="1" applyBorder="1" applyAlignment="1">
      <alignment horizontal="center" vertical="center"/>
    </xf>
    <xf numFmtId="169" fontId="25" fillId="46" borderId="51" xfId="2" applyNumberFormat="1" applyFill="1" applyBorder="1" applyAlignment="1">
      <alignment horizontal="center" vertical="center"/>
    </xf>
    <xf numFmtId="0" fontId="43" fillId="50" borderId="51" xfId="0" applyFont="1" applyFill="1" applyBorder="1" applyAlignment="1">
      <alignment horizontal="center" vertical="center"/>
    </xf>
    <xf numFmtId="4" fontId="43" fillId="50" borderId="51" xfId="0" applyNumberFormat="1" applyFont="1" applyFill="1" applyBorder="1" applyAlignment="1">
      <alignment horizontal="center" vertical="center"/>
    </xf>
    <xf numFmtId="169" fontId="43" fillId="50" borderId="51" xfId="2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5" fillId="3" borderId="52" xfId="0" applyFont="1" applyFill="1" applyBorder="1" applyAlignment="1">
      <alignment horizontal="center" vertical="center"/>
    </xf>
    <xf numFmtId="4" fontId="0" fillId="46" borderId="56" xfId="0" applyNumberFormat="1" applyFill="1" applyBorder="1" applyAlignment="1">
      <alignment horizontal="center" vertical="center"/>
    </xf>
    <xf numFmtId="169" fontId="25" fillId="0" borderId="56" xfId="2" applyNumberFormat="1" applyBorder="1" applyAlignment="1">
      <alignment horizontal="center" vertical="center"/>
    </xf>
    <xf numFmtId="4" fontId="0" fillId="0" borderId="56" xfId="0" applyNumberFormat="1" applyBorder="1" applyAlignment="1">
      <alignment horizontal="center" vertical="center"/>
    </xf>
    <xf numFmtId="0" fontId="47" fillId="0" borderId="51" xfId="0" applyFont="1" applyBorder="1" applyAlignment="1">
      <alignment horizontal="center" vertical="center"/>
    </xf>
    <xf numFmtId="0" fontId="47" fillId="0" borderId="51" xfId="0" applyFont="1" applyBorder="1" applyAlignment="1">
      <alignment horizontal="center" vertical="center" wrapText="1"/>
    </xf>
    <xf numFmtId="0" fontId="47" fillId="48" borderId="51" xfId="0" applyFont="1" applyFill="1" applyBorder="1" applyAlignment="1">
      <alignment horizontal="center" vertical="center" wrapText="1"/>
    </xf>
    <xf numFmtId="0" fontId="47" fillId="48" borderId="51" xfId="0" applyFont="1" applyFill="1" applyBorder="1" applyAlignment="1">
      <alignment horizontal="center" vertical="center"/>
    </xf>
    <xf numFmtId="4" fontId="43" fillId="0" borderId="56" xfId="0" applyNumberFormat="1" applyFont="1" applyBorder="1" applyAlignment="1">
      <alignment horizontal="center" vertical="center"/>
    </xf>
    <xf numFmtId="3" fontId="0" fillId="0" borderId="51" xfId="0" applyNumberFormat="1" applyBorder="1" applyAlignment="1">
      <alignment horizontal="center" vertical="center"/>
    </xf>
    <xf numFmtId="3" fontId="0" fillId="0" borderId="51" xfId="0" applyNumberFormat="1" applyFill="1" applyBorder="1" applyAlignment="1">
      <alignment horizontal="center" vertical="center"/>
    </xf>
    <xf numFmtId="4" fontId="43" fillId="0" borderId="51" xfId="0" applyNumberFormat="1" applyFont="1" applyBorder="1" applyAlignment="1">
      <alignment horizontal="center" vertical="center"/>
    </xf>
    <xf numFmtId="3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43" fillId="0" borderId="57" xfId="0" applyNumberFormat="1" applyFont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0" borderId="57" xfId="0" applyNumberFormat="1" applyFill="1" applyBorder="1" applyAlignment="1">
      <alignment horizontal="center" vertical="center"/>
    </xf>
    <xf numFmtId="0" fontId="49" fillId="0" borderId="57" xfId="0" applyFont="1" applyBorder="1" applyAlignment="1">
      <alignment horizontal="center" vertical="center" wrapText="1"/>
    </xf>
    <xf numFmtId="0" fontId="47" fillId="0" borderId="5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8" fillId="48" borderId="0" xfId="0" applyFont="1" applyFill="1" applyAlignment="1">
      <alignment horizontal="center" vertical="center"/>
    </xf>
    <xf numFmtId="4" fontId="0" fillId="0" borderId="58" xfId="0" applyNumberFormat="1" applyBorder="1" applyAlignment="1">
      <alignment horizontal="center" vertical="center"/>
    </xf>
    <xf numFmtId="4" fontId="43" fillId="0" borderId="58" xfId="0" applyNumberFormat="1" applyFont="1" applyBorder="1" applyAlignment="1">
      <alignment horizontal="center" vertical="center"/>
    </xf>
    <xf numFmtId="3" fontId="6" fillId="50" borderId="58" xfId="51" applyNumberFormat="1" applyFont="1" applyFill="1" applyBorder="1" applyAlignment="1">
      <alignment horizontal="center"/>
    </xf>
    <xf numFmtId="3" fontId="6" fillId="53" borderId="58" xfId="51" applyNumberFormat="1" applyFont="1" applyFill="1" applyBorder="1" applyAlignment="1">
      <alignment horizontal="center"/>
    </xf>
    <xf numFmtId="0" fontId="51" fillId="0" borderId="0" xfId="0" applyFont="1"/>
    <xf numFmtId="0" fontId="51" fillId="51" borderId="58" xfId="0" applyFont="1" applyFill="1" applyBorder="1" applyAlignment="1">
      <alignment horizontal="center"/>
    </xf>
    <xf numFmtId="0" fontId="51" fillId="50" borderId="58" xfId="0" applyFont="1" applyFill="1" applyBorder="1" applyAlignment="1">
      <alignment horizontal="center"/>
    </xf>
    <xf numFmtId="0" fontId="51" fillId="54" borderId="58" xfId="0" applyFont="1" applyFill="1" applyBorder="1" applyAlignment="1">
      <alignment horizontal="center"/>
    </xf>
    <xf numFmtId="0" fontId="51" fillId="53" borderId="58" xfId="0" applyFont="1" applyFill="1" applyBorder="1" applyAlignment="1">
      <alignment horizontal="center"/>
    </xf>
    <xf numFmtId="0" fontId="51" fillId="46" borderId="0" xfId="0" applyFont="1" applyFill="1"/>
    <xf numFmtId="0" fontId="51" fillId="0" borderId="0" xfId="0" applyFont="1" applyAlignment="1">
      <alignment horizontal="center"/>
    </xf>
    <xf numFmtId="4" fontId="6" fillId="0" borderId="58" xfId="51" applyNumberFormat="1" applyFont="1" applyBorder="1" applyAlignment="1">
      <alignment horizontal="center"/>
    </xf>
    <xf numFmtId="2" fontId="51" fillId="52" borderId="58" xfId="0" applyNumberFormat="1" applyFont="1" applyFill="1" applyBorder="1" applyAlignment="1">
      <alignment horizontal="center"/>
    </xf>
    <xf numFmtId="2" fontId="51" fillId="55" borderId="58" xfId="0" applyNumberFormat="1" applyFont="1" applyFill="1" applyBorder="1" applyAlignment="1">
      <alignment horizontal="center"/>
    </xf>
    <xf numFmtId="4" fontId="6" fillId="46" borderId="58" xfId="51" applyNumberFormat="1" applyFont="1" applyFill="1" applyBorder="1" applyAlignment="1">
      <alignment horizontal="center"/>
    </xf>
    <xf numFmtId="2" fontId="51" fillId="0" borderId="0" xfId="0" applyNumberFormat="1" applyFont="1" applyAlignment="1">
      <alignment horizontal="center"/>
    </xf>
    <xf numFmtId="0" fontId="51" fillId="51" borderId="58" xfId="0" applyFont="1" applyFill="1" applyBorder="1" applyAlignment="1">
      <alignment horizontal="left" indent="1"/>
    </xf>
    <xf numFmtId="0" fontId="51" fillId="54" borderId="58" xfId="0" applyFont="1" applyFill="1" applyBorder="1" applyAlignment="1">
      <alignment horizontal="left" indent="1"/>
    </xf>
    <xf numFmtId="0" fontId="51" fillId="53" borderId="58" xfId="0" applyFont="1" applyFill="1" applyBorder="1" applyAlignment="1">
      <alignment horizontal="left" indent="1"/>
    </xf>
    <xf numFmtId="0" fontId="51" fillId="0" borderId="0" xfId="0" applyFont="1" applyAlignment="1">
      <alignment horizontal="left" indent="1"/>
    </xf>
    <xf numFmtId="0" fontId="51" fillId="50" borderId="58" xfId="0" applyFont="1" applyFill="1" applyBorder="1" applyAlignment="1">
      <alignment horizontal="left" indent="1"/>
    </xf>
    <xf numFmtId="0" fontId="51" fillId="53" borderId="59" xfId="0" applyFont="1" applyFill="1" applyBorder="1" applyAlignment="1">
      <alignment horizontal="left" indent="1"/>
    </xf>
    <xf numFmtId="0" fontId="51" fillId="54" borderId="59" xfId="0" applyFont="1" applyFill="1" applyBorder="1" applyAlignment="1">
      <alignment horizontal="left" indent="1"/>
    </xf>
    <xf numFmtId="0" fontId="51" fillId="54" borderId="59" xfId="0" applyFont="1" applyFill="1" applyBorder="1" applyAlignment="1">
      <alignment horizontal="center"/>
    </xf>
    <xf numFmtId="0" fontId="51" fillId="53" borderId="59" xfId="0" applyFont="1" applyFill="1" applyBorder="1" applyAlignment="1">
      <alignment horizontal="center"/>
    </xf>
    <xf numFmtId="3" fontId="6" fillId="53" borderId="59" xfId="51" applyNumberFormat="1" applyFont="1" applyFill="1" applyBorder="1" applyAlignment="1">
      <alignment horizontal="center"/>
    </xf>
    <xf numFmtId="4" fontId="6" fillId="0" borderId="59" xfId="51" applyNumberFormat="1" applyFont="1" applyBorder="1" applyAlignment="1">
      <alignment horizontal="center"/>
    </xf>
    <xf numFmtId="2" fontId="51" fillId="55" borderId="59" xfId="0" applyNumberFormat="1" applyFont="1" applyFill="1" applyBorder="1" applyAlignment="1">
      <alignment horizontal="center"/>
    </xf>
    <xf numFmtId="0" fontId="0" fillId="0" borderId="21" xfId="0" applyBorder="1" applyAlignment="1">
      <alignment horizontal="left" indent="1"/>
    </xf>
    <xf numFmtId="0" fontId="50" fillId="3" borderId="52" xfId="0" applyFont="1" applyFill="1" applyBorder="1" applyAlignment="1">
      <alignment horizontal="left" vertical="center" indent="1"/>
    </xf>
    <xf numFmtId="0" fontId="50" fillId="3" borderId="52" xfId="0" applyFont="1" applyFill="1" applyBorder="1" applyAlignment="1">
      <alignment horizontal="center" vertical="center"/>
    </xf>
    <xf numFmtId="0" fontId="51" fillId="50" borderId="59" xfId="0" applyFont="1" applyFill="1" applyBorder="1" applyAlignment="1">
      <alignment horizontal="left" indent="1"/>
    </xf>
    <xf numFmtId="4" fontId="43" fillId="0" borderId="59" xfId="0" applyNumberFormat="1" applyFont="1" applyBorder="1" applyAlignment="1">
      <alignment horizontal="center" vertical="center"/>
    </xf>
    <xf numFmtId="4" fontId="0" fillId="0" borderId="59" xfId="0" applyNumberFormat="1" applyBorder="1" applyAlignment="1">
      <alignment horizontal="center" vertical="center"/>
    </xf>
    <xf numFmtId="0" fontId="0" fillId="49" borderId="21" xfId="0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43" fillId="45" borderId="50" xfId="0" applyFont="1" applyFill="1" applyBorder="1" applyAlignment="1">
      <alignment horizontal="left" vertical="center" wrapText="1" indent="1"/>
    </xf>
    <xf numFmtId="4" fontId="45" fillId="45" borderId="21" xfId="0" applyNumberFormat="1" applyFont="1" applyFill="1" applyBorder="1" applyAlignment="1">
      <alignment horizontal="center" vertical="center" wrapText="1"/>
    </xf>
    <xf numFmtId="0" fontId="43" fillId="49" borderId="50" xfId="0" applyFont="1" applyFill="1" applyBorder="1" applyAlignment="1">
      <alignment horizontal="left" vertical="center" wrapText="1" indent="1"/>
    </xf>
    <xf numFmtId="4" fontId="43" fillId="49" borderId="21" xfId="0" applyNumberFormat="1" applyFont="1" applyFill="1" applyBorder="1" applyAlignment="1">
      <alignment horizontal="center" vertical="center" wrapText="1"/>
    </xf>
    <xf numFmtId="4" fontId="43" fillId="49" borderId="21" xfId="0" applyNumberFormat="1" applyFont="1" applyFill="1" applyBorder="1" applyAlignment="1">
      <alignment horizontal="center"/>
    </xf>
    <xf numFmtId="169" fontId="43" fillId="47" borderId="21" xfId="2" applyNumberFormat="1" applyFont="1" applyFill="1" applyBorder="1" applyAlignment="1">
      <alignment horizontal="center"/>
    </xf>
    <xf numFmtId="0" fontId="53" fillId="47" borderId="21" xfId="0" applyFont="1" applyFill="1" applyBorder="1" applyAlignment="1">
      <alignment horizontal="center" vertical="center" wrapText="1"/>
    </xf>
    <xf numFmtId="4" fontId="54" fillId="47" borderId="21" xfId="0" applyNumberFormat="1" applyFont="1" applyFill="1" applyBorder="1" applyAlignment="1">
      <alignment horizontal="center" vertical="center"/>
    </xf>
    <xf numFmtId="3" fontId="0" fillId="49" borderId="27" xfId="0" applyNumberFormat="1" applyFill="1" applyBorder="1"/>
    <xf numFmtId="3" fontId="17" fillId="49" borderId="21" xfId="0" applyNumberFormat="1" applyFont="1" applyFill="1" applyBorder="1"/>
    <xf numFmtId="4" fontId="0" fillId="3" borderId="3" xfId="0" applyNumberForma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0" fillId="3" borderId="4" xfId="0" applyNumberFormat="1" applyFill="1" applyBorder="1" applyAlignment="1">
      <alignment horizontal="center"/>
    </xf>
    <xf numFmtId="3" fontId="22" fillId="3" borderId="3" xfId="0" applyNumberFormat="1" applyFont="1" applyFill="1" applyBorder="1" applyAlignment="1">
      <alignment horizontal="center" vertical="center"/>
    </xf>
    <xf numFmtId="0" fontId="51" fillId="53" borderId="66" xfId="0" applyFont="1" applyFill="1" applyBorder="1" applyAlignment="1">
      <alignment horizontal="left" indent="1"/>
    </xf>
    <xf numFmtId="0" fontId="51" fillId="54" borderId="66" xfId="0" applyFont="1" applyFill="1" applyBorder="1" applyAlignment="1">
      <alignment horizontal="left" indent="1"/>
    </xf>
    <xf numFmtId="0" fontId="51" fillId="54" borderId="65" xfId="0" applyFont="1" applyFill="1" applyBorder="1" applyAlignment="1">
      <alignment horizontal="center"/>
    </xf>
    <xf numFmtId="0" fontId="51" fillId="53" borderId="66" xfId="0" applyFont="1" applyFill="1" applyBorder="1" applyAlignment="1">
      <alignment horizontal="center"/>
    </xf>
    <xf numFmtId="3" fontId="6" fillId="53" borderId="65" xfId="51" applyNumberFormat="1" applyFont="1" applyFill="1" applyBorder="1" applyAlignment="1">
      <alignment horizontal="center"/>
    </xf>
    <xf numFmtId="4" fontId="6" fillId="0" borderId="65" xfId="51" applyNumberFormat="1" applyFont="1" applyBorder="1" applyAlignment="1">
      <alignment horizontal="center"/>
    </xf>
    <xf numFmtId="2" fontId="51" fillId="55" borderId="65" xfId="0" applyNumberFormat="1" applyFont="1" applyFill="1" applyBorder="1" applyAlignment="1">
      <alignment horizontal="center"/>
    </xf>
    <xf numFmtId="0" fontId="51" fillId="46" borderId="59" xfId="0" applyFont="1" applyFill="1" applyBorder="1" applyAlignment="1">
      <alignment horizontal="left" indent="1"/>
    </xf>
    <xf numFmtId="0" fontId="51" fillId="57" borderId="59" xfId="0" applyFont="1" applyFill="1" applyBorder="1" applyAlignment="1">
      <alignment horizontal="left" indent="1"/>
    </xf>
    <xf numFmtId="0" fontId="51" fillId="57" borderId="59" xfId="0" applyFont="1" applyFill="1" applyBorder="1" applyAlignment="1">
      <alignment horizontal="center"/>
    </xf>
    <xf numFmtId="0" fontId="51" fillId="46" borderId="59" xfId="0" applyFont="1" applyFill="1" applyBorder="1" applyAlignment="1">
      <alignment horizontal="center"/>
    </xf>
    <xf numFmtId="3" fontId="6" fillId="46" borderId="59" xfId="51" applyNumberFormat="1" applyFont="1" applyFill="1" applyBorder="1" applyAlignment="1">
      <alignment horizontal="center"/>
    </xf>
    <xf numFmtId="4" fontId="6" fillId="46" borderId="59" xfId="51" applyNumberFormat="1" applyFont="1" applyFill="1" applyBorder="1" applyAlignment="1">
      <alignment horizontal="center"/>
    </xf>
    <xf numFmtId="2" fontId="51" fillId="58" borderId="59" xfId="0" applyNumberFormat="1" applyFont="1" applyFill="1" applyBorder="1" applyAlignment="1">
      <alignment horizontal="center"/>
    </xf>
    <xf numFmtId="0" fontId="51" fillId="46" borderId="58" xfId="0" applyFont="1" applyFill="1" applyBorder="1" applyAlignment="1">
      <alignment horizontal="left" indent="1"/>
    </xf>
    <xf numFmtId="0" fontId="51" fillId="57" borderId="58" xfId="0" applyFont="1" applyFill="1" applyBorder="1" applyAlignment="1">
      <alignment horizontal="left" indent="1"/>
    </xf>
    <xf numFmtId="0" fontId="51" fillId="57" borderId="58" xfId="0" applyFont="1" applyFill="1" applyBorder="1" applyAlignment="1">
      <alignment horizontal="center"/>
    </xf>
    <xf numFmtId="0" fontId="51" fillId="46" borderId="58" xfId="0" applyFont="1" applyFill="1" applyBorder="1" applyAlignment="1">
      <alignment horizontal="center"/>
    </xf>
    <xf numFmtId="3" fontId="6" fillId="46" borderId="58" xfId="51" applyNumberFormat="1" applyFont="1" applyFill="1" applyBorder="1" applyAlignment="1">
      <alignment horizontal="center"/>
    </xf>
    <xf numFmtId="2" fontId="51" fillId="58" borderId="58" xfId="0" applyNumberFormat="1" applyFont="1" applyFill="1" applyBorder="1" applyAlignment="1">
      <alignment horizontal="center"/>
    </xf>
    <xf numFmtId="4" fontId="43" fillId="0" borderId="67" xfId="0" applyNumberFormat="1" applyFont="1" applyBorder="1" applyAlignment="1">
      <alignment horizontal="center" vertical="center"/>
    </xf>
    <xf numFmtId="0" fontId="49" fillId="0" borderId="68" xfId="0" applyFont="1" applyBorder="1" applyAlignment="1">
      <alignment horizontal="center" vertical="center" wrapText="1"/>
    </xf>
    <xf numFmtId="0" fontId="47" fillId="0" borderId="69" xfId="0" applyFont="1" applyBorder="1" applyAlignment="1">
      <alignment horizontal="center" vertical="center"/>
    </xf>
    <xf numFmtId="4" fontId="22" fillId="0" borderId="16" xfId="0" applyNumberFormat="1" applyFont="1" applyBorder="1" applyAlignment="1">
      <alignment horizontal="center" vertical="center"/>
    </xf>
    <xf numFmtId="4" fontId="22" fillId="0" borderId="17" xfId="0" applyNumberFormat="1" applyFont="1" applyBorder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2" fillId="0" borderId="4" xfId="0" applyNumberFormat="1" applyFont="1" applyBorder="1" applyAlignment="1">
      <alignment horizontal="center" vertical="center"/>
    </xf>
    <xf numFmtId="0" fontId="22" fillId="0" borderId="0" xfId="0" applyFont="1"/>
    <xf numFmtId="3" fontId="22" fillId="3" borderId="0" xfId="0" applyNumberFormat="1" applyFont="1" applyFill="1" applyAlignment="1">
      <alignment horizontal="center" vertical="center"/>
    </xf>
    <xf numFmtId="4" fontId="0" fillId="0" borderId="68" xfId="0" applyNumberFormat="1" applyFill="1" applyBorder="1" applyAlignment="1">
      <alignment horizontal="center" vertical="center"/>
    </xf>
    <xf numFmtId="0" fontId="0" fillId="0" borderId="21" xfId="0" applyBorder="1"/>
    <xf numFmtId="0" fontId="50" fillId="3" borderId="52" xfId="0" applyFont="1" applyFill="1" applyBorder="1" applyAlignment="1">
      <alignment horizontal="left" vertical="top" indent="1"/>
    </xf>
    <xf numFmtId="4" fontId="5" fillId="0" borderId="58" xfId="51" applyNumberFormat="1" applyFont="1" applyBorder="1" applyAlignment="1">
      <alignment horizontal="center"/>
    </xf>
    <xf numFmtId="4" fontId="45" fillId="46" borderId="21" xfId="0" applyNumberFormat="1" applyFont="1" applyFill="1" applyBorder="1" applyAlignment="1">
      <alignment horizontal="center" vertical="center" wrapText="1"/>
    </xf>
    <xf numFmtId="0" fontId="0" fillId="0" borderId="46" xfId="0" applyBorder="1"/>
    <xf numFmtId="0" fontId="0" fillId="0" borderId="70" xfId="0" applyBorder="1"/>
    <xf numFmtId="14" fontId="45" fillId="0" borderId="21" xfId="0" applyNumberFormat="1" applyFont="1" applyBorder="1"/>
    <xf numFmtId="20" fontId="0" fillId="0" borderId="46" xfId="0" applyNumberFormat="1" applyBorder="1"/>
    <xf numFmtId="14" fontId="45" fillId="0" borderId="21" xfId="0" applyNumberFormat="1" applyFont="1" applyBorder="1" applyAlignment="1">
      <alignment horizontal="right"/>
    </xf>
    <xf numFmtId="20" fontId="0" fillId="0" borderId="46" xfId="0" applyNumberFormat="1" applyBorder="1" applyAlignment="1">
      <alignment horizontal="right"/>
    </xf>
    <xf numFmtId="2" fontId="0" fillId="0" borderId="46" xfId="0" applyNumberFormat="1" applyBorder="1"/>
    <xf numFmtId="4" fontId="3" fillId="59" borderId="58" xfId="51" applyNumberFormat="1" applyFont="1" applyFill="1" applyBorder="1" applyAlignment="1">
      <alignment horizontal="center"/>
    </xf>
    <xf numFmtId="3" fontId="22" fillId="3" borderId="16" xfId="0" applyNumberFormat="1" applyFont="1" applyFill="1" applyBorder="1" applyAlignment="1">
      <alignment horizontal="center" vertical="center"/>
    </xf>
    <xf numFmtId="3" fontId="22" fillId="3" borderId="17" xfId="0" applyNumberFormat="1" applyFont="1" applyFill="1" applyBorder="1" applyAlignment="1">
      <alignment horizontal="center" vertical="center"/>
    </xf>
    <xf numFmtId="3" fontId="22" fillId="3" borderId="4" xfId="0" applyNumberFormat="1" applyFont="1" applyFill="1" applyBorder="1" applyAlignment="1">
      <alignment horizontal="center" vertical="center"/>
    </xf>
    <xf numFmtId="4" fontId="22" fillId="3" borderId="16" xfId="0" applyNumberFormat="1" applyFont="1" applyFill="1" applyBorder="1" applyAlignment="1">
      <alignment horizontal="center" vertical="center"/>
    </xf>
    <xf numFmtId="4" fontId="22" fillId="3" borderId="17" xfId="0" applyNumberFormat="1" applyFont="1" applyFill="1" applyBorder="1" applyAlignment="1">
      <alignment horizontal="center" vertical="center"/>
    </xf>
    <xf numFmtId="4" fontId="22" fillId="3" borderId="0" xfId="0" applyNumberFormat="1" applyFont="1" applyFill="1" applyAlignment="1">
      <alignment horizontal="center" vertical="center"/>
    </xf>
    <xf numFmtId="4" fontId="22" fillId="3" borderId="4" xfId="0" applyNumberFormat="1" applyFon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0" fontId="55" fillId="0" borderId="21" xfId="0" applyFont="1" applyBorder="1"/>
    <xf numFmtId="0" fontId="45" fillId="0" borderId="21" xfId="0" applyFont="1" applyBorder="1"/>
    <xf numFmtId="171" fontId="0" fillId="0" borderId="0" xfId="0" applyNumberFormat="1" applyBorder="1"/>
    <xf numFmtId="18" fontId="0" fillId="0" borderId="0" xfId="0" applyNumberFormat="1" applyBorder="1"/>
    <xf numFmtId="4" fontId="0" fillId="0" borderId="0" xfId="0" applyNumberFormat="1" applyBorder="1"/>
    <xf numFmtId="3" fontId="0" fillId="0" borderId="0" xfId="0" applyNumberFormat="1" applyBorder="1"/>
    <xf numFmtId="18" fontId="51" fillId="0" borderId="21" xfId="0" applyNumberFormat="1" applyFont="1" applyBorder="1"/>
    <xf numFmtId="0" fontId="56" fillId="60" borderId="21" xfId="0" applyFont="1" applyFill="1" applyBorder="1"/>
    <xf numFmtId="0" fontId="56" fillId="60" borderId="0" xfId="0" applyFont="1" applyFill="1"/>
    <xf numFmtId="0" fontId="22" fillId="0" borderId="0" xfId="0" applyFont="1" applyAlignment="1"/>
    <xf numFmtId="4" fontId="0" fillId="0" borderId="58" xfId="0" applyNumberFormat="1" applyFill="1" applyBorder="1" applyAlignment="1">
      <alignment horizontal="center" vertical="center"/>
    </xf>
    <xf numFmtId="3" fontId="0" fillId="0" borderId="21" xfId="0" applyNumberFormat="1" applyBorder="1"/>
    <xf numFmtId="4" fontId="0" fillId="47" borderId="51" xfId="0" applyNumberFormat="1" applyFill="1" applyBorder="1" applyAlignment="1">
      <alignment horizontal="center" vertical="center"/>
    </xf>
    <xf numFmtId="4" fontId="0" fillId="0" borderId="51" xfId="0" applyNumberFormat="1" applyFill="1" applyBorder="1" applyAlignment="1">
      <alignment horizontal="center" vertical="center"/>
    </xf>
    <xf numFmtId="4" fontId="0" fillId="47" borderId="57" xfId="0" applyNumberFormat="1" applyFill="1" applyBorder="1" applyAlignment="1">
      <alignment horizontal="center" vertical="center"/>
    </xf>
    <xf numFmtId="4" fontId="0" fillId="46" borderId="57" xfId="0" applyNumberFormat="1" applyFill="1" applyBorder="1" applyAlignment="1">
      <alignment horizontal="center" vertical="center"/>
    </xf>
    <xf numFmtId="4" fontId="0" fillId="47" borderId="58" xfId="0" applyNumberFormat="1" applyFill="1" applyBorder="1" applyAlignment="1">
      <alignment horizontal="center" vertical="center"/>
    </xf>
    <xf numFmtId="4" fontId="0" fillId="47" borderId="68" xfId="0" applyNumberFormat="1" applyFill="1" applyBorder="1" applyAlignment="1">
      <alignment horizontal="center" vertical="center"/>
    </xf>
    <xf numFmtId="4" fontId="0" fillId="0" borderId="21" xfId="0" applyNumberFormat="1" applyBorder="1"/>
    <xf numFmtId="0" fontId="55" fillId="46" borderId="21" xfId="0" applyFont="1" applyFill="1" applyBorder="1"/>
    <xf numFmtId="0" fontId="45" fillId="46" borderId="21" xfId="0" applyFont="1" applyFill="1" applyBorder="1"/>
    <xf numFmtId="4" fontId="0" fillId="46" borderId="21" xfId="0" applyNumberFormat="1" applyFill="1" applyBorder="1"/>
    <xf numFmtId="3" fontId="0" fillId="46" borderId="21" xfId="0" applyNumberFormat="1" applyFill="1" applyBorder="1"/>
    <xf numFmtId="0" fontId="15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15" fillId="3" borderId="53" xfId="0" applyFont="1" applyFill="1" applyBorder="1" applyAlignment="1">
      <alignment horizontal="center" vertical="center"/>
    </xf>
    <xf numFmtId="0" fontId="15" fillId="3" borderId="54" xfId="0" applyFont="1" applyFill="1" applyBorder="1" applyAlignment="1">
      <alignment horizontal="center" vertical="center"/>
    </xf>
    <xf numFmtId="0" fontId="15" fillId="3" borderId="55" xfId="0" applyFont="1" applyFill="1" applyBorder="1" applyAlignment="1">
      <alignment horizontal="center" vertical="center"/>
    </xf>
    <xf numFmtId="0" fontId="37" fillId="56" borderId="60" xfId="0" applyFont="1" applyFill="1" applyBorder="1" applyAlignment="1">
      <alignment horizontal="center"/>
    </xf>
    <xf numFmtId="0" fontId="37" fillId="56" borderId="61" xfId="0" applyFont="1" applyFill="1" applyBorder="1" applyAlignment="1">
      <alignment horizontal="center"/>
    </xf>
    <xf numFmtId="0" fontId="37" fillId="56" borderId="60" xfId="0" applyFont="1" applyFill="1" applyBorder="1" applyAlignment="1">
      <alignment horizontal="left"/>
    </xf>
    <xf numFmtId="0" fontId="37" fillId="56" borderId="61" xfId="0" applyFont="1" applyFill="1" applyBorder="1" applyAlignment="1">
      <alignment horizontal="left"/>
    </xf>
    <xf numFmtId="0" fontId="52" fillId="56" borderId="62" xfId="0" applyFont="1" applyFill="1" applyBorder="1" applyAlignment="1">
      <alignment horizontal="center" vertical="center"/>
    </xf>
    <xf numFmtId="0" fontId="52" fillId="56" borderId="6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5" fillId="3" borderId="19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22" xfId="0" applyFont="1" applyFill="1" applyBorder="1" applyAlignment="1">
      <alignment horizontal="center" vertical="center"/>
    </xf>
    <xf numFmtId="0" fontId="15" fillId="3" borderId="45" xfId="0" applyFont="1" applyFill="1" applyBorder="1" applyAlignment="1">
      <alignment horizontal="center" vertical="center"/>
    </xf>
    <xf numFmtId="0" fontId="15" fillId="3" borderId="64" xfId="0" applyFont="1" applyFill="1" applyBorder="1" applyAlignment="1">
      <alignment horizontal="center" vertical="center"/>
    </xf>
    <xf numFmtId="0" fontId="15" fillId="12" borderId="53" xfId="0" applyFont="1" applyFill="1" applyBorder="1" applyAlignment="1">
      <alignment horizontal="center" vertical="center"/>
    </xf>
    <xf numFmtId="0" fontId="15" fillId="12" borderId="54" xfId="0" applyFont="1" applyFill="1" applyBorder="1" applyAlignment="1">
      <alignment horizontal="center" vertical="center"/>
    </xf>
    <xf numFmtId="0" fontId="15" fillId="12" borderId="5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14" fontId="45" fillId="0" borderId="9" xfId="0" applyNumberFormat="1" applyFont="1" applyBorder="1"/>
    <xf numFmtId="18" fontId="0" fillId="0" borderId="21" xfId="0" applyNumberFormat="1" applyBorder="1"/>
    <xf numFmtId="171" fontId="45" fillId="0" borderId="21" xfId="0" applyNumberFormat="1" applyFont="1" applyBorder="1"/>
    <xf numFmtId="171" fontId="45" fillId="46" borderId="21" xfId="0" applyNumberFormat="1" applyFont="1" applyFill="1" applyBorder="1"/>
    <xf numFmtId="175" fontId="51" fillId="0" borderId="21" xfId="0" applyNumberFormat="1" applyFont="1" applyBorder="1"/>
    <xf numFmtId="175" fontId="51" fillId="46" borderId="21" xfId="0" applyNumberFormat="1" applyFont="1" applyFill="1" applyBorder="1"/>
  </cellXfs>
  <cellStyles count="85">
    <cellStyle name="20% - Énfasis1" xfId="22" builtinId="30" customBuiltin="1"/>
    <cellStyle name="20% - Énfasis1 2" xfId="58" xr:uid="{C2E771AE-61E2-4E81-9BBB-18B0208881D5}"/>
    <cellStyle name="20% - Énfasis2" xfId="26" builtinId="34" customBuiltin="1"/>
    <cellStyle name="20% - Énfasis2 2" xfId="61" xr:uid="{8548D439-5105-4496-86B7-CD73432D0160}"/>
    <cellStyle name="20% - Énfasis3" xfId="30" builtinId="38" customBuiltin="1"/>
    <cellStyle name="20% - Énfasis3 2" xfId="64" xr:uid="{5CAEE6A9-2CC7-4861-9792-710B29E4BAEF}"/>
    <cellStyle name="20% - Énfasis4" xfId="34" builtinId="42" customBuiltin="1"/>
    <cellStyle name="20% - Énfasis4 2" xfId="67" xr:uid="{43CABF30-083D-4F5B-B382-DFF2BD5F5D4C}"/>
    <cellStyle name="20% - Énfasis5" xfId="38" builtinId="46" customBuiltin="1"/>
    <cellStyle name="20% - Énfasis5 2" xfId="70" xr:uid="{5D442BEF-04C7-4969-8079-16324F62325B}"/>
    <cellStyle name="20% - Énfasis6" xfId="42" builtinId="50" customBuiltin="1"/>
    <cellStyle name="20% - Énfasis6 2" xfId="73" xr:uid="{ACAB39BF-66F5-44B9-AB3E-CBA01038ECCD}"/>
    <cellStyle name="40% - Énfasis1" xfId="23" builtinId="31" customBuiltin="1"/>
    <cellStyle name="40% - Énfasis1 2" xfId="59" xr:uid="{7C13F38D-3E9B-4FB1-8CFE-59CB2B9BC969}"/>
    <cellStyle name="40% - Énfasis2" xfId="27" builtinId="35" customBuiltin="1"/>
    <cellStyle name="40% - Énfasis2 2" xfId="62" xr:uid="{EBF8E4BF-C8F6-42F3-9BB2-5997CDB939D5}"/>
    <cellStyle name="40% - Énfasis3" xfId="31" builtinId="39" customBuiltin="1"/>
    <cellStyle name="40% - Énfasis3 2" xfId="65" xr:uid="{0D2E72D5-BF94-4B4B-9938-05EBA0BFD86D}"/>
    <cellStyle name="40% - Énfasis4" xfId="35" builtinId="43" customBuiltin="1"/>
    <cellStyle name="40% - Énfasis4 2" xfId="68" xr:uid="{81E2B20C-B1DB-4484-81A8-705805C68BC0}"/>
    <cellStyle name="40% - Énfasis5" xfId="39" builtinId="47" customBuiltin="1"/>
    <cellStyle name="40% - Énfasis5 2" xfId="71" xr:uid="{1C3992A7-BF22-4DFD-887F-6D5D8BDE1744}"/>
    <cellStyle name="40% - Énfasis6" xfId="43" builtinId="51" customBuiltin="1"/>
    <cellStyle name="40% - Énfasis6 2" xfId="74" xr:uid="{D77E66FE-77A0-42E1-82BB-C95BE178075C}"/>
    <cellStyle name="60% - Énfasis1" xfId="24" builtinId="32" customBuiltin="1"/>
    <cellStyle name="60% - Énfasis1 2" xfId="60" xr:uid="{42028651-6329-4AEB-8774-8016A5F00687}"/>
    <cellStyle name="60% - Énfasis2" xfId="28" builtinId="36" customBuiltin="1"/>
    <cellStyle name="60% - Énfasis2 2" xfId="63" xr:uid="{B35EFA76-B8A2-42A7-9307-65D78C92C02D}"/>
    <cellStyle name="60% - Énfasis3" xfId="32" builtinId="40" customBuiltin="1"/>
    <cellStyle name="60% - Énfasis3 2" xfId="66" xr:uid="{7E4CC07A-8AF1-40E8-A196-A6FD5516F2C2}"/>
    <cellStyle name="60% - Énfasis4" xfId="36" builtinId="44" customBuiltin="1"/>
    <cellStyle name="60% - Énfasis4 2" xfId="69" xr:uid="{1BD337F1-FEF6-43D1-884D-3586AC6D7648}"/>
    <cellStyle name="60% - Énfasis5" xfId="40" builtinId="48" customBuiltin="1"/>
    <cellStyle name="60% - Énfasis5 2" xfId="72" xr:uid="{C919B70A-9514-47DA-A353-3478E33D6A5E}"/>
    <cellStyle name="60% - Énfasis6" xfId="44" builtinId="52" customBuiltin="1"/>
    <cellStyle name="60% - Énfasis6 2" xfId="75" xr:uid="{711E543F-4A94-45BE-8E94-967F2AF941BA}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10" xfId="53" xr:uid="{62B8BC3A-AA59-4724-A530-537E608FC53A}"/>
    <cellStyle name="Normal 10 2" xfId="83" xr:uid="{F7F08C7E-C8E2-4050-ACF7-0A18337A589D}"/>
    <cellStyle name="Normal 11" xfId="54" xr:uid="{ED06DCE0-7AB4-4AED-A76D-67CFB4D3461C}"/>
    <cellStyle name="Normal 11 2" xfId="84" xr:uid="{F7C4CE12-B227-4E11-95BC-EE2AAE658821}"/>
    <cellStyle name="Normal 12" xfId="55" xr:uid="{835B0BB4-A5FD-4FD4-A8E8-F8F4EB9F5D97}"/>
    <cellStyle name="Normal 2" xfId="4" xr:uid="{B08199B3-BA1E-45A1-80FC-49498EFFC2B1}"/>
    <cellStyle name="Normal 2 2" xfId="56" xr:uid="{23678D99-849A-4A4E-B908-71225ACDAE76}"/>
    <cellStyle name="Normal 3" xfId="5" xr:uid="{99826FD6-A4E6-4365-86D8-36203271E487}"/>
    <cellStyle name="Normal 3 2" xfId="57" xr:uid="{FF4B1ADA-F12C-48A4-8A67-6EC76D029D01}"/>
    <cellStyle name="Normal 4" xfId="45" xr:uid="{401498D6-54A8-44FE-8E0A-55EA7515E269}"/>
    <cellStyle name="Normal 4 2" xfId="76" xr:uid="{FD1B31E0-435A-4D7B-983A-32255AB2B5BE}"/>
    <cellStyle name="Normal 5" xfId="48" xr:uid="{8233D5A1-0222-44B3-89CC-0D0EE24EB41A}"/>
    <cellStyle name="Normal 5 2" xfId="78" xr:uid="{86E77ADE-1254-4AA5-9B8F-EE6B8941E5BB}"/>
    <cellStyle name="Normal 6" xfId="49" xr:uid="{BE514DC6-491A-4033-AA9E-A8860B7C560A}"/>
    <cellStyle name="Normal 6 2" xfId="79" xr:uid="{96D2F8C4-1447-41C3-AB35-CC455D8CCFB3}"/>
    <cellStyle name="Normal 7" xfId="50" xr:uid="{63F9F6CC-A7C4-479E-A33F-54C6DB015224}"/>
    <cellStyle name="Normal 7 2" xfId="80" xr:uid="{CDA549E7-2D27-4BE3-AEE5-6E7FE0C6ACD4}"/>
    <cellStyle name="Normal 8" xfId="51" xr:uid="{09845FD4-1665-40DE-9BDD-35191484F5FA}"/>
    <cellStyle name="Normal 8 2" xfId="81" xr:uid="{6029AE7B-30FF-4327-8D72-66CACF2DDEAE}"/>
    <cellStyle name="Normal 9" xfId="52" xr:uid="{A4F4EEF9-4247-4726-9191-2636313322AA}"/>
    <cellStyle name="Normal 9 2" xfId="82" xr:uid="{5783F05E-EAA0-4094-9FF2-CC8981E4D298}"/>
    <cellStyle name="Notas 2" xfId="46" xr:uid="{22CF2D83-6DDF-4DE6-AF96-BBD26016CF04}"/>
    <cellStyle name="Notas 2 2" xfId="77" xr:uid="{8F2E2AEE-C4C4-41C4-93BC-BD41389A607F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D833B"/>
      <color rgb="FF928E8E"/>
      <color rgb="FF9D9999"/>
      <color rgb="FF428BCE"/>
      <color rgb="FFEA6E1A"/>
      <color rgb="FFEF9253"/>
      <color rgb="FFEB7321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% Representación</a:t>
            </a:r>
          </a:p>
        </c:rich>
      </c:tx>
      <c:layout>
        <c:manualLayout>
          <c:xMode val="edge"/>
          <c:yMode val="edge"/>
          <c:x val="3.398765774950973E-2"/>
          <c:y val="0.23748154699438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44145235586298265"/>
          <c:y val="8.8154655437558987E-2"/>
          <c:w val="0.52889221172941259"/>
          <c:h val="0.84385776170267079"/>
        </c:manualLayout>
      </c:layout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rgbClr val="0070C0"/>
                </a:fgClr>
                <a:bgClr>
                  <a:srgbClr val="428BC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pattFill prst="ltUpDiag">
                <a:fgClr>
                  <a:schemeClr val="tx2">
                    <a:lumMod val="60000"/>
                    <a:lumOff val="40000"/>
                  </a:schemeClr>
                </a:fgClr>
                <a:bgClr>
                  <a:srgbClr val="928E8E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dLbl>
              <c:idx val="0"/>
              <c:layout>
                <c:manualLayout>
                  <c:x val="-9.1572692391593019E-2"/>
                  <c:y val="0.161013611772962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3B5-48E6-B5CA-75D2E1B32FDB}"/>
                </c:ext>
              </c:extLst>
            </c:dLbl>
            <c:dLbl>
              <c:idx val="1"/>
              <c:layout>
                <c:manualLayout>
                  <c:x val="0.17850456181204999"/>
                  <c:y val="-0.25357806803906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3B5-48E6-B5CA-75D2E1B32FDB}"/>
                </c:ext>
              </c:extLst>
            </c:dLbl>
            <c:dLbl>
              <c:idx val="2"/>
              <c:layout>
                <c:manualLayout>
                  <c:x val="0.10158653378123648"/>
                  <c:y val="0.178357126985279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3B5-48E6-B5CA-75D2E1B32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0.23044229831174012</c:v>
                </c:pt>
                <c:pt idx="1">
                  <c:v>0.31153482727630927</c:v>
                </c:pt>
                <c:pt idx="2">
                  <c:v>8.6292553983460862E-2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6038461358143957E-2"/>
          <c:y val="0.42276270369808133"/>
          <c:w val="0.22282155307617232"/>
          <c:h val="0.303150266317297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baseline="0">
                <a:solidFill>
                  <a:schemeClr val="bg2">
                    <a:lumMod val="50000"/>
                  </a:schemeClr>
                </a:solidFill>
                <a:effectLst/>
              </a:rPr>
              <a:t>% Representación</a:t>
            </a:r>
            <a:endParaRPr lang="en-US" sz="11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4.6041275549424124E-2"/>
          <c:y val="0.21246549530005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50821073941563633"/>
          <c:y val="0.14440885142825435"/>
          <c:w val="0.44231753348159386"/>
          <c:h val="0.86606119009546012"/>
        </c:manualLayout>
      </c:layout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pattFill prst="ltDnDiag">
                <a:fgClr>
                  <a:schemeClr val="accent5">
                    <a:lumMod val="40000"/>
                    <a:lumOff val="60000"/>
                  </a:schemeClr>
                </a:fgClr>
                <a:bgClr>
                  <a:schemeClr val="accent5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pattFill prst="pct20">
                <a:fgClr>
                  <a:srgbClr val="ED833B"/>
                </a:fgClr>
                <a:bgClr>
                  <a:schemeClr val="accent2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explosion val="6"/>
            <c:spPr>
              <a:pattFill prst="ltUpDiag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accent3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0"/>
              <c:layout>
                <c:manualLayout>
                  <c:x val="6.5681510093731091E-2"/>
                  <c:y val="-1.558355205599300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accent5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C6C-486D-B363-609BAB8FFD96}"/>
                </c:ext>
              </c:extLst>
            </c:dLbl>
            <c:dLbl>
              <c:idx val="1"/>
              <c:layout>
                <c:manualLayout>
                  <c:x val="-2.7039527057664357E-2"/>
                  <c:y val="-0.230134337696973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C6C-486D-B363-609BAB8FFD96}"/>
                </c:ext>
              </c:extLst>
            </c:dLbl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2.1617184883816195E-2</c:v>
                </c:pt>
                <c:pt idx="1">
                  <c:v>0.93810828438660465</c:v>
                </c:pt>
                <c:pt idx="2">
                  <c:v>4.0274530729579039E-2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5946438260315402E-2"/>
          <c:y val="0.38308100185543814"/>
          <c:w val="0.14732560619021126"/>
          <c:h val="0.31080011205710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>
                <a:solidFill>
                  <a:schemeClr val="bg2">
                    <a:lumMod val="50000"/>
                  </a:schemeClr>
                </a:solidFill>
              </a:rPr>
              <a:t>Segmentos (últimos</a:t>
            </a:r>
            <a:r>
              <a:rPr lang="es-PE" sz="1200" b="1" baseline="0">
                <a:solidFill>
                  <a:schemeClr val="bg2">
                    <a:lumMod val="50000"/>
                  </a:schemeClr>
                </a:solidFill>
              </a:rPr>
              <a:t> 3 meses)</a:t>
            </a:r>
            <a:endParaRPr lang="es-PE" sz="1200" b="1">
              <a:solidFill>
                <a:schemeClr val="bg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037726171903332"/>
          <c:y val="3.4322966744902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bg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28441224822458"/>
          <c:y val="0.16248169158056516"/>
          <c:w val="0.87125795227871294"/>
          <c:h val="0.58538964628758006"/>
        </c:manualLayout>
      </c:layout>
      <c:lineChart>
        <c:grouping val="standard"/>
        <c:varyColors val="0"/>
        <c:ser>
          <c:idx val="1"/>
          <c:order val="0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General'!$B$12:$B$24</c:f>
              <c:strCache>
                <c:ptCount val="13"/>
                <c:pt idx="0">
                  <c:v>01/07-07/07</c:v>
                </c:pt>
                <c:pt idx="1">
                  <c:v>08/07-14/07</c:v>
                </c:pt>
                <c:pt idx="2">
                  <c:v>15/07-21/07</c:v>
                </c:pt>
                <c:pt idx="3">
                  <c:v>18/07-24/07</c:v>
                </c:pt>
                <c:pt idx="4">
                  <c:v>25/07-31/07</c:v>
                </c:pt>
                <c:pt idx="5">
                  <c:v>01/08-07/08</c:v>
                </c:pt>
                <c:pt idx="6">
                  <c:v>08/08-14/08</c:v>
                </c:pt>
                <c:pt idx="7">
                  <c:v>15/08-21/08</c:v>
                </c:pt>
                <c:pt idx="8">
                  <c:v>22/08-28/08</c:v>
                </c:pt>
                <c:pt idx="9">
                  <c:v>29/08-04/09</c:v>
                </c:pt>
                <c:pt idx="10">
                  <c:v>05/09-11/09</c:v>
                </c:pt>
                <c:pt idx="11">
                  <c:v>12/09-18/09</c:v>
                </c:pt>
                <c:pt idx="12">
                  <c:v>19/09-25/09</c:v>
                </c:pt>
              </c:strCache>
            </c:strRef>
          </c:cat>
          <c:val>
            <c:numRef>
              <c:f>'Historico General'!$C$12:$C$24</c:f>
              <c:numCache>
                <c:formatCode>#,##0.00</c:formatCode>
                <c:ptCount val="13"/>
                <c:pt idx="0">
                  <c:v>105886.77099999999</c:v>
                </c:pt>
                <c:pt idx="1">
                  <c:v>114105.53</c:v>
                </c:pt>
                <c:pt idx="2">
                  <c:v>115989.13</c:v>
                </c:pt>
                <c:pt idx="3">
                  <c:v>114272.19</c:v>
                </c:pt>
                <c:pt idx="4">
                  <c:v>125845.21</c:v>
                </c:pt>
                <c:pt idx="5">
                  <c:v>126278.9</c:v>
                </c:pt>
                <c:pt idx="6">
                  <c:v>125308.59</c:v>
                </c:pt>
                <c:pt idx="7">
                  <c:v>117247.22</c:v>
                </c:pt>
                <c:pt idx="8">
                  <c:v>118928.22</c:v>
                </c:pt>
                <c:pt idx="9">
                  <c:v>131610.35</c:v>
                </c:pt>
                <c:pt idx="10">
                  <c:v>130821.32</c:v>
                </c:pt>
                <c:pt idx="11">
                  <c:v>127202.39</c:v>
                </c:pt>
                <c:pt idx="12">
                  <c:v>132633.9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General'!$B$12:$B$24</c:f>
              <c:strCache>
                <c:ptCount val="13"/>
                <c:pt idx="0">
                  <c:v>01/07-07/07</c:v>
                </c:pt>
                <c:pt idx="1">
                  <c:v>08/07-14/07</c:v>
                </c:pt>
                <c:pt idx="2">
                  <c:v>15/07-21/07</c:v>
                </c:pt>
                <c:pt idx="3">
                  <c:v>18/07-24/07</c:v>
                </c:pt>
                <c:pt idx="4">
                  <c:v>25/07-31/07</c:v>
                </c:pt>
                <c:pt idx="5">
                  <c:v>01/08-07/08</c:v>
                </c:pt>
                <c:pt idx="6">
                  <c:v>08/08-14/08</c:v>
                </c:pt>
                <c:pt idx="7">
                  <c:v>15/08-21/08</c:v>
                </c:pt>
                <c:pt idx="8">
                  <c:v>22/08-28/08</c:v>
                </c:pt>
                <c:pt idx="9">
                  <c:v>29/08-04/09</c:v>
                </c:pt>
                <c:pt idx="10">
                  <c:v>05/09-11/09</c:v>
                </c:pt>
                <c:pt idx="11">
                  <c:v>12/09-18/09</c:v>
                </c:pt>
                <c:pt idx="12">
                  <c:v>19/09-25/09</c:v>
                </c:pt>
              </c:strCache>
            </c:strRef>
          </c:cat>
          <c:val>
            <c:numRef>
              <c:f>'Historico General'!$D$12:$D$24</c:f>
              <c:numCache>
                <c:formatCode>#,##0.00</c:formatCode>
                <c:ptCount val="13"/>
                <c:pt idx="0">
                  <c:v>5994518.1670000004</c:v>
                </c:pt>
                <c:pt idx="1">
                  <c:v>5584158.2400000002</c:v>
                </c:pt>
                <c:pt idx="2">
                  <c:v>5722573.3799999999</c:v>
                </c:pt>
                <c:pt idx="3">
                  <c:v>5606485.2999999998</c:v>
                </c:pt>
                <c:pt idx="4">
                  <c:v>6044714.2199999997</c:v>
                </c:pt>
                <c:pt idx="5">
                  <c:v>5912788.4100000001</c:v>
                </c:pt>
                <c:pt idx="6">
                  <c:v>5916998.4100000001</c:v>
                </c:pt>
                <c:pt idx="7">
                  <c:v>5740230.1799999997</c:v>
                </c:pt>
                <c:pt idx="8">
                  <c:v>5816188.1500000004</c:v>
                </c:pt>
                <c:pt idx="9">
                  <c:v>6046323.7000000002</c:v>
                </c:pt>
                <c:pt idx="10">
                  <c:v>6076205.3600000003</c:v>
                </c:pt>
                <c:pt idx="11">
                  <c:v>6114404.1100000003</c:v>
                </c:pt>
                <c:pt idx="12">
                  <c:v>5755835.5099999998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29893536"/>
        <c:axId val="11299014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[&lt;999950]0.0,&quot;K&quot;;[&lt;999950000]0.0,,&quot;M&quot;;0.0,,,&quot;B&quot;\," sourceLinked="0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PE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'Historico General'!$B$12:$B$24</c15:sqref>
                        </c15:formulaRef>
                      </c:ext>
                    </c:extLst>
                    <c:strCache>
                      <c:ptCount val="13"/>
                      <c:pt idx="0">
                        <c:v>01/07-07/07</c:v>
                      </c:pt>
                      <c:pt idx="1">
                        <c:v>08/07-14/07</c:v>
                      </c:pt>
                      <c:pt idx="2">
                        <c:v>15/07-21/07</c:v>
                      </c:pt>
                      <c:pt idx="3">
                        <c:v>18/07-24/07</c:v>
                      </c:pt>
                      <c:pt idx="4">
                        <c:v>25/07-31/07</c:v>
                      </c:pt>
                      <c:pt idx="5">
                        <c:v>01/08-07/08</c:v>
                      </c:pt>
                      <c:pt idx="6">
                        <c:v>08/08-14/08</c:v>
                      </c:pt>
                      <c:pt idx="7">
                        <c:v>15/08-21/08</c:v>
                      </c:pt>
                      <c:pt idx="8">
                        <c:v>22/08-28/08</c:v>
                      </c:pt>
                      <c:pt idx="9">
                        <c:v>29/08-04/09</c:v>
                      </c:pt>
                      <c:pt idx="10">
                        <c:v>05/09-11/09</c:v>
                      </c:pt>
                      <c:pt idx="11">
                        <c:v>12/09-18/09</c:v>
                      </c:pt>
                      <c:pt idx="12">
                        <c:v>19/09-25/09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'Historico General'!$E$12:$E$24</c15:sqref>
                        </c15:formulaRef>
                      </c:ext>
                    </c:extLst>
                    <c:numCache>
                      <c:formatCode>#,##0.00</c:formatCode>
                      <c:ptCount val="13"/>
                      <c:pt idx="0">
                        <c:v>285187.42099999997</c:v>
                      </c:pt>
                      <c:pt idx="1">
                        <c:v>279806.15999999997</c:v>
                      </c:pt>
                      <c:pt idx="2">
                        <c:v>276331.37</c:v>
                      </c:pt>
                      <c:pt idx="3">
                        <c:v>264332.23</c:v>
                      </c:pt>
                      <c:pt idx="4">
                        <c:v>283597.23</c:v>
                      </c:pt>
                      <c:pt idx="5">
                        <c:v>267736.38</c:v>
                      </c:pt>
                      <c:pt idx="6">
                        <c:v>252904.34</c:v>
                      </c:pt>
                      <c:pt idx="7">
                        <c:v>239734.7</c:v>
                      </c:pt>
                      <c:pt idx="8">
                        <c:v>238912.56</c:v>
                      </c:pt>
                      <c:pt idx="9">
                        <c:v>263303.90000000002</c:v>
                      </c:pt>
                      <c:pt idx="10">
                        <c:v>249110.57</c:v>
                      </c:pt>
                      <c:pt idx="11">
                        <c:v>244551.5</c:v>
                      </c:pt>
                      <c:pt idx="12">
                        <c:v>247107.48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2-D36D-4FA6-8D1B-A06766C816A9}"/>
                  </c:ext>
                </c:extLst>
              </c15:ser>
            </c15:filteredLineSeries>
          </c:ext>
        </c:extLst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200"/>
        <c:noMultiLvlLbl val="0"/>
      </c:catAx>
      <c:valAx>
        <c:axId val="1129901440"/>
        <c:scaling>
          <c:orientation val="minMax"/>
          <c:max val="7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  <c:majorUnit val="20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1121411106669641"/>
          <c:y val="4.5189200385720517E-2"/>
          <c:w val="0.25640395148100115"/>
          <c:h val="4.9878146012374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200" b="1"/>
              <a:t>Segmentos (últimas</a:t>
            </a:r>
            <a:r>
              <a:rPr lang="es-PE" sz="1200" b="1" baseline="0"/>
              <a:t> 6 semanas)</a:t>
            </a:r>
            <a:endParaRPr lang="es-PE" sz="1200" b="1"/>
          </a:p>
        </c:rich>
      </c:tx>
      <c:layout>
        <c:manualLayout>
          <c:xMode val="edge"/>
          <c:yMode val="edge"/>
          <c:x val="0.14719642612026901"/>
          <c:y val="3.61483027319952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Dinamizado'!$C$2</c:f>
              <c:strCache>
                <c:ptCount val="1"/>
                <c:pt idx="0">
                  <c:v>DESTACADOS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3.8302573509531632E-2"/>
                  <c:y val="-6.09235469931870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14-4F01-881E-D076832BB0EF}"/>
                </c:ext>
              </c:extLst>
            </c:dLbl>
            <c:dLbl>
              <c:idx val="5"/>
              <c:layout>
                <c:manualLayout>
                  <c:x val="-5.13420766936621E-2"/>
                  <c:y val="-6.8891229729423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A0-40E4-8F30-382F3F8A9543}"/>
                </c:ext>
              </c:extLst>
            </c:dLbl>
            <c:dLbl>
              <c:idx val="6"/>
              <c:layout>
                <c:manualLayout>
                  <c:x val="-6.7062488821227062E-2"/>
                  <c:y val="-4.9553796590392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A0-40E4-8F30-382F3F8A9543}"/>
                </c:ext>
              </c:extLst>
            </c:dLbl>
            <c:dLbl>
              <c:idx val="7"/>
              <c:layout>
                <c:manualLayout>
                  <c:x val="-8.8914079705554191E-2"/>
                  <c:y val="-1.5297036049394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A0-40E4-8F30-382F3F8A9543}"/>
                </c:ext>
              </c:extLst>
            </c:dLbl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Dinamizado'!$B$3:$B$18</c:f>
              <c:strCache>
                <c:ptCount val="16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</c:strCache>
            </c:strRef>
          </c:cat>
          <c:val>
            <c:numRef>
              <c:f>'Historico Dinamizado'!$C$3:$C$18</c:f>
              <c:numCache>
                <c:formatCode>#,##0.00</c:formatCode>
                <c:ptCount val="16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  <c:pt idx="9">
                  <c:v>1094224.013333332</c:v>
                </c:pt>
                <c:pt idx="10">
                  <c:v>975683.08333333232</c:v>
                </c:pt>
                <c:pt idx="11">
                  <c:v>1223152.2133333324</c:v>
                </c:pt>
                <c:pt idx="12">
                  <c:v>1024428.1466666657</c:v>
                </c:pt>
                <c:pt idx="13">
                  <c:v>1020359.2299999989</c:v>
                </c:pt>
                <c:pt idx="14">
                  <c:v>1236435.7666666657</c:v>
                </c:pt>
                <c:pt idx="15">
                  <c:v>1413896.4399999988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Dinamizado'!$D$2</c:f>
              <c:strCache>
                <c:ptCount val="1"/>
                <c:pt idx="0">
                  <c:v>MÁS VISTOS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Dinamizado'!$B$3:$B$18</c:f>
              <c:strCache>
                <c:ptCount val="16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</c:strCache>
            </c:strRef>
          </c:cat>
          <c:val>
            <c:numRef>
              <c:f>'Historico Dinamizado'!$D$3:$D$18</c:f>
              <c:numCache>
                <c:formatCode>#,##0.00</c:formatCode>
                <c:ptCount val="16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  <c:pt idx="9">
                  <c:v>1811610.2333333315</c:v>
                </c:pt>
                <c:pt idx="10">
                  <c:v>1889718.6499999987</c:v>
                </c:pt>
                <c:pt idx="11">
                  <c:v>1781795.2599999984</c:v>
                </c:pt>
                <c:pt idx="12">
                  <c:v>1760664.8666666644</c:v>
                </c:pt>
                <c:pt idx="13">
                  <c:v>1819450.7899999984</c:v>
                </c:pt>
                <c:pt idx="14">
                  <c:v>1863513.5366666648</c:v>
                </c:pt>
                <c:pt idx="15">
                  <c:v>1911445.8866666649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Dinamizado'!$E$2</c:f>
              <c:strCache>
                <c:ptCount val="1"/>
                <c:pt idx="0">
                  <c:v>PARTIDOS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[&lt;999950]0.0,&quot;K&quot;;[&lt;999950000]0.0,,&quot;M&quot;;0.0,,,&quot;B&quot;\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'Historico Dinamizado'!$B$3:$B$18</c:f>
              <c:strCache>
                <c:ptCount val="16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08/07-14/07</c:v>
                </c:pt>
                <c:pt idx="5">
                  <c:v>15/07-21/07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  <c:pt idx="9">
                  <c:v>08/08-14/08</c:v>
                </c:pt>
                <c:pt idx="10">
                  <c:v>15/08-21/08</c:v>
                </c:pt>
                <c:pt idx="11">
                  <c:v>22/08-28/08</c:v>
                </c:pt>
                <c:pt idx="12">
                  <c:v>29/08-04/09</c:v>
                </c:pt>
                <c:pt idx="13">
                  <c:v>05/09-11/09</c:v>
                </c:pt>
                <c:pt idx="14">
                  <c:v>12/09-18/09</c:v>
                </c:pt>
                <c:pt idx="15">
                  <c:v>19/09-25/09</c:v>
                </c:pt>
              </c:strCache>
            </c:strRef>
          </c:cat>
          <c:val>
            <c:numRef>
              <c:f>'Historico Dinamizado'!$E$3:$E$18</c:f>
              <c:numCache>
                <c:formatCode>#,##0.00</c:formatCode>
                <c:ptCount val="16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  <c:pt idx="9">
                  <c:v>474333.75099999999</c:v>
                </c:pt>
                <c:pt idx="10">
                  <c:v>424470.00669999997</c:v>
                </c:pt>
                <c:pt idx="11">
                  <c:v>521529.59000000014</c:v>
                </c:pt>
                <c:pt idx="12">
                  <c:v>584810.86666666658</c:v>
                </c:pt>
                <c:pt idx="13">
                  <c:v>761014.54300000006</c:v>
                </c:pt>
                <c:pt idx="14">
                  <c:v>682036.51930000028</c:v>
                </c:pt>
                <c:pt idx="15">
                  <c:v>529454.6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300"/>
        <c:noMultiLvlLbl val="0"/>
      </c:catAx>
      <c:valAx>
        <c:axId val="5031814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090108189725092"/>
          <c:y val="4.7693579116737529E-2"/>
          <c:w val="0.46757625124445651"/>
          <c:h val="6.47486644005611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80010</xdr:rowOff>
    </xdr:from>
    <xdr:to>
      <xdr:col>9</xdr:col>
      <xdr:colOff>35156</xdr:colOff>
      <xdr:row>20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225137</xdr:colOff>
      <xdr:row>8</xdr:row>
      <xdr:rowOff>129886</xdr:rowOff>
    </xdr:from>
    <xdr:to>
      <xdr:col>3</xdr:col>
      <xdr:colOff>1800052</xdr:colOff>
      <xdr:row>20</xdr:row>
      <xdr:rowOff>60613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126999</xdr:colOff>
      <xdr:row>2</xdr:row>
      <xdr:rowOff>73555</xdr:rowOff>
    </xdr:from>
    <xdr:to>
      <xdr:col>16</xdr:col>
      <xdr:colOff>656167</xdr:colOff>
      <xdr:row>11</xdr:row>
      <xdr:rowOff>63500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1068916</xdr:colOff>
      <xdr:row>4</xdr:row>
      <xdr:rowOff>179917</xdr:rowOff>
    </xdr:from>
    <xdr:to>
      <xdr:col>4</xdr:col>
      <xdr:colOff>1068916</xdr:colOff>
      <xdr:row>14</xdr:row>
      <xdr:rowOff>169333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>
          <a:off x="4677833" y="1132417"/>
          <a:ext cx="0" cy="3164416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1068916</xdr:colOff>
      <xdr:row>15</xdr:row>
      <xdr:rowOff>201083</xdr:rowOff>
    </xdr:from>
    <xdr:to>
      <xdr:col>4</xdr:col>
      <xdr:colOff>1068916</xdr:colOff>
      <xdr:row>22</xdr:row>
      <xdr:rowOff>169333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8C63D2F-5B46-4F63-A94C-F42273D50EC4}"/>
            </a:ext>
          </a:extLst>
        </xdr:cNvPr>
        <xdr:cNvCxnSpPr/>
      </xdr:nvCxnSpPr>
      <xdr:spPr>
        <a:xfrm>
          <a:off x="4677833" y="4646083"/>
          <a:ext cx="0" cy="2402417"/>
        </a:xfrm>
        <a:prstGeom prst="straightConnector1">
          <a:avLst/>
        </a:prstGeom>
        <a:ln w="38100">
          <a:solidFill>
            <a:srgbClr val="ED833B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42862</xdr:rowOff>
    </xdr:from>
    <xdr:to>
      <xdr:col>13</xdr:col>
      <xdr:colOff>676275</xdr:colOff>
      <xdr:row>11</xdr:row>
      <xdr:rowOff>232834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466" t="s">
        <v>339</v>
      </c>
      <c r="D2" s="466"/>
      <c r="E2" s="466"/>
      <c r="F2" s="467" t="s">
        <v>343</v>
      </c>
      <c r="G2" s="467"/>
      <c r="H2" s="467"/>
      <c r="I2" s="468" t="s">
        <v>0</v>
      </c>
      <c r="J2" s="468"/>
      <c r="K2" s="468"/>
    </row>
    <row r="3" spans="1:11" x14ac:dyDescent="0.25">
      <c r="A3" s="2"/>
      <c r="C3" s="466" t="s">
        <v>1</v>
      </c>
      <c r="D3" s="466"/>
      <c r="E3" s="466"/>
      <c r="F3" s="469" t="s">
        <v>2</v>
      </c>
      <c r="G3" s="469"/>
      <c r="H3" s="469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329</v>
      </c>
      <c r="C6" s="274">
        <f>SUM(Horas!C6:I6)</f>
        <v>0</v>
      </c>
      <c r="D6" s="272"/>
      <c r="E6" s="273" t="str">
        <f t="shared" ref="E6:E8" si="0">+IFERROR(C6/D6,"-")</f>
        <v>-</v>
      </c>
      <c r="F6" s="275">
        <f>SUM(Horas!J6:P6)</f>
        <v>0</v>
      </c>
      <c r="G6" s="269"/>
      <c r="H6" s="276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330</v>
      </c>
      <c r="C7" s="274">
        <f>SUM(Horas!C7:I7)</f>
        <v>0</v>
      </c>
      <c r="D7" s="272"/>
      <c r="E7" s="273" t="str">
        <f t="shared" si="0"/>
        <v>-</v>
      </c>
      <c r="F7" s="275">
        <f>SUM(Horas!J7:P7)</f>
        <v>0</v>
      </c>
      <c r="G7" s="269"/>
      <c r="H7" s="276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331</v>
      </c>
      <c r="C8" s="274">
        <f>SUM(Horas!C8:I8)</f>
        <v>0</v>
      </c>
      <c r="D8" s="272"/>
      <c r="E8" s="273" t="str">
        <f t="shared" si="0"/>
        <v>-</v>
      </c>
      <c r="F8" s="275">
        <f>SUM(Horas!J8:P8)</f>
        <v>0</v>
      </c>
      <c r="G8" s="269"/>
      <c r="H8" s="276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332</v>
      </c>
      <c r="C9" s="274">
        <f>SUM(Horas!C9:I9)</f>
        <v>0</v>
      </c>
      <c r="D9" s="271"/>
      <c r="E9" s="273" t="str">
        <f t="shared" ref="E9:E12" si="5">+IFERROR(C9/D9,"-")</f>
        <v>-</v>
      </c>
      <c r="F9" s="275">
        <f>SUM(Horas!J9:P9)</f>
        <v>0</v>
      </c>
      <c r="G9" s="270"/>
      <c r="H9" s="276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333</v>
      </c>
      <c r="C10" s="274">
        <f>SUM(Horas!C10:I10)</f>
        <v>0</v>
      </c>
      <c r="D10" s="271"/>
      <c r="E10" s="273" t="str">
        <f t="shared" si="5"/>
        <v>-</v>
      </c>
      <c r="F10" s="275">
        <f>SUM(Horas!J10:P10)</f>
        <v>0</v>
      </c>
      <c r="G10" s="270"/>
      <c r="H10" s="276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334</v>
      </c>
      <c r="C11" s="274">
        <f>SUM(Horas!C11:I11)</f>
        <v>0</v>
      </c>
      <c r="D11" s="271"/>
      <c r="E11" s="273" t="str">
        <f t="shared" si="5"/>
        <v>-</v>
      </c>
      <c r="F11" s="275">
        <f>SUM(Horas!J11:P11)</f>
        <v>0</v>
      </c>
      <c r="G11" s="270"/>
      <c r="H11" s="276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335</v>
      </c>
      <c r="C12" s="274">
        <f>SUM(Horas!C12:I12)</f>
        <v>0</v>
      </c>
      <c r="D12" s="271"/>
      <c r="E12" s="273" t="str">
        <f t="shared" si="5"/>
        <v>-</v>
      </c>
      <c r="F12" s="275">
        <f>SUM(Horas!J12:P12)</f>
        <v>0</v>
      </c>
      <c r="G12" s="270"/>
      <c r="H12" s="276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74"/>
      <c r="D13" s="271"/>
      <c r="E13" s="273"/>
      <c r="F13" s="275">
        <f>SUM(Horas!J13:P13)</f>
        <v>0</v>
      </c>
      <c r="G13" s="270"/>
      <c r="H13" s="276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324</v>
      </c>
      <c r="C16" s="274">
        <f>SUM(Horas!C15:I15)</f>
        <v>0</v>
      </c>
      <c r="D16" s="271"/>
      <c r="E16" s="273" t="str">
        <f t="shared" ref="E16:E25" si="9">+IFERROR(C16/D16,"-")</f>
        <v>-</v>
      </c>
      <c r="F16" s="275">
        <f>SUM(Horas!J15:P15)</f>
        <v>0</v>
      </c>
      <c r="G16" s="277"/>
      <c r="H16" s="276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74">
        <f>SUM(Horas!C16:I16)</f>
        <v>0</v>
      </c>
      <c r="D17" s="271"/>
      <c r="E17" s="273" t="str">
        <f t="shared" si="9"/>
        <v>-</v>
      </c>
      <c r="F17" s="275">
        <f>SUM(Horas!J16:P16)</f>
        <v>0</v>
      </c>
      <c r="G17" s="277"/>
      <c r="H17" s="276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336</v>
      </c>
      <c r="C18" s="274">
        <f>SUM(Horas!C17:I17)</f>
        <v>0</v>
      </c>
      <c r="D18" s="271"/>
      <c r="E18" s="273" t="str">
        <f t="shared" si="9"/>
        <v>-</v>
      </c>
      <c r="F18" s="275">
        <f>SUM(Horas!J17:P17)</f>
        <v>0</v>
      </c>
      <c r="G18" s="277"/>
      <c r="H18" s="276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337</v>
      </c>
      <c r="C19" s="274">
        <f>SUM(Horas!C18:I18)</f>
        <v>0</v>
      </c>
      <c r="D19" s="271"/>
      <c r="E19" s="273" t="str">
        <f t="shared" si="9"/>
        <v>-</v>
      </c>
      <c r="F19" s="275">
        <f>SUM(Horas!J18:P18)</f>
        <v>0</v>
      </c>
      <c r="G19" s="277"/>
      <c r="H19" s="276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325</v>
      </c>
      <c r="C20" s="274">
        <f>SUM(Horas!C19:I19)</f>
        <v>0</v>
      </c>
      <c r="D20" s="271"/>
      <c r="E20" s="273" t="str">
        <f>+IFERROR(C20/D20,"-")</f>
        <v>-</v>
      </c>
      <c r="F20" s="275">
        <f>SUM(Horas!J19:P19)</f>
        <v>0</v>
      </c>
      <c r="G20" s="277"/>
      <c r="H20" s="276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74">
        <f>SUM(Horas!C20:I20)</f>
        <v>0</v>
      </c>
      <c r="D21" s="271"/>
      <c r="E21" s="273" t="str">
        <f t="shared" si="9"/>
        <v>-</v>
      </c>
      <c r="F21" s="275">
        <f>SUM(Horas!J20:P20)</f>
        <v>0</v>
      </c>
      <c r="G21" s="277"/>
      <c r="H21" s="276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326</v>
      </c>
      <c r="C22" s="274">
        <f>SUM(Horas!C21:I21)</f>
        <v>0</v>
      </c>
      <c r="D22" s="271"/>
      <c r="E22" s="273" t="str">
        <f t="shared" si="9"/>
        <v>-</v>
      </c>
      <c r="F22" s="275">
        <f>SUM(Horas!J21:P21)</f>
        <v>0</v>
      </c>
      <c r="G22" s="277"/>
      <c r="H22" s="276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312</v>
      </c>
      <c r="C23" s="274">
        <f>SUM(Horas!C22:I22)</f>
        <v>0</v>
      </c>
      <c r="D23" s="271"/>
      <c r="E23" s="273" t="str">
        <f t="shared" si="9"/>
        <v>-</v>
      </c>
      <c r="F23" s="275">
        <f>SUM(Horas!J22:P22)</f>
        <v>0</v>
      </c>
      <c r="G23" s="277"/>
      <c r="H23" s="276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338</v>
      </c>
      <c r="C24" s="274">
        <f>SUM(Horas!C23:I23)</f>
        <v>0</v>
      </c>
      <c r="D24" s="271"/>
      <c r="E24" s="273" t="str">
        <f t="shared" si="9"/>
        <v>-</v>
      </c>
      <c r="F24" s="275">
        <f>SUM(Horas!J23:P23)</f>
        <v>0</v>
      </c>
      <c r="G24" s="270"/>
      <c r="H24" s="276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317</v>
      </c>
      <c r="C25" s="274">
        <f>SUM(Horas!C24:I24)</f>
        <v>0</v>
      </c>
      <c r="D25" s="271"/>
      <c r="E25" s="273" t="str">
        <f t="shared" si="9"/>
        <v>-</v>
      </c>
      <c r="F25" s="275">
        <f>SUM(Horas!J24:P24)</f>
        <v>0</v>
      </c>
      <c r="G25" s="277"/>
      <c r="H25" s="276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83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68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67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466" t="s">
        <v>339</v>
      </c>
      <c r="D241" s="466"/>
      <c r="E241" s="466"/>
      <c r="F241" s="467" t="s">
        <v>343</v>
      </c>
      <c r="G241" s="467"/>
      <c r="H241" s="467"/>
      <c r="I241" s="468" t="s">
        <v>0</v>
      </c>
      <c r="J241" s="468"/>
      <c r="K241" s="468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470" t="s">
        <v>1</v>
      </c>
      <c r="D242" s="470"/>
      <c r="E242" s="470"/>
      <c r="F242" s="471" t="s">
        <v>2</v>
      </c>
      <c r="G242" s="471"/>
      <c r="H242" s="471"/>
      <c r="I242" s="472"/>
      <c r="J242" s="472"/>
      <c r="K242" s="472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61" t="s">
        <v>3</v>
      </c>
      <c r="D243" s="262" t="s">
        <v>4</v>
      </c>
      <c r="E243" s="263" t="s">
        <v>5</v>
      </c>
      <c r="F243" s="264" t="s">
        <v>3</v>
      </c>
      <c r="G243" s="265" t="s">
        <v>4</v>
      </c>
      <c r="H243" s="266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Normal="100" workbookViewId="0">
      <selection activeCell="C6" sqref="C6"/>
    </sheetView>
  </sheetViews>
  <sheetFormatPr baseColWidth="10" defaultRowHeight="15" x14ac:dyDescent="0.25"/>
  <cols>
    <col min="1" max="1" width="69.7109375" customWidth="1"/>
    <col min="2" max="2" width="18.7109375" style="223" customWidth="1"/>
    <col min="3" max="3" width="18.7109375" style="191" customWidth="1"/>
  </cols>
  <sheetData>
    <row r="1" spans="1:3" ht="20.100000000000001" customHeight="1" thickBot="1" x14ac:dyDescent="0.3">
      <c r="A1" s="481" t="s">
        <v>511</v>
      </c>
      <c r="B1" s="482"/>
      <c r="C1" s="482"/>
    </row>
    <row r="2" spans="1:3" ht="20.100000000000001" customHeight="1" thickBot="1" x14ac:dyDescent="0.3">
      <c r="A2" s="372" t="s">
        <v>462</v>
      </c>
      <c r="B2" s="373" t="s">
        <v>389</v>
      </c>
      <c r="C2" s="373" t="s">
        <v>390</v>
      </c>
    </row>
    <row r="3" spans="1:3" x14ac:dyDescent="0.25">
      <c r="A3" s="377" t="s">
        <v>562</v>
      </c>
      <c r="B3" s="301">
        <v>63520.097999999998</v>
      </c>
      <c r="C3" s="302">
        <v>70611</v>
      </c>
    </row>
    <row r="4" spans="1:3" x14ac:dyDescent="0.25">
      <c r="A4" s="377" t="s">
        <v>362</v>
      </c>
      <c r="B4" s="301">
        <v>7179.5940000000001</v>
      </c>
      <c r="C4" s="302">
        <v>9024</v>
      </c>
    </row>
    <row r="5" spans="1:3" x14ac:dyDescent="0.25">
      <c r="A5" s="377" t="s">
        <v>360</v>
      </c>
      <c r="B5" s="301">
        <v>3306.2840000000001</v>
      </c>
      <c r="C5" s="302">
        <v>2577</v>
      </c>
    </row>
    <row r="6" spans="1:3" x14ac:dyDescent="0.25">
      <c r="A6" s="377" t="s">
        <v>563</v>
      </c>
      <c r="B6" s="301">
        <v>3282.652</v>
      </c>
      <c r="C6" s="302">
        <v>4383</v>
      </c>
    </row>
    <row r="7" spans="1:3" x14ac:dyDescent="0.25">
      <c r="A7" s="377" t="s">
        <v>363</v>
      </c>
      <c r="B7" s="301">
        <v>1691.076</v>
      </c>
      <c r="C7" s="302">
        <v>766</v>
      </c>
    </row>
    <row r="8" spans="1:3" x14ac:dyDescent="0.25">
      <c r="A8" s="377" t="s">
        <v>361</v>
      </c>
      <c r="B8" s="301">
        <v>1471.2360000000001</v>
      </c>
      <c r="C8" s="302">
        <v>1345</v>
      </c>
    </row>
    <row r="9" spans="1:3" x14ac:dyDescent="0.25">
      <c r="A9" s="377" t="s">
        <v>564</v>
      </c>
      <c r="B9" s="301">
        <v>1361.65</v>
      </c>
      <c r="C9" s="302">
        <v>1288</v>
      </c>
    </row>
    <row r="10" spans="1:3" x14ac:dyDescent="0.25">
      <c r="A10" s="377" t="s">
        <v>565</v>
      </c>
      <c r="B10" s="301">
        <v>1020.551</v>
      </c>
      <c r="C10" s="302">
        <v>1254</v>
      </c>
    </row>
    <row r="11" spans="1:3" x14ac:dyDescent="0.25">
      <c r="A11" s="377" t="s">
        <v>367</v>
      </c>
      <c r="B11" s="301">
        <v>941.43</v>
      </c>
      <c r="C11" s="302">
        <v>2102</v>
      </c>
    </row>
    <row r="12" spans="1:3" x14ac:dyDescent="0.25">
      <c r="A12" s="377" t="s">
        <v>364</v>
      </c>
      <c r="B12" s="301">
        <v>878.99900000000002</v>
      </c>
      <c r="C12" s="302">
        <v>617</v>
      </c>
    </row>
    <row r="13" spans="1:3" x14ac:dyDescent="0.25">
      <c r="A13" s="371" t="s">
        <v>493</v>
      </c>
      <c r="B13" s="295">
        <v>848.63699999999994</v>
      </c>
      <c r="C13" s="297">
        <v>902</v>
      </c>
    </row>
    <row r="14" spans="1:3" x14ac:dyDescent="0.25">
      <c r="A14" s="371" t="s">
        <v>450</v>
      </c>
      <c r="B14" s="295">
        <v>794.50699999999995</v>
      </c>
      <c r="C14" s="297">
        <v>474</v>
      </c>
    </row>
    <row r="15" spans="1:3" x14ac:dyDescent="0.25">
      <c r="A15" s="371" t="s">
        <v>566</v>
      </c>
      <c r="B15" s="295">
        <v>790.93399999999997</v>
      </c>
      <c r="C15" s="297">
        <v>1089</v>
      </c>
    </row>
    <row r="16" spans="1:3" x14ac:dyDescent="0.25">
      <c r="A16" s="371" t="s">
        <v>567</v>
      </c>
      <c r="B16" s="295">
        <v>724.96900000000005</v>
      </c>
      <c r="C16" s="297">
        <v>718</v>
      </c>
    </row>
    <row r="17" spans="1:3" x14ac:dyDescent="0.25">
      <c r="A17" s="371" t="s">
        <v>366</v>
      </c>
      <c r="B17" s="295">
        <v>712.00800000000004</v>
      </c>
      <c r="C17" s="297">
        <v>624</v>
      </c>
    </row>
    <row r="18" spans="1:3" x14ac:dyDescent="0.25">
      <c r="A18" s="371" t="s">
        <v>449</v>
      </c>
      <c r="B18" s="295">
        <v>662.846</v>
      </c>
      <c r="C18" s="297">
        <v>1743</v>
      </c>
    </row>
    <row r="19" spans="1:3" x14ac:dyDescent="0.25">
      <c r="A19" s="371" t="s">
        <v>492</v>
      </c>
      <c r="B19" s="295">
        <v>634.99</v>
      </c>
      <c r="C19" s="297">
        <v>583</v>
      </c>
    </row>
    <row r="20" spans="1:3" x14ac:dyDescent="0.25">
      <c r="A20" s="371" t="s">
        <v>568</v>
      </c>
      <c r="B20" s="295">
        <v>548.65</v>
      </c>
      <c r="C20" s="297">
        <v>560</v>
      </c>
    </row>
    <row r="21" spans="1:3" x14ac:dyDescent="0.25">
      <c r="A21" s="371" t="s">
        <v>365</v>
      </c>
      <c r="B21" s="295">
        <v>538.37199999999996</v>
      </c>
      <c r="C21" s="297">
        <v>787</v>
      </c>
    </row>
    <row r="22" spans="1:3" x14ac:dyDescent="0.25">
      <c r="A22" s="371" t="s">
        <v>569</v>
      </c>
      <c r="B22" s="295">
        <v>498.78899999999999</v>
      </c>
      <c r="C22" s="297">
        <v>476</v>
      </c>
    </row>
    <row r="23" spans="1:3" x14ac:dyDescent="0.25">
      <c r="A23" s="371" t="s">
        <v>570</v>
      </c>
      <c r="B23" s="295">
        <v>489.435</v>
      </c>
      <c r="C23" s="297">
        <v>577</v>
      </c>
    </row>
    <row r="24" spans="1:3" x14ac:dyDescent="0.25">
      <c r="A24" s="371" t="s">
        <v>571</v>
      </c>
      <c r="B24" s="295">
        <v>446.274</v>
      </c>
      <c r="C24" s="297">
        <v>479</v>
      </c>
    </row>
    <row r="25" spans="1:3" x14ac:dyDescent="0.25">
      <c r="A25" s="371" t="s">
        <v>212</v>
      </c>
      <c r="B25" s="295">
        <v>437.98500000000001</v>
      </c>
      <c r="C25" s="297">
        <v>608</v>
      </c>
    </row>
    <row r="26" spans="1:3" x14ac:dyDescent="0.25">
      <c r="A26" s="371" t="s">
        <v>572</v>
      </c>
      <c r="B26" s="295">
        <v>422.00599999999997</v>
      </c>
      <c r="C26" s="297">
        <v>518</v>
      </c>
    </row>
    <row r="27" spans="1:3" x14ac:dyDescent="0.25">
      <c r="A27" s="371" t="s">
        <v>490</v>
      </c>
      <c r="B27" s="295">
        <v>411.79700000000003</v>
      </c>
      <c r="C27" s="297">
        <v>386</v>
      </c>
    </row>
    <row r="28" spans="1:3" x14ac:dyDescent="0.25">
      <c r="A28" s="371" t="s">
        <v>573</v>
      </c>
      <c r="B28" s="295">
        <v>409.15100000000001</v>
      </c>
      <c r="C28" s="297">
        <v>368</v>
      </c>
    </row>
    <row r="29" spans="1:3" x14ac:dyDescent="0.25">
      <c r="A29" s="371" t="s">
        <v>574</v>
      </c>
      <c r="B29" s="295">
        <v>401.95400000000001</v>
      </c>
      <c r="C29" s="297">
        <v>527</v>
      </c>
    </row>
    <row r="30" spans="1:3" x14ac:dyDescent="0.25">
      <c r="A30" s="371" t="s">
        <v>374</v>
      </c>
      <c r="B30" s="295">
        <v>377.24299999999999</v>
      </c>
      <c r="C30" s="297">
        <v>363</v>
      </c>
    </row>
    <row r="31" spans="1:3" x14ac:dyDescent="0.25">
      <c r="A31" s="371" t="s">
        <v>575</v>
      </c>
      <c r="B31" s="295">
        <v>376.55099999999999</v>
      </c>
      <c r="C31" s="297">
        <v>343</v>
      </c>
    </row>
    <row r="32" spans="1:3" x14ac:dyDescent="0.25">
      <c r="A32" s="371" t="s">
        <v>576</v>
      </c>
      <c r="B32" s="295">
        <v>338.26600000000002</v>
      </c>
      <c r="C32" s="297">
        <v>393</v>
      </c>
    </row>
    <row r="33" spans="1:3" x14ac:dyDescent="0.25">
      <c r="A33" s="371" t="s">
        <v>491</v>
      </c>
      <c r="B33" s="295">
        <v>320.82100000000003</v>
      </c>
      <c r="C33" s="297">
        <v>238</v>
      </c>
    </row>
    <row r="34" spans="1:3" x14ac:dyDescent="0.25">
      <c r="A34" s="371" t="s">
        <v>377</v>
      </c>
      <c r="B34" s="295">
        <v>306.14999999999998</v>
      </c>
      <c r="C34" s="297">
        <v>385</v>
      </c>
    </row>
    <row r="35" spans="1:3" x14ac:dyDescent="0.25">
      <c r="A35" s="371" t="s">
        <v>426</v>
      </c>
      <c r="B35" s="295">
        <v>300.5</v>
      </c>
      <c r="C35" s="297">
        <v>271</v>
      </c>
    </row>
    <row r="36" spans="1:3" x14ac:dyDescent="0.25">
      <c r="A36" s="371" t="s">
        <v>577</v>
      </c>
      <c r="B36" s="295">
        <v>289.74299999999999</v>
      </c>
      <c r="C36" s="297">
        <v>293</v>
      </c>
    </row>
    <row r="37" spans="1:3" x14ac:dyDescent="0.25">
      <c r="A37" s="371" t="s">
        <v>495</v>
      </c>
      <c r="B37" s="295">
        <v>288.57499999999999</v>
      </c>
      <c r="C37" s="297">
        <v>331</v>
      </c>
    </row>
    <row r="38" spans="1:3" x14ac:dyDescent="0.25">
      <c r="A38" s="371" t="s">
        <v>578</v>
      </c>
      <c r="B38" s="295">
        <v>286.64600000000002</v>
      </c>
      <c r="C38" s="297">
        <v>531</v>
      </c>
    </row>
    <row r="39" spans="1:3" x14ac:dyDescent="0.25">
      <c r="A39" s="371" t="s">
        <v>494</v>
      </c>
      <c r="B39" s="295">
        <v>283.37</v>
      </c>
      <c r="C39" s="297">
        <v>205</v>
      </c>
    </row>
    <row r="40" spans="1:3" x14ac:dyDescent="0.25">
      <c r="A40" s="371" t="s">
        <v>579</v>
      </c>
      <c r="B40" s="295">
        <v>279.66800000000001</v>
      </c>
      <c r="C40" s="297">
        <v>292</v>
      </c>
    </row>
    <row r="41" spans="1:3" x14ac:dyDescent="0.25">
      <c r="A41" s="371" t="s">
        <v>580</v>
      </c>
      <c r="B41" s="295">
        <v>264.99700000000001</v>
      </c>
      <c r="C41" s="297">
        <v>275</v>
      </c>
    </row>
    <row r="42" spans="1:3" x14ac:dyDescent="0.25">
      <c r="A42" s="371" t="s">
        <v>581</v>
      </c>
      <c r="B42" s="295">
        <v>257.976</v>
      </c>
      <c r="C42" s="297">
        <v>266</v>
      </c>
    </row>
    <row r="43" spans="1:3" x14ac:dyDescent="0.25">
      <c r="A43" s="371" t="s">
        <v>379</v>
      </c>
      <c r="B43" s="295">
        <v>247.577</v>
      </c>
      <c r="C43" s="297">
        <v>198</v>
      </c>
    </row>
    <row r="44" spans="1:3" x14ac:dyDescent="0.25">
      <c r="A44" s="371" t="s">
        <v>582</v>
      </c>
      <c r="B44" s="295">
        <v>243.75800000000001</v>
      </c>
      <c r="C44" s="297">
        <v>256</v>
      </c>
    </row>
    <row r="45" spans="1:3" x14ac:dyDescent="0.25">
      <c r="A45" s="371" t="s">
        <v>412</v>
      </c>
      <c r="B45" s="295">
        <v>243.49299999999999</v>
      </c>
      <c r="C45" s="297">
        <v>271</v>
      </c>
    </row>
    <row r="46" spans="1:3" x14ac:dyDescent="0.25">
      <c r="A46" s="371" t="s">
        <v>583</v>
      </c>
      <c r="B46" s="295">
        <v>241.61600000000001</v>
      </c>
      <c r="C46" s="297">
        <v>278</v>
      </c>
    </row>
    <row r="47" spans="1:3" x14ac:dyDescent="0.25">
      <c r="A47" s="371" t="s">
        <v>584</v>
      </c>
      <c r="B47" s="295">
        <v>240.791</v>
      </c>
      <c r="C47" s="297">
        <v>232</v>
      </c>
    </row>
    <row r="48" spans="1:3" x14ac:dyDescent="0.25">
      <c r="A48" s="371" t="s">
        <v>585</v>
      </c>
      <c r="B48" s="295">
        <v>239.02099999999999</v>
      </c>
      <c r="C48" s="297">
        <v>287</v>
      </c>
    </row>
    <row r="49" spans="1:3" x14ac:dyDescent="0.25">
      <c r="A49" s="371" t="s">
        <v>372</v>
      </c>
      <c r="B49" s="295">
        <v>236.67400000000001</v>
      </c>
      <c r="C49" s="297">
        <v>496</v>
      </c>
    </row>
    <row r="50" spans="1:3" x14ac:dyDescent="0.25">
      <c r="A50" s="371" t="s">
        <v>586</v>
      </c>
      <c r="B50" s="295">
        <v>234.239</v>
      </c>
      <c r="C50" s="297">
        <v>208</v>
      </c>
    </row>
    <row r="51" spans="1:3" x14ac:dyDescent="0.25">
      <c r="A51" s="371" t="s">
        <v>483</v>
      </c>
      <c r="B51" s="295">
        <v>227.90100000000001</v>
      </c>
      <c r="C51" s="297">
        <v>222</v>
      </c>
    </row>
    <row r="52" spans="1:3" x14ac:dyDescent="0.25">
      <c r="A52" s="371" t="s">
        <v>587</v>
      </c>
      <c r="B52" s="295">
        <v>225.982</v>
      </c>
      <c r="C52" s="297">
        <v>252</v>
      </c>
    </row>
    <row r="53" spans="1:3" x14ac:dyDescent="0.25">
      <c r="A53" s="371" t="s">
        <v>588</v>
      </c>
      <c r="B53" s="295">
        <v>225.29</v>
      </c>
      <c r="C53" s="297">
        <v>275</v>
      </c>
    </row>
    <row r="54" spans="1:3" x14ac:dyDescent="0.25">
      <c r="A54" s="371" t="s">
        <v>589</v>
      </c>
      <c r="B54" s="295">
        <v>222.72300000000001</v>
      </c>
      <c r="C54" s="297">
        <v>287</v>
      </c>
    </row>
    <row r="55" spans="1:3" x14ac:dyDescent="0.25">
      <c r="A55" s="371" t="s">
        <v>77</v>
      </c>
      <c r="B55" s="295">
        <v>218.57</v>
      </c>
      <c r="C55" s="297">
        <v>280</v>
      </c>
    </row>
    <row r="56" spans="1:3" x14ac:dyDescent="0.25">
      <c r="A56" s="371" t="s">
        <v>590</v>
      </c>
      <c r="B56" s="295">
        <v>216.87</v>
      </c>
      <c r="C56" s="297">
        <v>229</v>
      </c>
    </row>
    <row r="57" spans="1:3" x14ac:dyDescent="0.25">
      <c r="A57" s="371" t="s">
        <v>591</v>
      </c>
      <c r="B57" s="295">
        <v>214.69800000000001</v>
      </c>
      <c r="C57" s="297">
        <v>403</v>
      </c>
    </row>
    <row r="58" spans="1:3" x14ac:dyDescent="0.25">
      <c r="A58" s="371" t="s">
        <v>373</v>
      </c>
      <c r="B58" s="295">
        <v>214.61600000000001</v>
      </c>
      <c r="C58" s="297">
        <v>579</v>
      </c>
    </row>
    <row r="59" spans="1:3" x14ac:dyDescent="0.25">
      <c r="A59" s="371" t="s">
        <v>370</v>
      </c>
      <c r="B59" s="295">
        <v>213.51599999999999</v>
      </c>
      <c r="C59" s="297">
        <v>365</v>
      </c>
    </row>
    <row r="60" spans="1:3" x14ac:dyDescent="0.25">
      <c r="A60" s="371" t="s">
        <v>592</v>
      </c>
      <c r="B60" s="295">
        <v>212.976</v>
      </c>
      <c r="C60" s="297">
        <v>241</v>
      </c>
    </row>
    <row r="61" spans="1:3" x14ac:dyDescent="0.25">
      <c r="A61" s="371" t="s">
        <v>443</v>
      </c>
      <c r="B61" s="295">
        <v>211.358</v>
      </c>
      <c r="C61" s="297">
        <v>196</v>
      </c>
    </row>
    <row r="62" spans="1:3" x14ac:dyDescent="0.25">
      <c r="A62" s="371" t="s">
        <v>593</v>
      </c>
      <c r="B62" s="295">
        <v>195.95400000000001</v>
      </c>
      <c r="C62" s="297">
        <v>234</v>
      </c>
    </row>
    <row r="63" spans="1:3" x14ac:dyDescent="0.25">
      <c r="A63" s="371" t="s">
        <v>414</v>
      </c>
      <c r="B63" s="295">
        <v>191.74</v>
      </c>
      <c r="C63" s="297">
        <v>257</v>
      </c>
    </row>
    <row r="64" spans="1:3" x14ac:dyDescent="0.25">
      <c r="A64" s="371" t="s">
        <v>594</v>
      </c>
      <c r="B64" s="295">
        <v>185.57900000000001</v>
      </c>
      <c r="C64" s="297">
        <v>245</v>
      </c>
    </row>
    <row r="65" spans="1:3" x14ac:dyDescent="0.25">
      <c r="A65" s="371" t="s">
        <v>595</v>
      </c>
      <c r="B65" s="295">
        <v>182.97200000000001</v>
      </c>
      <c r="C65" s="297">
        <v>261</v>
      </c>
    </row>
    <row r="66" spans="1:3" x14ac:dyDescent="0.25">
      <c r="A66" s="371" t="s">
        <v>596</v>
      </c>
      <c r="B66" s="295">
        <v>174.52699999999999</v>
      </c>
      <c r="C66" s="297">
        <v>235</v>
      </c>
    </row>
    <row r="67" spans="1:3" x14ac:dyDescent="0.25">
      <c r="A67" s="371" t="s">
        <v>368</v>
      </c>
      <c r="B67" s="295">
        <v>173.05699999999999</v>
      </c>
      <c r="C67" s="297">
        <v>332</v>
      </c>
    </row>
    <row r="68" spans="1:3" x14ac:dyDescent="0.25">
      <c r="A68" s="371" t="s">
        <v>375</v>
      </c>
      <c r="B68" s="295">
        <v>169.60300000000001</v>
      </c>
      <c r="C68" s="297">
        <v>581</v>
      </c>
    </row>
    <row r="69" spans="1:3" x14ac:dyDescent="0.25">
      <c r="A69" s="371" t="s">
        <v>376</v>
      </c>
      <c r="B69" s="295">
        <v>160.29599999999999</v>
      </c>
      <c r="C69" s="297">
        <v>296</v>
      </c>
    </row>
    <row r="70" spans="1:3" x14ac:dyDescent="0.25">
      <c r="A70" s="371" t="s">
        <v>597</v>
      </c>
      <c r="B70" s="295">
        <v>158.87700000000001</v>
      </c>
      <c r="C70" s="297">
        <v>234</v>
      </c>
    </row>
    <row r="71" spans="1:3" x14ac:dyDescent="0.25">
      <c r="A71" s="371" t="s">
        <v>598</v>
      </c>
      <c r="B71" s="295">
        <v>158.86000000000001</v>
      </c>
      <c r="C71" s="297">
        <v>146</v>
      </c>
    </row>
    <row r="72" spans="1:3" x14ac:dyDescent="0.25">
      <c r="A72" s="371" t="s">
        <v>378</v>
      </c>
      <c r="B72" s="295">
        <v>154.94399999999999</v>
      </c>
      <c r="C72" s="297">
        <v>774</v>
      </c>
    </row>
    <row r="73" spans="1:3" x14ac:dyDescent="0.25">
      <c r="A73" s="371" t="s">
        <v>369</v>
      </c>
      <c r="B73" s="295">
        <v>152.69900000000001</v>
      </c>
      <c r="C73" s="297">
        <v>558</v>
      </c>
    </row>
    <row r="74" spans="1:3" x14ac:dyDescent="0.25">
      <c r="A74" s="371" t="s">
        <v>484</v>
      </c>
      <c r="B74" s="295">
        <v>141.398</v>
      </c>
      <c r="C74" s="297">
        <v>362</v>
      </c>
    </row>
    <row r="75" spans="1:3" x14ac:dyDescent="0.25">
      <c r="A75" s="371" t="s">
        <v>599</v>
      </c>
      <c r="B75" s="295">
        <v>136.60900000000001</v>
      </c>
      <c r="C75" s="297">
        <v>314</v>
      </c>
    </row>
    <row r="76" spans="1:3" x14ac:dyDescent="0.25">
      <c r="A76" s="371" t="s">
        <v>413</v>
      </c>
      <c r="B76" s="295">
        <v>132.41499999999999</v>
      </c>
      <c r="C76" s="297">
        <v>149</v>
      </c>
    </row>
    <row r="77" spans="1:3" x14ac:dyDescent="0.25">
      <c r="A77" s="371" t="s">
        <v>600</v>
      </c>
      <c r="B77" s="295">
        <v>123.863</v>
      </c>
      <c r="C77" s="297">
        <v>266</v>
      </c>
    </row>
    <row r="78" spans="1:3" x14ac:dyDescent="0.25">
      <c r="A78" s="371" t="s">
        <v>601</v>
      </c>
      <c r="B78" s="295">
        <v>116.925</v>
      </c>
      <c r="C78" s="297">
        <v>190</v>
      </c>
    </row>
    <row r="79" spans="1:3" x14ac:dyDescent="0.25">
      <c r="A79" s="371" t="s">
        <v>371</v>
      </c>
      <c r="B79" s="295">
        <v>114.762</v>
      </c>
      <c r="C79" s="297">
        <v>404</v>
      </c>
    </row>
    <row r="80" spans="1:3" x14ac:dyDescent="0.25">
      <c r="A80" s="371" t="s">
        <v>602</v>
      </c>
      <c r="B80" s="295">
        <v>114.417</v>
      </c>
      <c r="C80" s="297">
        <v>209</v>
      </c>
    </row>
    <row r="81" spans="1:3" x14ac:dyDescent="0.25">
      <c r="A81" s="371" t="s">
        <v>425</v>
      </c>
      <c r="B81" s="295">
        <v>110.15900000000001</v>
      </c>
      <c r="C81" s="297">
        <v>228</v>
      </c>
    </row>
    <row r="82" spans="1:3" x14ac:dyDescent="0.25">
      <c r="A82" s="371" t="s">
        <v>603</v>
      </c>
      <c r="B82" s="295">
        <v>109.28400000000001</v>
      </c>
      <c r="C82" s="297">
        <v>1211</v>
      </c>
    </row>
    <row r="83" spans="1:3" x14ac:dyDescent="0.25">
      <c r="A83" s="371" t="s">
        <v>604</v>
      </c>
      <c r="B83" s="295">
        <v>91.007000000000005</v>
      </c>
      <c r="C83" s="297">
        <v>267</v>
      </c>
    </row>
    <row r="84" spans="1:3" x14ac:dyDescent="0.25">
      <c r="A84" s="371" t="s">
        <v>415</v>
      </c>
      <c r="B84" s="295">
        <v>90.206000000000003</v>
      </c>
      <c r="C84" s="297">
        <v>132</v>
      </c>
    </row>
    <row r="85" spans="1:3" x14ac:dyDescent="0.25">
      <c r="A85" s="371" t="s">
        <v>416</v>
      </c>
      <c r="B85" s="295">
        <v>89.135999999999996</v>
      </c>
      <c r="C85" s="297">
        <v>136</v>
      </c>
    </row>
    <row r="86" spans="1:3" x14ac:dyDescent="0.25">
      <c r="A86" s="371" t="s">
        <v>605</v>
      </c>
      <c r="B86" s="295">
        <v>86.93</v>
      </c>
      <c r="C86" s="297">
        <v>274</v>
      </c>
    </row>
    <row r="87" spans="1:3" x14ac:dyDescent="0.25">
      <c r="A87" s="371" t="s">
        <v>606</v>
      </c>
      <c r="B87" s="295">
        <v>85.034999999999997</v>
      </c>
      <c r="C87" s="297">
        <v>219</v>
      </c>
    </row>
    <row r="88" spans="1:3" x14ac:dyDescent="0.25">
      <c r="A88" s="371" t="s">
        <v>381</v>
      </c>
      <c r="B88" s="295">
        <v>84.174999999999997</v>
      </c>
      <c r="C88" s="297">
        <v>222</v>
      </c>
    </row>
    <row r="89" spans="1:3" x14ac:dyDescent="0.25">
      <c r="A89" s="371" t="s">
        <v>607</v>
      </c>
      <c r="B89" s="295">
        <v>77.088999999999999</v>
      </c>
      <c r="C89" s="297">
        <v>204</v>
      </c>
    </row>
    <row r="90" spans="1:3" x14ac:dyDescent="0.25">
      <c r="A90" s="371" t="s">
        <v>608</v>
      </c>
      <c r="B90" s="295">
        <v>73.566000000000003</v>
      </c>
      <c r="C90" s="297">
        <v>318</v>
      </c>
    </row>
    <row r="91" spans="1:3" x14ac:dyDescent="0.25">
      <c r="A91" s="371" t="s">
        <v>424</v>
      </c>
      <c r="B91" s="295">
        <v>72.653999999999996</v>
      </c>
      <c r="C91" s="297">
        <v>285</v>
      </c>
    </row>
    <row r="92" spans="1:3" x14ac:dyDescent="0.25">
      <c r="A92" s="371" t="s">
        <v>480</v>
      </c>
      <c r="B92" s="295">
        <v>72.581999999999994</v>
      </c>
      <c r="C92" s="297">
        <v>259</v>
      </c>
    </row>
    <row r="93" spans="1:3" x14ac:dyDescent="0.25">
      <c r="A93" s="371" t="s">
        <v>609</v>
      </c>
      <c r="B93" s="295">
        <v>64.828999999999994</v>
      </c>
      <c r="C93" s="297">
        <v>276</v>
      </c>
    </row>
    <row r="94" spans="1:3" x14ac:dyDescent="0.25">
      <c r="A94" s="371" t="s">
        <v>473</v>
      </c>
      <c r="B94" s="295">
        <v>55.697000000000003</v>
      </c>
      <c r="C94" s="297">
        <v>260</v>
      </c>
    </row>
    <row r="95" spans="1:3" x14ac:dyDescent="0.25">
      <c r="A95" s="371" t="s">
        <v>380</v>
      </c>
      <c r="B95" s="295">
        <v>47.533000000000001</v>
      </c>
      <c r="C95" s="297">
        <v>278</v>
      </c>
    </row>
    <row r="96" spans="1:3" x14ac:dyDescent="0.25">
      <c r="A96" s="371" t="s">
        <v>610</v>
      </c>
      <c r="B96" s="295">
        <v>46.975000000000001</v>
      </c>
      <c r="C96" s="297">
        <v>359</v>
      </c>
    </row>
    <row r="97" spans="1:3" x14ac:dyDescent="0.25">
      <c r="A97" s="371" t="s">
        <v>611</v>
      </c>
      <c r="B97" s="295">
        <v>45.040999999999997</v>
      </c>
      <c r="C97" s="297">
        <v>254</v>
      </c>
    </row>
    <row r="98" spans="1:3" x14ac:dyDescent="0.25">
      <c r="A98" s="371" t="s">
        <v>612</v>
      </c>
      <c r="B98" s="295">
        <v>29.036999999999999</v>
      </c>
      <c r="C98" s="297">
        <v>286</v>
      </c>
    </row>
    <row r="99" spans="1:3" x14ac:dyDescent="0.25">
      <c r="A99" s="371" t="s">
        <v>613</v>
      </c>
      <c r="B99" s="295">
        <v>18.123999999999999</v>
      </c>
      <c r="C99" s="297">
        <v>236</v>
      </c>
    </row>
    <row r="100" spans="1:3" x14ac:dyDescent="0.25">
      <c r="A100" s="371" t="s">
        <v>614</v>
      </c>
      <c r="B100" s="295">
        <v>18.088999999999999</v>
      </c>
      <c r="C100" s="297">
        <v>970</v>
      </c>
    </row>
    <row r="101" spans="1:3" x14ac:dyDescent="0.25">
      <c r="A101" s="371" t="s">
        <v>615</v>
      </c>
      <c r="B101" s="295">
        <v>15.920999999999999</v>
      </c>
      <c r="C101" s="297">
        <v>158</v>
      </c>
    </row>
    <row r="102" spans="1:3" x14ac:dyDescent="0.25">
      <c r="A102" s="371" t="s">
        <v>616</v>
      </c>
      <c r="B102" s="295">
        <v>12.962999999999999</v>
      </c>
      <c r="C102" s="297">
        <v>266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B1:M12"/>
  <sheetViews>
    <sheetView tabSelected="1" workbookViewId="0">
      <selection activeCell="H15" sqref="H15"/>
    </sheetView>
  </sheetViews>
  <sheetFormatPr baseColWidth="10" defaultRowHeight="15" x14ac:dyDescent="0.25"/>
  <cols>
    <col min="1" max="1" width="1" customWidth="1"/>
    <col min="2" max="2" width="19.7109375" style="378" customWidth="1"/>
    <col min="3" max="10" width="15.7109375" customWidth="1"/>
    <col min="11" max="11" width="12.140625" customWidth="1"/>
    <col min="12" max="12" width="7.7109375" customWidth="1"/>
    <col min="13" max="13" width="14.42578125" customWidth="1"/>
  </cols>
  <sheetData>
    <row r="1" spans="2:13" ht="4.5" customHeight="1" thickBot="1" x14ac:dyDescent="0.3"/>
    <row r="2" spans="2:13" ht="16.5" thickBot="1" x14ac:dyDescent="0.3">
      <c r="B2" s="372" t="s">
        <v>463</v>
      </c>
      <c r="C2" s="373" t="s">
        <v>464</v>
      </c>
      <c r="D2" s="373" t="s">
        <v>465</v>
      </c>
      <c r="E2" s="373" t="s">
        <v>466</v>
      </c>
      <c r="F2" s="373" t="s">
        <v>467</v>
      </c>
      <c r="G2" s="373" t="s">
        <v>468</v>
      </c>
      <c r="H2" s="373" t="s">
        <v>469</v>
      </c>
      <c r="I2" s="373" t="s">
        <v>470</v>
      </c>
      <c r="J2" s="373" t="s">
        <v>16</v>
      </c>
      <c r="M2" s="385" t="s">
        <v>433</v>
      </c>
    </row>
    <row r="3" spans="2:13" ht="15.75" x14ac:dyDescent="0.25">
      <c r="B3" s="379" t="s">
        <v>423</v>
      </c>
      <c r="C3" s="380">
        <v>7254.2333333333299</v>
      </c>
      <c r="D3" s="380">
        <v>8500.5</v>
      </c>
      <c r="E3" s="380">
        <v>9788.2833333333292</v>
      </c>
      <c r="F3" s="380">
        <v>7014.65</v>
      </c>
      <c r="G3" s="380">
        <v>6842.2833333333301</v>
      </c>
      <c r="H3" s="380">
        <v>70513.216666666602</v>
      </c>
      <c r="I3" s="380">
        <v>41231.916666666599</v>
      </c>
      <c r="J3" s="305">
        <f>SUM(C2:I3)</f>
        <v>151145.0833333332</v>
      </c>
      <c r="K3" s="384">
        <f>J3/$M$3</f>
        <v>2.6259451485494797E-2</v>
      </c>
      <c r="M3" s="386">
        <f>Resumen!C6</f>
        <v>5755835.5099999998</v>
      </c>
    </row>
    <row r="4" spans="2:13" x14ac:dyDescent="0.25">
      <c r="B4" s="379" t="s">
        <v>342</v>
      </c>
      <c r="C4" s="426">
        <v>24854.5</v>
      </c>
      <c r="D4" s="380">
        <v>7481.8833333333296</v>
      </c>
      <c r="E4" s="380">
        <v>242268.91666666599</v>
      </c>
      <c r="F4" s="380">
        <v>9611.3166666666602</v>
      </c>
      <c r="G4" s="380">
        <v>7567.55</v>
      </c>
      <c r="H4" s="426">
        <v>60706.1</v>
      </c>
      <c r="I4" s="426">
        <v>16296.5333333333</v>
      </c>
      <c r="J4" s="305">
        <f t="shared" ref="J4:J11" si="0">SUM(C3:I4)</f>
        <v>519931.88333333243</v>
      </c>
      <c r="K4" s="384">
        <f t="shared" ref="K4:K12" si="1">J4/$M$3</f>
        <v>9.0331261626573553E-2</v>
      </c>
    </row>
    <row r="5" spans="2:13" x14ac:dyDescent="0.25">
      <c r="B5" s="379" t="s">
        <v>407</v>
      </c>
      <c r="C5" s="380">
        <v>16113.8</v>
      </c>
      <c r="D5" s="380">
        <v>3043.9</v>
      </c>
      <c r="E5" s="380">
        <v>2568.8000000000002</v>
      </c>
      <c r="F5" s="380">
        <v>27346.51</v>
      </c>
      <c r="G5" s="380">
        <v>36057.583333333299</v>
      </c>
      <c r="H5" s="380">
        <v>30149.983333333301</v>
      </c>
      <c r="I5" s="380">
        <v>25900.433333333302</v>
      </c>
      <c r="J5" s="305">
        <f t="shared" si="0"/>
        <v>509967.80999999918</v>
      </c>
      <c r="K5" s="384">
        <f t="shared" si="1"/>
        <v>8.8600136177275718E-2</v>
      </c>
    </row>
    <row r="6" spans="2:13" x14ac:dyDescent="0.25">
      <c r="B6" s="379" t="s">
        <v>417</v>
      </c>
      <c r="C6" s="426">
        <v>1870.65</v>
      </c>
      <c r="D6" s="380">
        <v>1972.0333333333299</v>
      </c>
      <c r="E6" s="380">
        <v>10570.85</v>
      </c>
      <c r="F6" s="380">
        <v>10254.75</v>
      </c>
      <c r="G6" s="426">
        <v>11589.2</v>
      </c>
      <c r="H6" s="380">
        <v>2799.2833333333301</v>
      </c>
      <c r="I6" s="380">
        <v>7520.3</v>
      </c>
      <c r="J6" s="305">
        <f t="shared" si="0"/>
        <v>187758.07666666654</v>
      </c>
      <c r="K6" s="384">
        <f t="shared" si="1"/>
        <v>3.2620472968774357E-2</v>
      </c>
    </row>
    <row r="7" spans="2:13" x14ac:dyDescent="0.25">
      <c r="B7" s="379" t="s">
        <v>418</v>
      </c>
      <c r="C7" s="380">
        <v>1242.86666666666</v>
      </c>
      <c r="D7" s="380">
        <v>975.39</v>
      </c>
      <c r="E7" s="380">
        <v>681.46666666666601</v>
      </c>
      <c r="F7" s="380">
        <v>312.85000000000002</v>
      </c>
      <c r="G7" s="380">
        <v>701.88333333333298</v>
      </c>
      <c r="H7" s="380">
        <v>812.71666666666601</v>
      </c>
      <c r="I7" s="380">
        <v>1402.5</v>
      </c>
      <c r="J7" s="305">
        <f t="shared" si="0"/>
        <v>52706.739999999991</v>
      </c>
      <c r="K7" s="384">
        <f t="shared" si="1"/>
        <v>9.1570962909605438E-3</v>
      </c>
    </row>
    <row r="8" spans="2:13" x14ac:dyDescent="0.25">
      <c r="B8" s="379" t="s">
        <v>419</v>
      </c>
      <c r="C8" s="380">
        <v>1644.9</v>
      </c>
      <c r="D8" s="380">
        <v>3249.9166666666601</v>
      </c>
      <c r="E8" s="380">
        <v>1833.81666666666</v>
      </c>
      <c r="F8" s="380">
        <v>2857.1666666666601</v>
      </c>
      <c r="G8" s="380">
        <v>3020.6666666666601</v>
      </c>
      <c r="H8" s="380">
        <v>3134.6833333333302</v>
      </c>
      <c r="I8" s="380">
        <v>2900.7833333333301</v>
      </c>
      <c r="J8" s="305">
        <f t="shared" si="0"/>
        <v>24771.606666666627</v>
      </c>
      <c r="K8" s="384">
        <f t="shared" si="1"/>
        <v>4.3037377672849146E-3</v>
      </c>
    </row>
    <row r="9" spans="2:13" x14ac:dyDescent="0.25">
      <c r="B9" s="379" t="s">
        <v>422</v>
      </c>
      <c r="C9" s="380">
        <v>1036.31666666666</v>
      </c>
      <c r="D9" s="380">
        <v>883.58333333333303</v>
      </c>
      <c r="E9" s="380">
        <v>813.38333333333298</v>
      </c>
      <c r="F9" s="380">
        <v>492.3</v>
      </c>
      <c r="G9" s="380">
        <v>701.1</v>
      </c>
      <c r="H9" s="380">
        <v>1245.5999999999999</v>
      </c>
      <c r="I9" s="380">
        <v>1419.9666666666601</v>
      </c>
      <c r="J9" s="305">
        <f t="shared" si="0"/>
        <v>25234.18333333328</v>
      </c>
      <c r="K9" s="384">
        <f t="shared" si="1"/>
        <v>4.3841043215172215E-3</v>
      </c>
    </row>
    <row r="10" spans="2:13" x14ac:dyDescent="0.25">
      <c r="B10" s="379" t="s">
        <v>420</v>
      </c>
      <c r="C10" s="380">
        <v>4224.6333333333296</v>
      </c>
      <c r="D10" s="380">
        <v>1259.4666666666601</v>
      </c>
      <c r="E10" s="380">
        <v>1477.2166666666601</v>
      </c>
      <c r="F10" s="380">
        <v>1070.93333333333</v>
      </c>
      <c r="G10" s="380">
        <v>2777.35</v>
      </c>
      <c r="H10" s="380">
        <v>1819.2333333333299</v>
      </c>
      <c r="I10" s="380">
        <v>1879.38333333333</v>
      </c>
      <c r="J10" s="305">
        <f t="shared" si="0"/>
        <v>21100.466666666627</v>
      </c>
      <c r="K10" s="384">
        <f t="shared" si="1"/>
        <v>3.6659259337775323E-3</v>
      </c>
    </row>
    <row r="11" spans="2:13" x14ac:dyDescent="0.25">
      <c r="B11" s="379" t="s">
        <v>421</v>
      </c>
      <c r="C11" s="380">
        <v>623.95000000000005</v>
      </c>
      <c r="D11" s="380">
        <v>1236.61666666666</v>
      </c>
      <c r="E11" s="380">
        <v>1112</v>
      </c>
      <c r="F11" s="380">
        <v>636.88333333333298</v>
      </c>
      <c r="G11" s="380">
        <v>1366.8333333333301</v>
      </c>
      <c r="H11" s="380">
        <v>1426.5333333333299</v>
      </c>
      <c r="I11" s="380">
        <v>917</v>
      </c>
      <c r="J11" s="305">
        <f t="shared" si="0"/>
        <v>21828.033333333286</v>
      </c>
      <c r="K11" s="384">
        <f t="shared" si="1"/>
        <v>3.7923309822544401E-3</v>
      </c>
    </row>
    <row r="12" spans="2:13" ht="20.25" customHeight="1" x14ac:dyDescent="0.25">
      <c r="B12" s="381" t="s">
        <v>16</v>
      </c>
      <c r="C12" s="382">
        <f t="shared" ref="C12:I12" si="2">SUM(C3:C11)</f>
        <v>58865.849999999977</v>
      </c>
      <c r="D12" s="382">
        <f t="shared" si="2"/>
        <v>28603.289999999972</v>
      </c>
      <c r="E12" s="382">
        <f t="shared" si="2"/>
        <v>271114.73333333264</v>
      </c>
      <c r="F12" s="382">
        <f t="shared" si="2"/>
        <v>59597.359999999971</v>
      </c>
      <c r="G12" s="382">
        <f t="shared" si="2"/>
        <v>70624.449999999953</v>
      </c>
      <c r="H12" s="382">
        <f t="shared" si="2"/>
        <v>172607.34999999989</v>
      </c>
      <c r="I12" s="382">
        <f t="shared" si="2"/>
        <v>99468.81666666652</v>
      </c>
      <c r="J12" s="383">
        <f>SUM(J3:J11)</f>
        <v>1514443.883333331</v>
      </c>
      <c r="K12" s="384">
        <f t="shared" si="1"/>
        <v>0.26311451755391302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K19" sqref="K19"/>
    </sheetView>
  </sheetViews>
  <sheetFormatPr baseColWidth="10" defaultColWidth="9.140625" defaultRowHeight="15" x14ac:dyDescent="0.2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483"/>
      <c r="B1" s="483"/>
      <c r="C1" s="484" t="s">
        <v>489</v>
      </c>
      <c r="D1" s="485"/>
      <c r="E1" s="485"/>
      <c r="F1" s="485"/>
      <c r="G1" s="485"/>
      <c r="H1" s="485"/>
      <c r="I1" s="486"/>
      <c r="J1" s="484" t="s">
        <v>511</v>
      </c>
      <c r="K1" s="485"/>
      <c r="L1" s="485"/>
      <c r="M1" s="485"/>
      <c r="N1" s="485"/>
      <c r="O1" s="485"/>
      <c r="P1" s="486"/>
    </row>
    <row r="2" spans="1:16" ht="15.75" thickBot="1" x14ac:dyDescent="0.3">
      <c r="A2" s="483"/>
      <c r="B2" s="483"/>
      <c r="C2" s="487" t="s">
        <v>2</v>
      </c>
      <c r="D2" s="488"/>
      <c r="E2" s="488"/>
      <c r="F2" s="488"/>
      <c r="G2" s="488"/>
      <c r="H2" s="488"/>
      <c r="I2" s="489"/>
      <c r="J2" s="487" t="s">
        <v>2</v>
      </c>
      <c r="K2" s="488"/>
      <c r="L2" s="488"/>
      <c r="M2" s="488"/>
      <c r="N2" s="488"/>
      <c r="O2" s="488"/>
      <c r="P2" s="489"/>
    </row>
    <row r="3" spans="1:16" ht="15.75" thickBot="1" x14ac:dyDescent="0.3">
      <c r="A3" s="483"/>
      <c r="B3" s="483"/>
      <c r="C3" s="128">
        <v>44816</v>
      </c>
      <c r="D3" s="128">
        <v>44817</v>
      </c>
      <c r="E3" s="128">
        <v>44818</v>
      </c>
      <c r="F3" s="128">
        <v>44819</v>
      </c>
      <c r="G3" s="128">
        <v>44820</v>
      </c>
      <c r="H3" s="128">
        <v>44821</v>
      </c>
      <c r="I3" s="128">
        <v>44822</v>
      </c>
      <c r="J3" s="128">
        <v>44823</v>
      </c>
      <c r="K3" s="128">
        <v>44824</v>
      </c>
      <c r="L3" s="128">
        <v>44825</v>
      </c>
      <c r="M3" s="128">
        <v>44826</v>
      </c>
      <c r="N3" s="128">
        <v>44827</v>
      </c>
      <c r="O3" s="128">
        <v>44828</v>
      </c>
      <c r="P3" s="128">
        <v>44829</v>
      </c>
    </row>
    <row r="4" spans="1:16" ht="15.75" thickBot="1" x14ac:dyDescent="0.3">
      <c r="A4" s="483"/>
      <c r="B4" s="483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44767</v>
      </c>
      <c r="K4" s="130">
        <v>44768</v>
      </c>
      <c r="L4" s="130">
        <v>44769</v>
      </c>
      <c r="M4" s="130">
        <v>44770</v>
      </c>
      <c r="N4" s="130">
        <v>44771</v>
      </c>
      <c r="O4" s="130">
        <v>44772</v>
      </c>
      <c r="P4" s="130">
        <v>44773</v>
      </c>
    </row>
    <row r="5" spans="1:16" ht="15.75" thickBot="1" x14ac:dyDescent="0.3">
      <c r="B5" s="15" t="s">
        <v>440</v>
      </c>
      <c r="C5" s="183"/>
      <c r="D5" s="184"/>
      <c r="E5" s="184"/>
      <c r="F5" s="184"/>
      <c r="G5" s="184"/>
      <c r="H5" s="184"/>
      <c r="I5" s="185"/>
      <c r="J5" s="186"/>
      <c r="K5" s="187"/>
      <c r="L5" s="187"/>
      <c r="M5" s="187"/>
      <c r="N5" s="187"/>
      <c r="O5" s="187"/>
      <c r="P5" s="188"/>
    </row>
    <row r="6" spans="1:16" x14ac:dyDescent="0.25">
      <c r="B6" s="287" t="s">
        <v>346</v>
      </c>
      <c r="C6" s="190">
        <v>34390</v>
      </c>
      <c r="D6" s="191">
        <v>29501</v>
      </c>
      <c r="E6" s="191">
        <v>28771</v>
      </c>
      <c r="F6" s="191">
        <v>27977</v>
      </c>
      <c r="G6" s="191">
        <v>27873</v>
      </c>
      <c r="H6" s="191"/>
      <c r="I6" s="191"/>
      <c r="J6" s="194">
        <v>31756</v>
      </c>
      <c r="K6" s="194">
        <v>28325</v>
      </c>
      <c r="L6" s="194">
        <v>28033</v>
      </c>
      <c r="M6" s="194">
        <v>26945</v>
      </c>
      <c r="N6" s="194">
        <v>26550</v>
      </c>
      <c r="O6" s="194"/>
      <c r="P6" s="195"/>
    </row>
    <row r="7" spans="1:16" x14ac:dyDescent="0.25">
      <c r="B7" s="189" t="s">
        <v>347</v>
      </c>
      <c r="C7" s="190">
        <v>67045</v>
      </c>
      <c r="D7" s="191">
        <v>66457</v>
      </c>
      <c r="E7" s="191">
        <v>64906</v>
      </c>
      <c r="F7" s="191">
        <v>64068</v>
      </c>
      <c r="G7" s="191">
        <v>62995</v>
      </c>
      <c r="H7" s="191"/>
      <c r="I7" s="191"/>
      <c r="J7" s="193">
        <v>66073</v>
      </c>
      <c r="K7" s="194">
        <v>65057</v>
      </c>
      <c r="L7" s="194">
        <v>64924</v>
      </c>
      <c r="M7" s="194">
        <v>63340</v>
      </c>
      <c r="N7" s="194">
        <v>62137</v>
      </c>
      <c r="O7" s="194"/>
      <c r="P7" s="195"/>
    </row>
    <row r="8" spans="1:16" ht="18" customHeight="1" x14ac:dyDescent="0.25">
      <c r="B8" s="189" t="s">
        <v>348</v>
      </c>
      <c r="C8" s="190">
        <v>28851</v>
      </c>
      <c r="D8" s="191">
        <v>26834</v>
      </c>
      <c r="E8" s="191">
        <v>24705</v>
      </c>
      <c r="F8" s="191">
        <v>24283</v>
      </c>
      <c r="G8" s="191">
        <v>22571</v>
      </c>
      <c r="H8" s="191"/>
      <c r="I8" s="191"/>
      <c r="J8" s="193">
        <v>24677</v>
      </c>
      <c r="K8" s="194">
        <v>26579</v>
      </c>
      <c r="L8" s="194">
        <v>27766</v>
      </c>
      <c r="M8" s="194">
        <v>24622</v>
      </c>
      <c r="N8" s="194">
        <v>23032</v>
      </c>
      <c r="O8" s="194"/>
      <c r="P8" s="195"/>
    </row>
    <row r="9" spans="1:16" x14ac:dyDescent="0.25">
      <c r="B9" s="189" t="s">
        <v>349</v>
      </c>
      <c r="C9" s="190">
        <v>69153</v>
      </c>
      <c r="D9" s="191">
        <v>68707</v>
      </c>
      <c r="E9" s="191">
        <v>68291</v>
      </c>
      <c r="F9" s="191">
        <v>66510</v>
      </c>
      <c r="G9" s="191">
        <v>63043</v>
      </c>
      <c r="H9" s="191"/>
      <c r="I9" s="191"/>
      <c r="J9" s="193">
        <v>68992</v>
      </c>
      <c r="K9" s="194">
        <v>69241</v>
      </c>
      <c r="L9" s="194">
        <v>80122</v>
      </c>
      <c r="M9" s="194">
        <v>72955</v>
      </c>
      <c r="N9" s="194">
        <v>69528</v>
      </c>
      <c r="O9" s="194"/>
      <c r="P9" s="195"/>
    </row>
    <row r="10" spans="1:16" x14ac:dyDescent="0.25">
      <c r="B10" s="189" t="s">
        <v>350</v>
      </c>
      <c r="C10" s="190">
        <v>32553</v>
      </c>
      <c r="D10" s="191">
        <v>30052</v>
      </c>
      <c r="E10" s="191">
        <v>29347</v>
      </c>
      <c r="F10" s="191">
        <v>28441</v>
      </c>
      <c r="G10" s="191">
        <v>26527</v>
      </c>
      <c r="H10" s="191"/>
      <c r="I10" s="191"/>
      <c r="J10" s="193">
        <v>30981</v>
      </c>
      <c r="K10" s="194">
        <v>29241</v>
      </c>
      <c r="L10" s="194">
        <v>32299</v>
      </c>
      <c r="M10" s="194">
        <v>29003</v>
      </c>
      <c r="N10" s="194">
        <v>26638</v>
      </c>
      <c r="O10" s="194"/>
      <c r="P10" s="195"/>
    </row>
    <row r="11" spans="1:16" x14ac:dyDescent="0.25">
      <c r="B11" s="189" t="s">
        <v>351</v>
      </c>
      <c r="C11" s="190">
        <v>45713</v>
      </c>
      <c r="D11" s="191">
        <v>42127</v>
      </c>
      <c r="E11" s="191">
        <v>42000</v>
      </c>
      <c r="F11" s="191">
        <v>42270</v>
      </c>
      <c r="G11" s="191">
        <v>41173</v>
      </c>
      <c r="H11" s="191"/>
      <c r="I11" s="191"/>
      <c r="J11" s="193">
        <v>43957</v>
      </c>
      <c r="K11" s="194">
        <v>43749</v>
      </c>
      <c r="L11" s="194">
        <v>51733</v>
      </c>
      <c r="M11" s="194">
        <v>43531</v>
      </c>
      <c r="N11" s="194">
        <v>41806</v>
      </c>
      <c r="O11" s="194"/>
      <c r="P11" s="195"/>
    </row>
    <row r="12" spans="1:16" x14ac:dyDescent="0.25">
      <c r="B12" s="189" t="s">
        <v>352</v>
      </c>
      <c r="C12" s="190">
        <v>46535</v>
      </c>
      <c r="D12" s="191">
        <v>42636</v>
      </c>
      <c r="E12" s="191">
        <v>41570</v>
      </c>
      <c r="F12" s="191">
        <v>39849</v>
      </c>
      <c r="G12" s="191">
        <v>36908</v>
      </c>
      <c r="H12" s="191"/>
      <c r="I12" s="191"/>
      <c r="J12" s="193">
        <v>49658</v>
      </c>
      <c r="K12" s="194">
        <v>47822</v>
      </c>
      <c r="L12" s="194">
        <v>46935</v>
      </c>
      <c r="M12" s="194">
        <v>41760</v>
      </c>
      <c r="N12" s="194">
        <v>36981</v>
      </c>
      <c r="O12" s="194"/>
      <c r="P12" s="195"/>
    </row>
    <row r="13" spans="1:16" x14ac:dyDescent="0.25">
      <c r="B13" s="189" t="s">
        <v>353</v>
      </c>
      <c r="C13" s="190">
        <v>8894</v>
      </c>
      <c r="D13" s="191">
        <v>7683</v>
      </c>
      <c r="E13" s="191">
        <v>7507</v>
      </c>
      <c r="F13" s="191">
        <v>7693</v>
      </c>
      <c r="G13" s="191">
        <v>6470</v>
      </c>
      <c r="H13" s="191"/>
      <c r="I13" s="191"/>
      <c r="J13" s="194">
        <v>8561</v>
      </c>
      <c r="K13" s="194">
        <v>8141</v>
      </c>
      <c r="L13" s="194">
        <v>10375</v>
      </c>
      <c r="M13" s="194">
        <v>6408</v>
      </c>
      <c r="N13" s="194">
        <v>7025</v>
      </c>
      <c r="O13" s="194"/>
      <c r="P13" s="195"/>
    </row>
    <row r="14" spans="1:16" ht="15.75" thickBot="1" x14ac:dyDescent="0.3">
      <c r="B14" s="189" t="s">
        <v>410</v>
      </c>
      <c r="C14" s="190">
        <v>62725</v>
      </c>
      <c r="D14" s="191">
        <v>61546</v>
      </c>
      <c r="E14" s="191">
        <v>63024</v>
      </c>
      <c r="F14" s="191">
        <v>61391</v>
      </c>
      <c r="G14" s="191">
        <v>57562</v>
      </c>
      <c r="H14" s="191"/>
      <c r="I14" s="191"/>
      <c r="J14" s="193">
        <v>62230</v>
      </c>
      <c r="K14" s="194">
        <v>63474</v>
      </c>
      <c r="L14" s="194">
        <v>70970</v>
      </c>
      <c r="M14" s="194">
        <v>70810</v>
      </c>
      <c r="N14" s="194">
        <v>64626</v>
      </c>
      <c r="O14" s="194"/>
      <c r="P14" s="195"/>
    </row>
    <row r="15" spans="1:16" ht="15.75" thickBot="1" x14ac:dyDescent="0.3">
      <c r="B15" s="197" t="s">
        <v>16</v>
      </c>
      <c r="C15" s="196">
        <f t="shared" ref="C15:E15" si="0">SUM(C6:C14)</f>
        <v>395859</v>
      </c>
      <c r="D15" s="196">
        <f t="shared" si="0"/>
        <v>375543</v>
      </c>
      <c r="E15" s="196">
        <f t="shared" si="0"/>
        <v>370121</v>
      </c>
      <c r="F15" s="196">
        <f>SUM(F6:F14)</f>
        <v>362482</v>
      </c>
      <c r="G15" s="196">
        <f>SUM(G6:G14)</f>
        <v>345122</v>
      </c>
      <c r="H15" s="196">
        <v>0</v>
      </c>
      <c r="I15" s="196">
        <v>0</v>
      </c>
      <c r="J15" s="196">
        <f>SUM(J6:J14)</f>
        <v>386885</v>
      </c>
      <c r="K15" s="196">
        <f t="shared" ref="K15:P15" si="1">SUM(K6:K14)</f>
        <v>381629</v>
      </c>
      <c r="L15" s="196">
        <f t="shared" si="1"/>
        <v>413157</v>
      </c>
      <c r="M15" s="196">
        <f t="shared" si="1"/>
        <v>379374</v>
      </c>
      <c r="N15" s="196">
        <f t="shared" si="1"/>
        <v>358323</v>
      </c>
      <c r="O15" s="196">
        <f t="shared" si="1"/>
        <v>0</v>
      </c>
      <c r="P15" s="196">
        <f t="shared" si="1"/>
        <v>0</v>
      </c>
    </row>
    <row r="16" spans="1:16" ht="15.75" thickBot="1" x14ac:dyDescent="0.3">
      <c r="B16" s="198" t="s">
        <v>441</v>
      </c>
    </row>
    <row r="17" spans="2:16" x14ac:dyDescent="0.25">
      <c r="B17" s="199" t="s">
        <v>358</v>
      </c>
      <c r="C17" s="183"/>
      <c r="D17" s="184"/>
      <c r="E17" s="184"/>
      <c r="F17" s="184"/>
      <c r="G17" s="184"/>
      <c r="H17" s="184">
        <v>23591</v>
      </c>
      <c r="I17" s="185"/>
      <c r="J17" s="186"/>
      <c r="K17" s="187"/>
      <c r="L17" s="187"/>
      <c r="M17" s="187"/>
      <c r="N17" s="187"/>
      <c r="O17" s="435">
        <v>43895</v>
      </c>
      <c r="P17" s="436"/>
    </row>
    <row r="18" spans="2:16" x14ac:dyDescent="0.25">
      <c r="B18" s="189" t="s">
        <v>359</v>
      </c>
      <c r="C18" s="190"/>
      <c r="D18" s="191"/>
      <c r="E18" s="191"/>
      <c r="F18" s="191"/>
      <c r="G18" s="191"/>
      <c r="H18" s="191">
        <v>8482</v>
      </c>
      <c r="I18" s="192"/>
      <c r="J18" s="193"/>
      <c r="K18" s="194"/>
      <c r="L18" s="194"/>
      <c r="M18" s="194"/>
      <c r="N18" s="194"/>
      <c r="O18" s="421">
        <v>27435</v>
      </c>
      <c r="P18" s="437"/>
    </row>
    <row r="19" spans="2:16" x14ac:dyDescent="0.25">
      <c r="B19" s="189" t="s">
        <v>445</v>
      </c>
      <c r="C19" s="190"/>
      <c r="D19" s="191"/>
      <c r="E19" s="191"/>
      <c r="F19" s="191"/>
      <c r="G19" s="191"/>
      <c r="H19" s="191">
        <v>46345</v>
      </c>
      <c r="I19" s="192"/>
      <c r="J19" s="193"/>
      <c r="K19" s="194"/>
      <c r="L19" s="194"/>
      <c r="M19" s="194"/>
      <c r="N19" s="194"/>
      <c r="O19" s="421">
        <v>93921</v>
      </c>
      <c r="P19" s="437"/>
    </row>
    <row r="20" spans="2:16" x14ac:dyDescent="0.25">
      <c r="B20" s="189" t="s">
        <v>510</v>
      </c>
      <c r="C20" s="190"/>
      <c r="D20" s="191"/>
      <c r="E20" s="191"/>
      <c r="F20" s="191"/>
      <c r="G20" s="191"/>
      <c r="H20" s="191">
        <v>66552</v>
      </c>
      <c r="I20" s="192"/>
      <c r="J20" s="193"/>
      <c r="K20" s="194"/>
      <c r="L20" s="194"/>
      <c r="M20" s="194"/>
      <c r="N20" s="194"/>
      <c r="O20" s="421">
        <v>61163</v>
      </c>
      <c r="P20" s="437"/>
    </row>
    <row r="21" spans="2:16" x14ac:dyDescent="0.25">
      <c r="B21" s="189" t="s">
        <v>354</v>
      </c>
      <c r="C21" s="190"/>
      <c r="D21" s="191"/>
      <c r="E21" s="191"/>
      <c r="F21" s="191"/>
      <c r="G21" s="191"/>
      <c r="H21" s="191">
        <v>22376</v>
      </c>
      <c r="I21" s="192"/>
      <c r="J21" s="193"/>
      <c r="K21" s="194"/>
      <c r="L21" s="194"/>
      <c r="M21" s="194"/>
      <c r="N21" s="194"/>
      <c r="O21" s="421">
        <v>30656</v>
      </c>
      <c r="P21" s="437"/>
    </row>
    <row r="22" spans="2:16" x14ac:dyDescent="0.25">
      <c r="B22" s="189" t="s">
        <v>446</v>
      </c>
      <c r="C22" s="190"/>
      <c r="D22" s="191"/>
      <c r="E22" s="191"/>
      <c r="F22" s="191"/>
      <c r="G22" s="191"/>
      <c r="H22" s="191">
        <v>53752</v>
      </c>
      <c r="I22" s="192"/>
      <c r="J22" s="193"/>
      <c r="K22" s="194"/>
      <c r="L22" s="194"/>
      <c r="M22" s="194"/>
      <c r="N22" s="194"/>
      <c r="O22" s="421">
        <v>66476</v>
      </c>
      <c r="P22" s="437"/>
    </row>
    <row r="23" spans="2:16" x14ac:dyDescent="0.25">
      <c r="B23" s="260" t="s">
        <v>442</v>
      </c>
      <c r="C23" s="190"/>
      <c r="D23" s="191"/>
      <c r="E23" s="191"/>
      <c r="F23" s="191"/>
      <c r="G23" s="191"/>
      <c r="H23" s="191"/>
      <c r="I23" s="192"/>
      <c r="J23" s="193"/>
      <c r="K23" s="194"/>
      <c r="L23" s="194"/>
      <c r="M23" s="194"/>
      <c r="N23" s="194"/>
      <c r="O23" s="421"/>
      <c r="P23" s="437"/>
    </row>
    <row r="24" spans="2:16" x14ac:dyDescent="0.25">
      <c r="B24" s="189" t="s">
        <v>355</v>
      </c>
      <c r="C24" s="190"/>
      <c r="D24" s="191"/>
      <c r="E24" s="191"/>
      <c r="F24" s="191"/>
      <c r="G24" s="191"/>
      <c r="H24" s="191"/>
      <c r="I24" s="192">
        <v>45535</v>
      </c>
      <c r="J24" s="193"/>
      <c r="K24" s="194"/>
      <c r="L24" s="194"/>
      <c r="M24" s="421"/>
      <c r="N24" s="194"/>
      <c r="O24" s="421"/>
      <c r="P24" s="437">
        <v>48719</v>
      </c>
    </row>
    <row r="25" spans="2:16" x14ac:dyDescent="0.25">
      <c r="B25" s="189" t="s">
        <v>356</v>
      </c>
      <c r="I25" s="191">
        <v>59047</v>
      </c>
      <c r="J25" s="193"/>
      <c r="K25" s="194"/>
      <c r="L25" s="194"/>
      <c r="M25" s="194"/>
      <c r="N25" s="194"/>
      <c r="O25" s="421"/>
      <c r="P25" s="437">
        <v>56324</v>
      </c>
    </row>
    <row r="26" spans="2:16" x14ac:dyDescent="0.25">
      <c r="B26" s="189" t="s">
        <v>444</v>
      </c>
      <c r="I26" s="191">
        <v>39534</v>
      </c>
      <c r="J26" s="193"/>
      <c r="K26" s="194"/>
      <c r="L26" s="194"/>
      <c r="M26" s="194"/>
      <c r="N26" s="194"/>
      <c r="O26" s="421"/>
      <c r="P26" s="437">
        <v>32768</v>
      </c>
    </row>
    <row r="27" spans="2:16" ht="15.75" thickBot="1" x14ac:dyDescent="0.3">
      <c r="B27" s="189" t="s">
        <v>357</v>
      </c>
      <c r="I27" s="191">
        <v>8536</v>
      </c>
      <c r="J27" s="193"/>
      <c r="K27" s="194"/>
      <c r="L27" s="194"/>
      <c r="M27" s="194"/>
      <c r="N27" s="194"/>
      <c r="O27" s="421"/>
      <c r="P27" s="437">
        <v>9902</v>
      </c>
    </row>
    <row r="28" spans="2:16" ht="15.75" thickBot="1" x14ac:dyDescent="0.3">
      <c r="B28" s="197" t="s">
        <v>222</v>
      </c>
      <c r="C28" s="200"/>
      <c r="D28" s="200"/>
      <c r="E28" s="200"/>
      <c r="F28" s="200"/>
      <c r="G28" s="200"/>
      <c r="H28" s="200">
        <v>221098</v>
      </c>
      <c r="I28" s="296">
        <f>SUM(I24:I27)</f>
        <v>152652</v>
      </c>
      <c r="J28" s="196"/>
      <c r="K28" s="196"/>
      <c r="L28" s="196"/>
      <c r="M28" s="196"/>
      <c r="N28" s="196"/>
      <c r="O28" s="196">
        <f>SUM(O17:O27)</f>
        <v>323546</v>
      </c>
      <c r="P28" s="196">
        <f>SUM(P17:P27)</f>
        <v>147713</v>
      </c>
    </row>
    <row r="29" spans="2:16" ht="15.75" thickBot="1" x14ac:dyDescent="0.3"/>
    <row r="30" spans="2:16" ht="15.75" thickBot="1" x14ac:dyDescent="0.3">
      <c r="B30" s="131" t="s">
        <v>440</v>
      </c>
      <c r="C30" s="201" t="s">
        <v>482</v>
      </c>
      <c r="D30" s="202" t="s">
        <v>489</v>
      </c>
      <c r="E30" s="203" t="s">
        <v>223</v>
      </c>
    </row>
    <row r="31" spans="2:16" x14ac:dyDescent="0.25">
      <c r="B31" s="204" t="s">
        <v>346</v>
      </c>
      <c r="C31" s="205">
        <f t="shared" ref="C31:C40" si="2">SUM(C6:I6)</f>
        <v>148512</v>
      </c>
      <c r="D31" s="206">
        <f t="shared" ref="D31:D40" si="3">SUM(J6:P6)</f>
        <v>141609</v>
      </c>
      <c r="E31" s="207">
        <f t="shared" ref="E31:E40" si="4">+IFERROR((D31-C31)/C31,"-")</f>
        <v>-4.6481092436974791E-2</v>
      </c>
    </row>
    <row r="32" spans="2:16" x14ac:dyDescent="0.25">
      <c r="B32" s="208" t="s">
        <v>347</v>
      </c>
      <c r="C32" s="209">
        <f t="shared" si="2"/>
        <v>325471</v>
      </c>
      <c r="D32" s="210">
        <f t="shared" si="3"/>
        <v>321531</v>
      </c>
      <c r="E32" s="211">
        <f t="shared" si="4"/>
        <v>-1.2105533211868339E-2</v>
      </c>
    </row>
    <row r="33" spans="2:5" x14ac:dyDescent="0.25">
      <c r="B33" s="208" t="s">
        <v>348</v>
      </c>
      <c r="C33" s="209">
        <f t="shared" si="2"/>
        <v>127244</v>
      </c>
      <c r="D33" s="210">
        <f t="shared" si="3"/>
        <v>126676</v>
      </c>
      <c r="E33" s="211">
        <f t="shared" si="4"/>
        <v>-4.463864700889629E-3</v>
      </c>
    </row>
    <row r="34" spans="2:5" x14ac:dyDescent="0.25">
      <c r="B34" s="208" t="s">
        <v>349</v>
      </c>
      <c r="C34" s="209">
        <f t="shared" si="2"/>
        <v>335704</v>
      </c>
      <c r="D34" s="210">
        <f t="shared" si="3"/>
        <v>360838</v>
      </c>
      <c r="E34" s="211">
        <f t="shared" si="4"/>
        <v>7.4869527917451092E-2</v>
      </c>
    </row>
    <row r="35" spans="2:5" x14ac:dyDescent="0.25">
      <c r="B35" s="208" t="s">
        <v>350</v>
      </c>
      <c r="C35" s="209">
        <f t="shared" si="2"/>
        <v>146920</v>
      </c>
      <c r="D35" s="210">
        <f t="shared" si="3"/>
        <v>148162</v>
      </c>
      <c r="E35" s="211">
        <f t="shared" si="4"/>
        <v>8.4535801796896265E-3</v>
      </c>
    </row>
    <row r="36" spans="2:5" x14ac:dyDescent="0.25">
      <c r="B36" s="208" t="s">
        <v>351</v>
      </c>
      <c r="C36" s="209">
        <f t="shared" si="2"/>
        <v>213283</v>
      </c>
      <c r="D36" s="210">
        <f t="shared" si="3"/>
        <v>224776</v>
      </c>
      <c r="E36" s="211">
        <f t="shared" si="4"/>
        <v>5.3886151263813804E-2</v>
      </c>
    </row>
    <row r="37" spans="2:5" x14ac:dyDescent="0.25">
      <c r="B37" s="208" t="s">
        <v>352</v>
      </c>
      <c r="C37" s="209">
        <f t="shared" si="2"/>
        <v>207498</v>
      </c>
      <c r="D37" s="210">
        <f t="shared" si="3"/>
        <v>223156</v>
      </c>
      <c r="E37" s="211">
        <f t="shared" si="4"/>
        <v>7.5460968298489625E-2</v>
      </c>
    </row>
    <row r="38" spans="2:5" x14ac:dyDescent="0.25">
      <c r="B38" s="204" t="s">
        <v>353</v>
      </c>
      <c r="C38" s="209">
        <f t="shared" si="2"/>
        <v>38247</v>
      </c>
      <c r="D38" s="210">
        <f t="shared" si="3"/>
        <v>40510</v>
      </c>
      <c r="E38" s="212">
        <f t="shared" si="4"/>
        <v>5.916803932334562E-2</v>
      </c>
    </row>
    <row r="39" spans="2:5" ht="15.75" thickBot="1" x14ac:dyDescent="0.3">
      <c r="B39" s="204" t="s">
        <v>410</v>
      </c>
      <c r="C39" s="209">
        <f t="shared" si="2"/>
        <v>306248</v>
      </c>
      <c r="D39" s="210">
        <f t="shared" si="3"/>
        <v>332110</v>
      </c>
      <c r="E39" s="212">
        <f t="shared" ref="E39" si="5">+IFERROR((D39-C39)/C39,"-")</f>
        <v>8.4447898435255089E-2</v>
      </c>
    </row>
    <row r="40" spans="2:5" ht="15.75" thickBot="1" x14ac:dyDescent="0.3">
      <c r="B40" s="213" t="s">
        <v>16</v>
      </c>
      <c r="C40" s="214">
        <f t="shared" si="2"/>
        <v>1849127</v>
      </c>
      <c r="D40" s="215">
        <f t="shared" si="3"/>
        <v>1919368</v>
      </c>
      <c r="E40" s="216">
        <f t="shared" si="4"/>
        <v>3.7986033409279078E-2</v>
      </c>
    </row>
    <row r="41" spans="2:5" ht="15.75" thickBot="1" x14ac:dyDescent="0.3">
      <c r="B41" s="131" t="s">
        <v>441</v>
      </c>
      <c r="E41" s="217" t="str">
        <f t="shared" ref="E41:E53" si="6">+IFERROR((D41-C41)/C41,"-")</f>
        <v>-</v>
      </c>
    </row>
    <row r="42" spans="2:5" x14ac:dyDescent="0.25">
      <c r="B42" s="208" t="s">
        <v>358</v>
      </c>
      <c r="C42" s="209">
        <f t="shared" ref="C42:C48" si="7">H17</f>
        <v>23591</v>
      </c>
      <c r="D42" s="210">
        <f t="shared" ref="D42:D47" si="8">O17</f>
        <v>43895</v>
      </c>
      <c r="E42" s="217">
        <f t="shared" si="6"/>
        <v>0.86066720359459115</v>
      </c>
    </row>
    <row r="43" spans="2:5" x14ac:dyDescent="0.25">
      <c r="B43" s="208" t="s">
        <v>359</v>
      </c>
      <c r="C43" s="209">
        <f t="shared" si="7"/>
        <v>8482</v>
      </c>
      <c r="D43" s="210">
        <f t="shared" si="8"/>
        <v>27435</v>
      </c>
      <c r="E43" s="217">
        <f t="shared" si="6"/>
        <v>2.2344965809950486</v>
      </c>
    </row>
    <row r="44" spans="2:5" x14ac:dyDescent="0.25">
      <c r="B44" s="303" t="s">
        <v>445</v>
      </c>
      <c r="C44" s="209">
        <f t="shared" si="7"/>
        <v>46345</v>
      </c>
      <c r="D44" s="210">
        <f t="shared" si="8"/>
        <v>93921</v>
      </c>
      <c r="E44" s="217">
        <f t="shared" si="6"/>
        <v>1.0265616571366922</v>
      </c>
    </row>
    <row r="45" spans="2:5" ht="15.75" thickBot="1" x14ac:dyDescent="0.3">
      <c r="B45" s="303" t="s">
        <v>510</v>
      </c>
      <c r="C45" s="209">
        <f t="shared" si="7"/>
        <v>66552</v>
      </c>
      <c r="D45" s="210">
        <f t="shared" si="8"/>
        <v>61163</v>
      </c>
      <c r="E45" s="217">
        <f t="shared" si="6"/>
        <v>-8.0974275754297387E-2</v>
      </c>
    </row>
    <row r="46" spans="2:5" ht="15.75" thickBot="1" x14ac:dyDescent="0.3">
      <c r="B46" s="303" t="s">
        <v>354</v>
      </c>
      <c r="C46" s="209">
        <f t="shared" si="7"/>
        <v>22376</v>
      </c>
      <c r="D46" s="210">
        <f t="shared" si="8"/>
        <v>30656</v>
      </c>
      <c r="E46" s="217">
        <f t="shared" si="6"/>
        <v>0.3700393278512692</v>
      </c>
    </row>
    <row r="47" spans="2:5" ht="15.75" thickBot="1" x14ac:dyDescent="0.3">
      <c r="B47" s="303" t="s">
        <v>446</v>
      </c>
      <c r="C47" s="209">
        <f t="shared" si="7"/>
        <v>53752</v>
      </c>
      <c r="D47" s="210">
        <f t="shared" si="8"/>
        <v>66476</v>
      </c>
      <c r="E47" s="217">
        <f t="shared" si="6"/>
        <v>0.2367167733293645</v>
      </c>
    </row>
    <row r="48" spans="2:5" ht="15.75" thickBot="1" x14ac:dyDescent="0.3">
      <c r="B48" s="131" t="s">
        <v>442</v>
      </c>
      <c r="C48" s="209">
        <f t="shared" si="7"/>
        <v>0</v>
      </c>
      <c r="D48" s="210">
        <f>I23</f>
        <v>0</v>
      </c>
      <c r="E48" s="217" t="str">
        <f t="shared" si="6"/>
        <v>-</v>
      </c>
    </row>
    <row r="49" spans="2:5" ht="15.75" thickBot="1" x14ac:dyDescent="0.3">
      <c r="B49" s="208" t="s">
        <v>355</v>
      </c>
      <c r="C49" s="209">
        <f>I24</f>
        <v>45535</v>
      </c>
      <c r="D49" s="210">
        <f>P24</f>
        <v>48719</v>
      </c>
      <c r="E49" s="217">
        <f t="shared" si="6"/>
        <v>6.9924234105633032E-2</v>
      </c>
    </row>
    <row r="50" spans="2:5" ht="15.75" thickBot="1" x14ac:dyDescent="0.3">
      <c r="B50" s="208" t="s">
        <v>356</v>
      </c>
      <c r="C50" s="209">
        <f>I25</f>
        <v>59047</v>
      </c>
      <c r="D50" s="210">
        <f>P25</f>
        <v>56324</v>
      </c>
      <c r="E50" s="217">
        <f t="shared" si="6"/>
        <v>-4.6115806052805394E-2</v>
      </c>
    </row>
    <row r="51" spans="2:5" ht="15.75" thickBot="1" x14ac:dyDescent="0.3">
      <c r="B51" s="303" t="s">
        <v>444</v>
      </c>
      <c r="C51" s="209">
        <f>I26</f>
        <v>39534</v>
      </c>
      <c r="D51" s="210">
        <f>P26</f>
        <v>32768</v>
      </c>
      <c r="E51" s="217">
        <f t="shared" ref="E51" si="9">+IFERROR((D51-C51)/C51,"-")</f>
        <v>-0.17114382556786564</v>
      </c>
    </row>
    <row r="52" spans="2:5" ht="15.75" thickBot="1" x14ac:dyDescent="0.3">
      <c r="B52" s="208" t="s">
        <v>357</v>
      </c>
      <c r="C52" s="209">
        <f>I27</f>
        <v>8536</v>
      </c>
      <c r="D52" s="210">
        <f>P27</f>
        <v>9902</v>
      </c>
      <c r="E52" s="217">
        <f t="shared" si="6"/>
        <v>0.16002811621368324</v>
      </c>
    </row>
    <row r="53" spans="2:5" ht="15.75" thickBot="1" x14ac:dyDescent="0.3">
      <c r="B53" s="197" t="s">
        <v>222</v>
      </c>
      <c r="C53" s="218">
        <f>SUM(C42:C52)</f>
        <v>373750</v>
      </c>
      <c r="D53" s="219">
        <f>SUM(D42:D52)</f>
        <v>471259</v>
      </c>
      <c r="E53" s="216">
        <f t="shared" si="6"/>
        <v>0.26089364548494981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4"/>
  <sheetViews>
    <sheetView showGridLines="0" topLeftCell="A34" zoomScale="70" zoomScaleNormal="70" workbookViewId="0">
      <selection activeCell="C24" sqref="C24"/>
    </sheetView>
  </sheetViews>
  <sheetFormatPr baseColWidth="10" defaultColWidth="9.140625" defaultRowHeight="15" x14ac:dyDescent="0.25"/>
  <cols>
    <col min="1" max="1" width="1.8554687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7.5" customHeight="1" x14ac:dyDescent="0.25"/>
    <row r="2" spans="1:20" ht="15.75" thickBot="1" x14ac:dyDescent="0.3">
      <c r="A2" s="483"/>
      <c r="B2" s="483"/>
      <c r="C2" s="484" t="s">
        <v>489</v>
      </c>
      <c r="D2" s="485"/>
      <c r="E2" s="485"/>
      <c r="F2" s="485"/>
      <c r="G2" s="485"/>
      <c r="H2" s="485"/>
      <c r="I2" s="486"/>
      <c r="J2" s="484" t="s">
        <v>511</v>
      </c>
      <c r="K2" s="485"/>
      <c r="L2" s="485"/>
      <c r="M2" s="485"/>
      <c r="N2" s="485"/>
      <c r="O2" s="485"/>
      <c r="P2" s="486"/>
    </row>
    <row r="3" spans="1:20" ht="15.75" thickBot="1" x14ac:dyDescent="0.3">
      <c r="A3" s="483"/>
      <c r="B3" s="483"/>
      <c r="C3" s="487" t="s">
        <v>2</v>
      </c>
      <c r="D3" s="488"/>
      <c r="E3" s="488"/>
      <c r="F3" s="488"/>
      <c r="G3" s="488"/>
      <c r="H3" s="488"/>
      <c r="I3" s="489"/>
      <c r="J3" s="487" t="s">
        <v>2</v>
      </c>
      <c r="K3" s="488"/>
      <c r="L3" s="488"/>
      <c r="M3" s="488"/>
      <c r="N3" s="488"/>
      <c r="O3" s="488"/>
      <c r="P3" s="489"/>
    </row>
    <row r="4" spans="1:20" ht="15.75" thickBot="1" x14ac:dyDescent="0.3">
      <c r="A4" s="483"/>
      <c r="B4" s="483"/>
      <c r="C4" s="128">
        <v>44816</v>
      </c>
      <c r="D4" s="128">
        <v>44817</v>
      </c>
      <c r="E4" s="128">
        <v>44818</v>
      </c>
      <c r="F4" s="128">
        <v>44819</v>
      </c>
      <c r="G4" s="128">
        <v>44820</v>
      </c>
      <c r="H4" s="128">
        <v>44821</v>
      </c>
      <c r="I4" s="128">
        <v>44822</v>
      </c>
      <c r="J4" s="128">
        <v>44823</v>
      </c>
      <c r="K4" s="128">
        <v>44824</v>
      </c>
      <c r="L4" s="128">
        <v>44825</v>
      </c>
      <c r="M4" s="128">
        <v>44826</v>
      </c>
      <c r="N4" s="128">
        <v>44827</v>
      </c>
      <c r="O4" s="128">
        <v>44828</v>
      </c>
      <c r="P4" s="128">
        <v>44829</v>
      </c>
    </row>
    <row r="5" spans="1:20" ht="15.75" thickBot="1" x14ac:dyDescent="0.3">
      <c r="A5" s="483"/>
      <c r="B5" s="483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</row>
    <row r="6" spans="1:20" ht="15.75" thickBot="1" x14ac:dyDescent="0.3">
      <c r="B6" s="15" t="s">
        <v>440</v>
      </c>
      <c r="C6" s="220"/>
      <c r="D6" s="221"/>
      <c r="E6" s="221"/>
      <c r="F6" s="221"/>
      <c r="G6" s="221"/>
      <c r="H6" s="221"/>
      <c r="I6" s="221"/>
      <c r="J6" s="106"/>
      <c r="K6" s="107"/>
      <c r="L6" s="107"/>
      <c r="M6" s="107"/>
      <c r="N6" s="107"/>
      <c r="O6" s="107"/>
      <c r="P6" s="108"/>
    </row>
    <row r="7" spans="1:20" x14ac:dyDescent="0.25">
      <c r="B7" s="287" t="s">
        <v>346</v>
      </c>
      <c r="C7" s="222">
        <v>24554.266666666601</v>
      </c>
      <c r="D7" s="223">
        <v>22887.583333333299</v>
      </c>
      <c r="E7" s="223">
        <v>21577.666666666599</v>
      </c>
      <c r="F7" s="223">
        <v>21602.016666666601</v>
      </c>
      <c r="G7" s="223">
        <v>21203.65</v>
      </c>
      <c r="H7" s="223"/>
      <c r="I7" s="223"/>
      <c r="J7" s="225">
        <v>23442.8166666666</v>
      </c>
      <c r="K7" s="225">
        <v>21881.1</v>
      </c>
      <c r="L7" s="225">
        <v>21594.116666666599</v>
      </c>
      <c r="M7" s="225">
        <v>21147.483333333301</v>
      </c>
      <c r="N7" s="225">
        <v>20841.333333333299</v>
      </c>
      <c r="O7" s="225"/>
      <c r="P7" s="226"/>
    </row>
    <row r="8" spans="1:20" x14ac:dyDescent="0.25">
      <c r="B8" s="189" t="s">
        <v>347</v>
      </c>
      <c r="C8" s="223">
        <v>72354.833333333299</v>
      </c>
      <c r="D8" s="223">
        <v>68531.25</v>
      </c>
      <c r="E8" s="223">
        <v>66914.633333333302</v>
      </c>
      <c r="F8" s="223">
        <v>65137.216666666602</v>
      </c>
      <c r="G8" s="223">
        <v>63044.683333333298</v>
      </c>
      <c r="H8" s="223"/>
      <c r="I8" s="223"/>
      <c r="J8" s="224">
        <v>68271.216666666602</v>
      </c>
      <c r="K8" s="390">
        <v>67204.350000000006</v>
      </c>
      <c r="L8" s="390">
        <v>66869.2</v>
      </c>
      <c r="M8" s="390">
        <v>64810.216666666602</v>
      </c>
      <c r="N8" s="390">
        <v>62309.583333333299</v>
      </c>
      <c r="O8" s="225"/>
      <c r="P8" s="226"/>
    </row>
    <row r="9" spans="1:20" x14ac:dyDescent="0.25">
      <c r="B9" s="189" t="s">
        <v>348</v>
      </c>
      <c r="C9" s="223">
        <v>30591.200000000001</v>
      </c>
      <c r="D9" s="223">
        <v>23371.433333333302</v>
      </c>
      <c r="E9" s="223">
        <v>22256.416666666599</v>
      </c>
      <c r="F9" s="223">
        <v>21206.433333333302</v>
      </c>
      <c r="G9" s="223">
        <v>20731.616666666599</v>
      </c>
      <c r="H9" s="223"/>
      <c r="I9" s="223"/>
      <c r="J9" s="224">
        <v>24291.966666666602</v>
      </c>
      <c r="K9" s="225">
        <v>27352.0333333333</v>
      </c>
      <c r="L9" s="390">
        <v>27417.5333333333</v>
      </c>
      <c r="M9" s="225">
        <v>23453.966666666602</v>
      </c>
      <c r="N9" s="390">
        <v>20997.116666666599</v>
      </c>
      <c r="O9" s="225"/>
      <c r="P9" s="226"/>
    </row>
    <row r="10" spans="1:20" ht="17.25" customHeight="1" x14ac:dyDescent="0.25">
      <c r="B10" s="189" t="s">
        <v>349</v>
      </c>
      <c r="C10" s="223">
        <v>77035.75</v>
      </c>
      <c r="D10" s="223">
        <v>77112.766666666605</v>
      </c>
      <c r="E10" s="223">
        <v>77230.95</v>
      </c>
      <c r="F10" s="223">
        <v>76842.216666666602</v>
      </c>
      <c r="G10" s="223">
        <v>71740.483333333294</v>
      </c>
      <c r="H10" s="223"/>
      <c r="I10" s="223"/>
      <c r="J10" s="224">
        <v>78068.383333333302</v>
      </c>
      <c r="K10" s="225">
        <v>79544.066666666593</v>
      </c>
      <c r="L10" s="225">
        <v>68568.166666666599</v>
      </c>
      <c r="M10" s="225">
        <v>84581.05</v>
      </c>
      <c r="N10" s="225">
        <v>78616.800000000003</v>
      </c>
      <c r="O10" s="225"/>
      <c r="P10" s="226"/>
    </row>
    <row r="11" spans="1:20" x14ac:dyDescent="0.25">
      <c r="B11" s="189" t="s">
        <v>350</v>
      </c>
      <c r="C11" s="223">
        <v>18825.5333333333</v>
      </c>
      <c r="D11" s="223">
        <v>18789.933333333302</v>
      </c>
      <c r="E11" s="223">
        <v>18825.5666666666</v>
      </c>
      <c r="F11" s="223">
        <v>18191.166666666599</v>
      </c>
      <c r="G11" s="223">
        <v>16766.8</v>
      </c>
      <c r="H11" s="223"/>
      <c r="I11" s="223"/>
      <c r="J11" s="224">
        <v>18977.75</v>
      </c>
      <c r="K11" s="390">
        <v>18069.983333333301</v>
      </c>
      <c r="L11" s="390">
        <v>15776.2</v>
      </c>
      <c r="M11" s="390">
        <v>17099.583333333299</v>
      </c>
      <c r="N11" s="390">
        <v>15589.45</v>
      </c>
      <c r="O11" s="225"/>
      <c r="P11" s="226"/>
    </row>
    <row r="12" spans="1:20" x14ac:dyDescent="0.25">
      <c r="B12" s="189" t="s">
        <v>351</v>
      </c>
      <c r="C12" s="223">
        <v>26289.733333333301</v>
      </c>
      <c r="D12" s="223">
        <v>23468.0333333333</v>
      </c>
      <c r="E12" s="223">
        <v>24470.466666666602</v>
      </c>
      <c r="F12" s="223">
        <v>25081.466666666602</v>
      </c>
      <c r="G12" s="223">
        <v>23941.15</v>
      </c>
      <c r="H12" s="223"/>
      <c r="I12" s="223"/>
      <c r="J12" s="224">
        <v>24173.85</v>
      </c>
      <c r="K12" s="390">
        <v>24316.716666666602</v>
      </c>
      <c r="L12" s="390">
        <v>27937.966666666602</v>
      </c>
      <c r="M12" s="225">
        <v>24325.65</v>
      </c>
      <c r="N12" s="390">
        <v>23196.2833333333</v>
      </c>
      <c r="O12" s="225"/>
      <c r="P12" s="226"/>
    </row>
    <row r="13" spans="1:20" x14ac:dyDescent="0.25">
      <c r="B13" s="189" t="s">
        <v>352</v>
      </c>
      <c r="C13" s="223">
        <v>42579.366666666603</v>
      </c>
      <c r="D13" s="223">
        <v>37075.216666666602</v>
      </c>
      <c r="E13" s="223">
        <v>35982.85</v>
      </c>
      <c r="F13" s="223">
        <v>34105.283333333296</v>
      </c>
      <c r="G13" s="223">
        <v>30325.75</v>
      </c>
      <c r="H13" s="223"/>
      <c r="I13" s="223"/>
      <c r="J13" s="224">
        <v>44193.5666666666</v>
      </c>
      <c r="K13" s="225">
        <v>43629.55</v>
      </c>
      <c r="L13" s="225">
        <v>41806.1</v>
      </c>
      <c r="M13" s="225">
        <v>33721.716666666602</v>
      </c>
      <c r="N13" s="225">
        <v>29477.35</v>
      </c>
      <c r="O13" s="225"/>
      <c r="P13" s="226"/>
    </row>
    <row r="14" spans="1:20" x14ac:dyDescent="0.25">
      <c r="B14" s="189" t="s">
        <v>353</v>
      </c>
      <c r="C14" s="223">
        <v>4405.5</v>
      </c>
      <c r="D14" s="223">
        <v>3311.0833333333298</v>
      </c>
      <c r="E14" s="223">
        <v>3169.0666666666598</v>
      </c>
      <c r="F14" s="223">
        <v>3002.3</v>
      </c>
      <c r="G14" s="223">
        <v>2652.45</v>
      </c>
      <c r="H14" s="223"/>
      <c r="I14" s="223"/>
      <c r="J14" s="390">
        <v>3915.9</v>
      </c>
      <c r="K14" s="390">
        <v>3773.65</v>
      </c>
      <c r="L14" s="390">
        <v>5243.5166666666601</v>
      </c>
      <c r="M14" s="390">
        <v>1189.9833333333299</v>
      </c>
      <c r="N14" s="390">
        <v>2865.11666666666</v>
      </c>
      <c r="O14" s="390"/>
      <c r="P14" s="391"/>
    </row>
    <row r="15" spans="1:20" ht="15.75" thickBot="1" x14ac:dyDescent="0.3">
      <c r="B15" s="189" t="s">
        <v>410</v>
      </c>
      <c r="C15" s="223">
        <v>54983.483333333301</v>
      </c>
      <c r="D15" s="223">
        <v>53127.583333333299</v>
      </c>
      <c r="E15" s="223">
        <v>55297.933333333298</v>
      </c>
      <c r="F15" s="223">
        <v>55305.966666666602</v>
      </c>
      <c r="G15" s="223">
        <v>50893</v>
      </c>
      <c r="H15" s="223"/>
      <c r="I15" s="223"/>
      <c r="J15" s="389">
        <v>53872.583333333299</v>
      </c>
      <c r="K15" s="390">
        <v>56656.633333333302</v>
      </c>
      <c r="L15" s="390">
        <v>53699.483333333301</v>
      </c>
      <c r="M15" s="225">
        <v>61146.383333333302</v>
      </c>
      <c r="N15" s="390">
        <v>56481.166666666599</v>
      </c>
      <c r="O15" s="390"/>
      <c r="P15" s="391"/>
    </row>
    <row r="16" spans="1:20" ht="15.75" thickBot="1" x14ac:dyDescent="0.3">
      <c r="B16" s="197" t="s">
        <v>16</v>
      </c>
      <c r="C16" s="227">
        <v>351619.6666666664</v>
      </c>
      <c r="D16" s="227">
        <v>327674.88333333301</v>
      </c>
      <c r="E16" s="227">
        <v>325725.54999999964</v>
      </c>
      <c r="F16" s="227">
        <v>320474.06666666619</v>
      </c>
      <c r="G16" s="227">
        <v>301299.58333333314</v>
      </c>
      <c r="H16" s="227">
        <v>0</v>
      </c>
      <c r="I16" s="228">
        <v>0</v>
      </c>
      <c r="J16" s="229">
        <f>SUM(J7:J15)</f>
        <v>339208.03333333309</v>
      </c>
      <c r="K16" s="229">
        <f t="shared" ref="K16:P16" si="0">SUM(K7:K15)</f>
        <v>342428.08333333314</v>
      </c>
      <c r="L16" s="229">
        <f t="shared" si="0"/>
        <v>328912.28333333303</v>
      </c>
      <c r="M16" s="229">
        <f t="shared" si="0"/>
        <v>331476.03333333303</v>
      </c>
      <c r="N16" s="229">
        <f t="shared" si="0"/>
        <v>310374.19999999978</v>
      </c>
      <c r="O16" s="229">
        <f t="shared" si="0"/>
        <v>0</v>
      </c>
      <c r="P16" s="229">
        <f t="shared" si="0"/>
        <v>0</v>
      </c>
      <c r="Q16" s="293"/>
      <c r="S16" s="293"/>
      <c r="T16" s="294"/>
    </row>
    <row r="17" spans="2:18" ht="15.75" thickBot="1" x14ac:dyDescent="0.3">
      <c r="B17" s="198" t="s">
        <v>441</v>
      </c>
      <c r="C17" s="201"/>
      <c r="D17" s="202"/>
      <c r="R17" s="294"/>
    </row>
    <row r="18" spans="2:18" x14ac:dyDescent="0.25">
      <c r="B18" s="199" t="s">
        <v>358</v>
      </c>
      <c r="C18" s="230"/>
      <c r="D18" s="231"/>
      <c r="E18" s="231"/>
      <c r="F18" s="231"/>
      <c r="G18" s="231"/>
      <c r="H18" s="416">
        <v>14298.4666666666</v>
      </c>
      <c r="I18" s="417"/>
      <c r="J18" s="232"/>
      <c r="K18" s="233"/>
      <c r="L18" s="233"/>
      <c r="M18" s="233"/>
      <c r="N18" s="233"/>
      <c r="O18" s="438">
        <v>30967.3166666666</v>
      </c>
      <c r="P18" s="439"/>
    </row>
    <row r="19" spans="2:18" x14ac:dyDescent="0.25">
      <c r="B19" s="189" t="s">
        <v>359</v>
      </c>
      <c r="C19" s="222"/>
      <c r="D19" s="223"/>
      <c r="E19" s="223"/>
      <c r="F19" s="223"/>
      <c r="G19" s="223"/>
      <c r="H19" s="418">
        <v>3144.9333333333302</v>
      </c>
      <c r="I19" s="419"/>
      <c r="J19" s="193"/>
      <c r="K19" s="225"/>
      <c r="L19" s="225"/>
      <c r="M19" s="194"/>
      <c r="N19" s="194"/>
      <c r="O19" s="440">
        <v>14349.2</v>
      </c>
      <c r="P19" s="437"/>
    </row>
    <row r="20" spans="2:18" x14ac:dyDescent="0.25">
      <c r="B20" s="189" t="s">
        <v>445</v>
      </c>
      <c r="C20" s="222"/>
      <c r="D20" s="223"/>
      <c r="E20" s="223"/>
      <c r="F20" s="223"/>
      <c r="G20" s="223"/>
      <c r="H20" s="418">
        <v>34280.833333333299</v>
      </c>
      <c r="I20" s="419"/>
      <c r="J20" s="193"/>
      <c r="K20" s="225"/>
      <c r="L20" s="225"/>
      <c r="M20" s="194"/>
      <c r="N20" s="194"/>
      <c r="O20" s="440">
        <v>33289.983333333301</v>
      </c>
      <c r="P20" s="437"/>
    </row>
    <row r="21" spans="2:18" x14ac:dyDescent="0.25">
      <c r="B21" s="189" t="s">
        <v>510</v>
      </c>
      <c r="C21" s="222"/>
      <c r="D21" s="223"/>
      <c r="E21" s="223"/>
      <c r="F21" s="223"/>
      <c r="G21" s="223"/>
      <c r="H21" s="418">
        <v>57796.12</v>
      </c>
      <c r="I21" s="419"/>
      <c r="J21" s="193"/>
      <c r="K21" s="225"/>
      <c r="L21" s="225"/>
      <c r="M21" s="194"/>
      <c r="N21" s="194"/>
      <c r="O21" s="440">
        <v>37370.47</v>
      </c>
      <c r="P21" s="437"/>
    </row>
    <row r="22" spans="2:18" x14ac:dyDescent="0.25">
      <c r="B22" s="189" t="s">
        <v>354</v>
      </c>
      <c r="C22" s="222"/>
      <c r="D22" s="223"/>
      <c r="E22" s="223"/>
      <c r="F22" s="223"/>
      <c r="G22" s="223"/>
      <c r="H22" s="418">
        <v>12835.2</v>
      </c>
      <c r="I22" s="419"/>
      <c r="J22" s="193"/>
      <c r="K22" s="225"/>
      <c r="L22" s="225"/>
      <c r="M22" s="194"/>
      <c r="N22" s="194"/>
      <c r="O22" s="440">
        <v>10606.483333333301</v>
      </c>
      <c r="P22" s="442"/>
    </row>
    <row r="23" spans="2:18" x14ac:dyDescent="0.25">
      <c r="B23" s="189" t="s">
        <v>446</v>
      </c>
      <c r="C23" s="222"/>
      <c r="D23" s="223"/>
      <c r="E23" s="223"/>
      <c r="F23" s="223"/>
      <c r="G23" s="223"/>
      <c r="H23" s="418">
        <v>43363.7</v>
      </c>
      <c r="I23" s="419"/>
      <c r="J23" s="193"/>
      <c r="K23" s="225"/>
      <c r="L23" s="225"/>
      <c r="M23" s="194"/>
      <c r="N23" s="194"/>
      <c r="O23" s="440">
        <v>48721.033333333296</v>
      </c>
      <c r="P23" s="437"/>
    </row>
    <row r="24" spans="2:18" x14ac:dyDescent="0.25">
      <c r="B24" s="260" t="s">
        <v>442</v>
      </c>
      <c r="C24" s="222"/>
      <c r="D24" s="223"/>
      <c r="E24" s="223"/>
      <c r="F24" s="223"/>
      <c r="G24" s="223"/>
      <c r="H24" s="418"/>
      <c r="I24" s="419"/>
      <c r="J24" s="392"/>
      <c r="K24" s="225"/>
      <c r="L24" s="225"/>
      <c r="M24" s="194"/>
      <c r="N24" s="194"/>
      <c r="O24" s="421"/>
      <c r="P24" s="437"/>
    </row>
    <row r="25" spans="2:18" x14ac:dyDescent="0.25">
      <c r="B25" s="189" t="s">
        <v>355</v>
      </c>
      <c r="C25" s="222"/>
      <c r="D25" s="223"/>
      <c r="E25" s="223"/>
      <c r="F25" s="223"/>
      <c r="G25" s="223"/>
      <c r="H25" s="418"/>
      <c r="I25" s="419">
        <v>22720.75</v>
      </c>
      <c r="J25" s="193"/>
      <c r="K25" s="225"/>
      <c r="L25" s="225"/>
      <c r="M25" s="194"/>
      <c r="N25" s="194"/>
      <c r="O25" s="421"/>
      <c r="P25" s="441">
        <v>30304.166666666599</v>
      </c>
    </row>
    <row r="26" spans="2:18" x14ac:dyDescent="0.25">
      <c r="B26" s="189" t="s">
        <v>356</v>
      </c>
      <c r="C26" s="222"/>
      <c r="D26" s="223"/>
      <c r="E26" s="223"/>
      <c r="F26" s="223"/>
      <c r="G26" s="223"/>
      <c r="H26" s="418"/>
      <c r="I26" s="419">
        <v>30952.0666666666</v>
      </c>
      <c r="J26" s="193"/>
      <c r="K26" s="225"/>
      <c r="L26" s="225"/>
      <c r="M26" s="194"/>
      <c r="N26" s="194"/>
      <c r="O26" s="421"/>
      <c r="P26" s="441">
        <v>37419.716666666602</v>
      </c>
    </row>
    <row r="27" spans="2:18" x14ac:dyDescent="0.25">
      <c r="B27" s="189" t="s">
        <v>444</v>
      </c>
      <c r="C27" s="223"/>
      <c r="D27" s="223"/>
      <c r="E27" s="223"/>
      <c r="F27" s="223"/>
      <c r="G27" s="223"/>
      <c r="H27" s="418"/>
      <c r="I27" s="418">
        <v>15544.35</v>
      </c>
      <c r="J27" s="193"/>
      <c r="K27" s="225"/>
      <c r="L27" s="225"/>
      <c r="M27" s="194"/>
      <c r="N27" s="194"/>
      <c r="O27" s="421"/>
      <c r="P27" s="441">
        <v>14230.35</v>
      </c>
    </row>
    <row r="28" spans="2:18" ht="15.75" thickBot="1" x14ac:dyDescent="0.3">
      <c r="B28" s="189" t="s">
        <v>357</v>
      </c>
      <c r="E28" s="223"/>
      <c r="H28" s="420"/>
      <c r="I28" s="419">
        <v>1783.36666666666</v>
      </c>
      <c r="J28" s="193"/>
      <c r="K28" s="225"/>
      <c r="L28" s="225"/>
      <c r="M28" s="194"/>
      <c r="N28" s="194"/>
      <c r="O28" s="421"/>
      <c r="P28" s="441">
        <v>1788.5333333333299</v>
      </c>
    </row>
    <row r="29" spans="2:18" ht="15.75" thickBot="1" x14ac:dyDescent="0.3">
      <c r="B29" s="197" t="s">
        <v>222</v>
      </c>
      <c r="C29" s="227"/>
      <c r="D29" s="227"/>
      <c r="E29" s="227"/>
      <c r="F29" s="227"/>
      <c r="G29" s="227"/>
      <c r="H29" s="227">
        <v>165719.25333333324</v>
      </c>
      <c r="I29" s="228">
        <v>71000.533333333253</v>
      </c>
      <c r="J29" s="196"/>
      <c r="K29" s="196"/>
      <c r="L29" s="196"/>
      <c r="M29" s="196"/>
      <c r="N29" s="196"/>
      <c r="O29" s="196">
        <f>SUM(O18:O28)</f>
        <v>175304.48666666652</v>
      </c>
      <c r="P29" s="196">
        <f>SUM(P18:P28)</f>
        <v>83742.766666666532</v>
      </c>
    </row>
    <row r="30" spans="2:18" ht="15.75" thickBot="1" x14ac:dyDescent="0.3">
      <c r="C30" s="285"/>
      <c r="D30" s="285"/>
      <c r="E30" s="285"/>
      <c r="F30" s="286"/>
      <c r="G30" s="286"/>
      <c r="H30" s="286"/>
      <c r="I30" s="286"/>
      <c r="J30" s="288"/>
      <c r="K30" s="288"/>
      <c r="L30" s="288"/>
      <c r="M30" s="288"/>
      <c r="N30" s="288"/>
      <c r="O30" s="288"/>
      <c r="P30" s="288"/>
    </row>
    <row r="31" spans="2:18" ht="15.75" thickBot="1" x14ac:dyDescent="0.3">
      <c r="B31" s="131" t="s">
        <v>440</v>
      </c>
      <c r="C31" s="201" t="s">
        <v>482</v>
      </c>
      <c r="D31" s="202" t="s">
        <v>489</v>
      </c>
      <c r="E31" s="203" t="s">
        <v>223</v>
      </c>
    </row>
    <row r="32" spans="2:18" x14ac:dyDescent="0.25">
      <c r="B32" s="204" t="s">
        <v>346</v>
      </c>
      <c r="C32" s="205">
        <f t="shared" ref="C32:C41" si="1">SUM(C7:I7)</f>
        <v>111825.18333333312</v>
      </c>
      <c r="D32" s="387">
        <f t="shared" ref="D32:D41" si="2">SUM(J7:P7)</f>
        <v>108906.84999999979</v>
      </c>
      <c r="E32" s="207">
        <f t="shared" ref="E32:E41" si="3">+IFERROR((D32-C32)/C32,"-")</f>
        <v>-2.6097281903256445E-2</v>
      </c>
    </row>
    <row r="33" spans="2:5" x14ac:dyDescent="0.25">
      <c r="B33" s="208" t="s">
        <v>347</v>
      </c>
      <c r="C33" s="205">
        <f t="shared" si="1"/>
        <v>335982.61666666652</v>
      </c>
      <c r="D33" s="387">
        <f t="shared" si="2"/>
        <v>329464.56666666653</v>
      </c>
      <c r="E33" s="211">
        <f t="shared" si="3"/>
        <v>-1.9399962011923507E-2</v>
      </c>
    </row>
    <row r="34" spans="2:5" x14ac:dyDescent="0.25">
      <c r="B34" s="208" t="s">
        <v>348</v>
      </c>
      <c r="C34" s="205">
        <f t="shared" si="1"/>
        <v>118157.0999999998</v>
      </c>
      <c r="D34" s="206">
        <f t="shared" si="2"/>
        <v>123512.61666666639</v>
      </c>
      <c r="E34" s="211">
        <f t="shared" si="3"/>
        <v>4.5325390236105989E-2</v>
      </c>
    </row>
    <row r="35" spans="2:5" x14ac:dyDescent="0.25">
      <c r="B35" s="208" t="s">
        <v>349</v>
      </c>
      <c r="C35" s="205">
        <f t="shared" si="1"/>
        <v>379962.16666666651</v>
      </c>
      <c r="D35" s="387">
        <f t="shared" si="2"/>
        <v>389378.4666666665</v>
      </c>
      <c r="E35" s="211">
        <f t="shared" si="3"/>
        <v>2.4782204193136752E-2</v>
      </c>
    </row>
    <row r="36" spans="2:5" x14ac:dyDescent="0.25">
      <c r="B36" s="208" t="s">
        <v>350</v>
      </c>
      <c r="C36" s="205">
        <f t="shared" si="1"/>
        <v>91398.999999999811</v>
      </c>
      <c r="D36" s="206">
        <f t="shared" si="2"/>
        <v>85512.966666666602</v>
      </c>
      <c r="E36" s="211">
        <f t="shared" si="3"/>
        <v>-6.4399318737986419E-2</v>
      </c>
    </row>
    <row r="37" spans="2:5" x14ac:dyDescent="0.25">
      <c r="B37" s="208" t="s">
        <v>351</v>
      </c>
      <c r="C37" s="205">
        <f t="shared" si="1"/>
        <v>123250.8499999998</v>
      </c>
      <c r="D37" s="206">
        <f t="shared" si="2"/>
        <v>123950.4666666665</v>
      </c>
      <c r="E37" s="211">
        <f t="shared" si="3"/>
        <v>5.6763638276466155E-3</v>
      </c>
    </row>
    <row r="38" spans="2:5" x14ac:dyDescent="0.25">
      <c r="B38" s="208" t="s">
        <v>352</v>
      </c>
      <c r="C38" s="205">
        <f t="shared" si="1"/>
        <v>180068.4666666665</v>
      </c>
      <c r="D38" s="206">
        <f t="shared" si="2"/>
        <v>192828.28333333324</v>
      </c>
      <c r="E38" s="211">
        <f t="shared" si="3"/>
        <v>7.0860916977135452E-2</v>
      </c>
    </row>
    <row r="39" spans="2:5" x14ac:dyDescent="0.25">
      <c r="B39" s="204" t="s">
        <v>353</v>
      </c>
      <c r="C39" s="205">
        <f t="shared" si="1"/>
        <v>16540.399999999991</v>
      </c>
      <c r="D39" s="206">
        <f t="shared" si="2"/>
        <v>16988.16666666665</v>
      </c>
      <c r="E39" s="212">
        <f t="shared" si="3"/>
        <v>2.7071090582250695E-2</v>
      </c>
    </row>
    <row r="40" spans="2:5" ht="15.75" thickBot="1" x14ac:dyDescent="0.3">
      <c r="B40" s="204" t="s">
        <v>410</v>
      </c>
      <c r="C40" s="205">
        <f t="shared" si="1"/>
        <v>269607.9666666665</v>
      </c>
      <c r="D40" s="206">
        <f t="shared" si="2"/>
        <v>281856.24999999977</v>
      </c>
      <c r="E40" s="212">
        <f t="shared" ref="E40" si="4">+IFERROR((D40-C40)/C40,"-")</f>
        <v>4.5429975548447347E-2</v>
      </c>
    </row>
    <row r="41" spans="2:5" ht="15.75" thickBot="1" x14ac:dyDescent="0.3">
      <c r="B41" s="213" t="s">
        <v>16</v>
      </c>
      <c r="C41" s="214">
        <f t="shared" si="1"/>
        <v>1626793.7499999981</v>
      </c>
      <c r="D41" s="215">
        <f t="shared" si="2"/>
        <v>1652398.6333333319</v>
      </c>
      <c r="E41" s="216">
        <f t="shared" si="3"/>
        <v>1.5739477320547732E-2</v>
      </c>
    </row>
    <row r="42" spans="2:5" ht="15.75" thickBot="1" x14ac:dyDescent="0.3">
      <c r="B42" s="131" t="s">
        <v>441</v>
      </c>
      <c r="E42" s="289" t="str">
        <f t="shared" ref="E42:E54" si="5">+IFERROR((D42-C42)/C42,"-")</f>
        <v>-</v>
      </c>
    </row>
    <row r="43" spans="2:5" ht="15.75" thickBot="1" x14ac:dyDescent="0.3">
      <c r="B43" s="208" t="s">
        <v>358</v>
      </c>
      <c r="C43" s="290">
        <f t="shared" ref="C43:C49" si="6">H18</f>
        <v>14298.4666666666</v>
      </c>
      <c r="D43" s="291">
        <f t="shared" ref="D43:D48" si="7">O18</f>
        <v>30967.3166666666</v>
      </c>
      <c r="E43" s="292">
        <f t="shared" si="5"/>
        <v>1.1657788480816178</v>
      </c>
    </row>
    <row r="44" spans="2:5" ht="15.75" thickBot="1" x14ac:dyDescent="0.3">
      <c r="B44" s="208" t="s">
        <v>359</v>
      </c>
      <c r="C44" s="290">
        <f t="shared" si="6"/>
        <v>3144.9333333333302</v>
      </c>
      <c r="D44" s="291">
        <f t="shared" si="7"/>
        <v>14349.2</v>
      </c>
      <c r="E44" s="292">
        <f t="shared" si="5"/>
        <v>3.562640437529152</v>
      </c>
    </row>
    <row r="45" spans="2:5" ht="15.75" thickBot="1" x14ac:dyDescent="0.3">
      <c r="B45" s="303" t="s">
        <v>445</v>
      </c>
      <c r="C45" s="290">
        <f t="shared" si="6"/>
        <v>34280.833333333299</v>
      </c>
      <c r="D45" s="291">
        <f t="shared" si="7"/>
        <v>33289.983333333301</v>
      </c>
      <c r="E45" s="292">
        <f t="shared" si="5"/>
        <v>-2.8903906458905594E-2</v>
      </c>
    </row>
    <row r="46" spans="2:5" ht="15.75" thickBot="1" x14ac:dyDescent="0.3">
      <c r="B46" s="208" t="s">
        <v>510</v>
      </c>
      <c r="C46" s="290">
        <f t="shared" si="6"/>
        <v>57796.12</v>
      </c>
      <c r="D46" s="291">
        <f t="shared" si="7"/>
        <v>37370.47</v>
      </c>
      <c r="E46" s="292">
        <f t="shared" si="5"/>
        <v>-0.35340867172398427</v>
      </c>
    </row>
    <row r="47" spans="2:5" ht="15.75" thickBot="1" x14ac:dyDescent="0.3">
      <c r="B47" s="208" t="s">
        <v>488</v>
      </c>
      <c r="C47" s="290">
        <f t="shared" si="6"/>
        <v>12835.2</v>
      </c>
      <c r="D47" s="291">
        <f t="shared" si="7"/>
        <v>10606.483333333301</v>
      </c>
      <c r="E47" s="292">
        <f t="shared" si="5"/>
        <v>-0.17364097689686953</v>
      </c>
    </row>
    <row r="48" spans="2:5" ht="15.75" thickBot="1" x14ac:dyDescent="0.3">
      <c r="B48" s="303" t="s">
        <v>446</v>
      </c>
      <c r="C48" s="290">
        <f t="shared" si="6"/>
        <v>43363.7</v>
      </c>
      <c r="D48" s="291">
        <f t="shared" si="7"/>
        <v>48721.033333333296</v>
      </c>
      <c r="E48" s="292">
        <f t="shared" si="5"/>
        <v>0.12354419326149059</v>
      </c>
    </row>
    <row r="49" spans="2:5" ht="15.75" thickBot="1" x14ac:dyDescent="0.3">
      <c r="B49" s="131" t="s">
        <v>442</v>
      </c>
      <c r="C49" s="290">
        <f t="shared" si="6"/>
        <v>0</v>
      </c>
      <c r="D49" s="210"/>
      <c r="E49" s="211" t="str">
        <f t="shared" si="5"/>
        <v>-</v>
      </c>
    </row>
    <row r="50" spans="2:5" ht="15.75" thickBot="1" x14ac:dyDescent="0.3">
      <c r="B50" s="208" t="s">
        <v>355</v>
      </c>
      <c r="C50" s="290">
        <f>I25</f>
        <v>22720.75</v>
      </c>
      <c r="D50" s="234">
        <f>P25</f>
        <v>30304.166666666599</v>
      </c>
      <c r="E50" s="211">
        <f t="shared" si="5"/>
        <v>0.3337661242109789</v>
      </c>
    </row>
    <row r="51" spans="2:5" ht="15.75" thickBot="1" x14ac:dyDescent="0.3">
      <c r="B51" s="208" t="s">
        <v>356</v>
      </c>
      <c r="C51" s="290">
        <f>I26</f>
        <v>30952.0666666666</v>
      </c>
      <c r="D51" s="234">
        <f>P26</f>
        <v>37419.716666666602</v>
      </c>
      <c r="E51" s="211">
        <f t="shared" si="5"/>
        <v>0.20895696787075119</v>
      </c>
    </row>
    <row r="52" spans="2:5" ht="15.75" thickBot="1" x14ac:dyDescent="0.3">
      <c r="B52" s="303" t="s">
        <v>444</v>
      </c>
      <c r="C52" s="290">
        <f>I27</f>
        <v>15544.35</v>
      </c>
      <c r="D52" s="388">
        <f>P27</f>
        <v>14230.35</v>
      </c>
      <c r="E52" s="211">
        <f t="shared" ref="E52" si="8">+IFERROR((D52-C52)/C52,"-")</f>
        <v>-8.4532322033407631E-2</v>
      </c>
    </row>
    <row r="53" spans="2:5" ht="15.75" thickBot="1" x14ac:dyDescent="0.3">
      <c r="B53" s="208" t="s">
        <v>357</v>
      </c>
      <c r="C53" s="290">
        <f>I28</f>
        <v>1783.36666666666</v>
      </c>
      <c r="D53" s="388">
        <f t="shared" ref="D53" si="9">P28</f>
        <v>1788.5333333333299</v>
      </c>
      <c r="E53" s="211">
        <f t="shared" si="5"/>
        <v>2.8971421094951188E-3</v>
      </c>
    </row>
    <row r="54" spans="2:5" ht="15.75" thickBot="1" x14ac:dyDescent="0.3">
      <c r="B54" s="197" t="s">
        <v>222</v>
      </c>
      <c r="C54" s="214">
        <f>SUM(C43:C53)</f>
        <v>236719.78666666651</v>
      </c>
      <c r="D54" s="215">
        <f>SUM(D43:D53)</f>
        <v>259047.25333333304</v>
      </c>
      <c r="E54" s="216">
        <f t="shared" si="5"/>
        <v>9.4320238206815482E-2</v>
      </c>
    </row>
  </sheetData>
  <mergeCells count="5">
    <mergeCell ref="A2:B5"/>
    <mergeCell ref="C2:I2"/>
    <mergeCell ref="J2:P2"/>
    <mergeCell ref="C3:I3"/>
    <mergeCell ref="J3:P3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6"/>
  <sheetViews>
    <sheetView showGridLines="0" zoomScale="70" zoomScaleNormal="70" workbookViewId="0">
      <selection activeCell="M25" sqref="M25"/>
    </sheetView>
  </sheetViews>
  <sheetFormatPr baseColWidth="10" defaultColWidth="9.140625" defaultRowHeight="15" x14ac:dyDescent="0.25"/>
  <cols>
    <col min="1" max="1" width="1.42578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6.75" customHeight="1" x14ac:dyDescent="0.25"/>
    <row r="2" spans="1:23" ht="15.75" thickBot="1" x14ac:dyDescent="0.3">
      <c r="A2" s="300"/>
      <c r="B2" s="300"/>
      <c r="C2" s="484" t="s">
        <v>489</v>
      </c>
      <c r="D2" s="485"/>
      <c r="E2" s="485"/>
      <c r="F2" s="485"/>
      <c r="G2" s="485"/>
      <c r="H2" s="485"/>
      <c r="I2" s="486"/>
      <c r="J2" s="484" t="s">
        <v>511</v>
      </c>
      <c r="K2" s="485"/>
      <c r="L2" s="485"/>
      <c r="M2" s="485"/>
      <c r="N2" s="485"/>
      <c r="O2" s="485"/>
      <c r="P2" s="486"/>
      <c r="Q2" s="484" t="s">
        <v>511</v>
      </c>
      <c r="R2" s="485"/>
      <c r="S2" s="485"/>
      <c r="T2" s="485"/>
      <c r="U2" s="485"/>
      <c r="V2" s="485"/>
      <c r="W2" s="486"/>
    </row>
    <row r="3" spans="1:23" ht="15.75" thickBot="1" x14ac:dyDescent="0.3">
      <c r="A3" s="300"/>
      <c r="B3" s="300"/>
      <c r="C3" s="487" t="s">
        <v>2</v>
      </c>
      <c r="D3" s="488"/>
      <c r="E3" s="488"/>
      <c r="F3" s="488"/>
      <c r="G3" s="488"/>
      <c r="H3" s="488"/>
      <c r="I3" s="489"/>
      <c r="J3" s="487" t="s">
        <v>2</v>
      </c>
      <c r="K3" s="488"/>
      <c r="L3" s="488"/>
      <c r="M3" s="488"/>
      <c r="N3" s="488"/>
      <c r="O3" s="488"/>
      <c r="P3" s="489"/>
      <c r="Q3" s="490" t="s">
        <v>224</v>
      </c>
      <c r="R3" s="491"/>
      <c r="S3" s="491"/>
      <c r="T3" s="491"/>
      <c r="U3" s="491"/>
      <c r="V3" s="491"/>
      <c r="W3" s="492"/>
    </row>
    <row r="4" spans="1:23" ht="15.75" thickBot="1" x14ac:dyDescent="0.3">
      <c r="A4" s="300"/>
      <c r="B4" s="300"/>
      <c r="C4" s="128">
        <v>44816</v>
      </c>
      <c r="D4" s="128">
        <v>44817</v>
      </c>
      <c r="E4" s="128">
        <v>44818</v>
      </c>
      <c r="F4" s="128">
        <v>44819</v>
      </c>
      <c r="G4" s="128">
        <v>44820</v>
      </c>
      <c r="H4" s="128">
        <v>44821</v>
      </c>
      <c r="I4" s="128">
        <v>44822</v>
      </c>
      <c r="J4" s="128">
        <v>44823</v>
      </c>
      <c r="K4" s="128">
        <v>44824</v>
      </c>
      <c r="L4" s="128">
        <v>44825</v>
      </c>
      <c r="M4" s="128">
        <v>44826</v>
      </c>
      <c r="N4" s="128">
        <v>44827</v>
      </c>
      <c r="O4" s="128">
        <v>44828</v>
      </c>
      <c r="P4" s="128">
        <v>44829</v>
      </c>
      <c r="Q4" s="128">
        <v>44823</v>
      </c>
      <c r="R4" s="128">
        <v>44824</v>
      </c>
      <c r="S4" s="128">
        <v>44825</v>
      </c>
      <c r="T4" s="128">
        <v>44826</v>
      </c>
      <c r="U4" s="128">
        <v>44827</v>
      </c>
      <c r="V4" s="128">
        <v>44828</v>
      </c>
      <c r="W4" s="128">
        <v>44829</v>
      </c>
    </row>
    <row r="5" spans="1:23" ht="15.75" thickBot="1" x14ac:dyDescent="0.3">
      <c r="A5" s="300"/>
      <c r="B5" s="300"/>
      <c r="C5" s="130">
        <v>44760</v>
      </c>
      <c r="D5" s="130">
        <v>44761</v>
      </c>
      <c r="E5" s="130">
        <v>44762</v>
      </c>
      <c r="F5" s="130">
        <v>44763</v>
      </c>
      <c r="G5" s="130">
        <v>44764</v>
      </c>
      <c r="H5" s="130">
        <v>44765</v>
      </c>
      <c r="I5" s="130">
        <v>44766</v>
      </c>
      <c r="J5" s="130">
        <v>44767</v>
      </c>
      <c r="K5" s="130">
        <v>44768</v>
      </c>
      <c r="L5" s="130">
        <v>44769</v>
      </c>
      <c r="M5" s="130">
        <v>44770</v>
      </c>
      <c r="N5" s="130">
        <v>44771</v>
      </c>
      <c r="O5" s="130">
        <v>44772</v>
      </c>
      <c r="P5" s="130">
        <v>44773</v>
      </c>
      <c r="Q5" s="130">
        <v>44767</v>
      </c>
      <c r="R5" s="130">
        <v>44768</v>
      </c>
      <c r="S5" s="130">
        <v>44769</v>
      </c>
      <c r="T5" s="130">
        <v>44770</v>
      </c>
      <c r="U5" s="130">
        <v>44771</v>
      </c>
      <c r="V5" s="130">
        <v>44772</v>
      </c>
      <c r="W5" s="130">
        <v>44773</v>
      </c>
    </row>
    <row r="6" spans="1:23" x14ac:dyDescent="0.25">
      <c r="B6" s="15" t="s">
        <v>440</v>
      </c>
      <c r="C6" s="235"/>
      <c r="D6" s="236"/>
      <c r="E6" s="236"/>
      <c r="F6" s="236"/>
      <c r="G6" s="236"/>
      <c r="H6" s="236"/>
      <c r="I6" s="237"/>
      <c r="J6" s="238"/>
      <c r="K6" s="239"/>
      <c r="L6" s="239"/>
      <c r="M6" s="239"/>
      <c r="N6" s="239"/>
      <c r="O6" s="239"/>
      <c r="P6" s="240"/>
      <c r="Q6" s="40"/>
      <c r="R6" s="41"/>
      <c r="S6" s="41"/>
      <c r="T6" s="41"/>
      <c r="U6" s="41"/>
      <c r="V6" s="41"/>
      <c r="W6" s="42"/>
    </row>
    <row r="7" spans="1:23" x14ac:dyDescent="0.25">
      <c r="B7" s="189" t="s">
        <v>346</v>
      </c>
      <c r="C7" s="241">
        <f>IFERROR('Más Vistos-H'!C7/'Más Vistos-U'!C6,0)</f>
        <v>0.71399437821071821</v>
      </c>
      <c r="D7" s="242">
        <f>IFERROR('Más Vistos-H'!D7/'Más Vistos-U'!D6,0)</f>
        <v>0.77582398336779435</v>
      </c>
      <c r="E7" s="242">
        <f>IFERROR('Más Vistos-H'!E7/'Más Vistos-U'!E6,0)</f>
        <v>0.74997972495452359</v>
      </c>
      <c r="F7" s="242">
        <f>IFERROR('Más Vistos-H'!F7/'Más Vistos-U'!F6,0)</f>
        <v>0.77213484886394546</v>
      </c>
      <c r="G7" s="242">
        <f>IFERROR('Más Vistos-H'!G7/'Más Vistos-U'!G6,0)</f>
        <v>0.76072363936425935</v>
      </c>
      <c r="H7" s="242">
        <f>IFERROR('Más Vistos-H'!H7/'Más Vistos-U'!H6,0)</f>
        <v>0</v>
      </c>
      <c r="I7" s="242">
        <f>IFERROR('Más Vistos-H'!I7/'Más Vistos-U'!I6,0)</f>
        <v>0</v>
      </c>
      <c r="J7" s="243">
        <f>IFERROR('Más Vistos-H'!J7/'Más Vistos-U'!J6,0)</f>
        <v>0.73821692488558388</v>
      </c>
      <c r="K7" s="244">
        <f>IFERROR('Más Vistos-H'!K7/'Más Vistos-U'!K6,0)</f>
        <v>0.77250132391879955</v>
      </c>
      <c r="L7" s="244">
        <f>IFERROR('Más Vistos-H'!L7/'Más Vistos-U'!L6,0)</f>
        <v>0.77031058633277205</v>
      </c>
      <c r="M7" s="244">
        <f>IFERROR('Más Vistos-H'!M7/'Más Vistos-U'!M6,0)</f>
        <v>0.78483886930166269</v>
      </c>
      <c r="N7" s="244">
        <f>IFERROR('Más Vistos-H'!N7/'Más Vistos-U'!N6,0)</f>
        <v>0.7849843063402373</v>
      </c>
      <c r="O7" s="244">
        <f>IFERROR('Más Vistos-H'!O7/'Más Vistos-U'!O6,0)</f>
        <v>0</v>
      </c>
      <c r="P7" s="244">
        <f>IFERROR('Más Vistos-H'!P7/'Más Vistos-U'!P6,0)</f>
        <v>0</v>
      </c>
      <c r="Q7" s="27">
        <f t="shared" ref="Q7:Q16" si="0">IFERROR((J7-C7)/C7,"-")</f>
        <v>3.3925402515868237E-2</v>
      </c>
      <c r="R7" s="28">
        <f t="shared" ref="R7:R16" si="1">IFERROR((K7-D7)/D7,"-")</f>
        <v>-4.2827490774020333E-3</v>
      </c>
      <c r="S7" s="28">
        <f t="shared" ref="S7:S16" si="2">IFERROR((L7-E7)/E7,"-")</f>
        <v>2.7108548007056144E-2</v>
      </c>
      <c r="T7" s="28">
        <f t="shared" ref="T7:T16" si="3">IFERROR((M7-F7)/F7,"-")</f>
        <v>1.6453111080802614E-2</v>
      </c>
      <c r="U7" s="28">
        <f t="shared" ref="U7:U16" si="4">IFERROR((N7-G7)/G7,"-")</f>
        <v>3.1891564453357481E-2</v>
      </c>
      <c r="V7" s="28" t="str">
        <f t="shared" ref="V7:V16" si="5">IFERROR((O7-H7)/H7,"-")</f>
        <v>-</v>
      </c>
      <c r="W7" s="29" t="str">
        <f t="shared" ref="W7:W16" si="6">IFERROR((P7-I7)/I7,"-")</f>
        <v>-</v>
      </c>
    </row>
    <row r="8" spans="1:23" x14ac:dyDescent="0.25">
      <c r="B8" s="189" t="s">
        <v>347</v>
      </c>
      <c r="C8" s="241">
        <f>IFERROR('Más Vistos-H'!C8/'Más Vistos-U'!C7,0)</f>
        <v>1.0791980510602326</v>
      </c>
      <c r="D8" s="242">
        <f>IFERROR('Más Vistos-H'!D8/'Más Vistos-U'!D7,0)</f>
        <v>1.0312119114615466</v>
      </c>
      <c r="E8" s="242">
        <f>IFERROR('Más Vistos-H'!E8/'Más Vistos-U'!E7,0)</f>
        <v>1.0309468051233059</v>
      </c>
      <c r="F8" s="242">
        <f>IFERROR('Más Vistos-H'!F8/'Más Vistos-U'!F7,0)</f>
        <v>1.0166887785894143</v>
      </c>
      <c r="G8" s="242">
        <f>IFERROR('Más Vistos-H'!G8/'Más Vistos-U'!G7,0)</f>
        <v>1.0007886869328249</v>
      </c>
      <c r="H8" s="242">
        <f>IFERROR('Más Vistos-H'!H8/'Más Vistos-U'!H7,0)</f>
        <v>0</v>
      </c>
      <c r="I8" s="242">
        <f>IFERROR('Más Vistos-H'!I8/'Más Vistos-U'!I7,0)</f>
        <v>0</v>
      </c>
      <c r="J8" s="243">
        <f>IFERROR('Más Vistos-H'!J8/'Más Vistos-U'!J7,0)</f>
        <v>1.0332695150313533</v>
      </c>
      <c r="K8" s="244">
        <f>IFERROR('Más Vistos-H'!K8/'Más Vistos-U'!K7,0)</f>
        <v>1.033007209062822</v>
      </c>
      <c r="L8" s="244">
        <f>IFERROR('Más Vistos-H'!L8/'Más Vistos-U'!L7,0)</f>
        <v>1.0299611853859898</v>
      </c>
      <c r="M8" s="244">
        <f>IFERROR('Más Vistos-H'!M8/'Más Vistos-U'!M7,0)</f>
        <v>1.0232115040522041</v>
      </c>
      <c r="N8" s="244">
        <f>IFERROR('Más Vistos-H'!N8/'Más Vistos-U'!N7,0)</f>
        <v>1.0027774648491767</v>
      </c>
      <c r="O8" s="244">
        <f>IFERROR('Más Vistos-H'!O8/'Más Vistos-U'!O7,0)</f>
        <v>0</v>
      </c>
      <c r="P8" s="244">
        <f>IFERROR('Más Vistos-H'!P8/'Más Vistos-U'!P7,0)</f>
        <v>0</v>
      </c>
      <c r="Q8" s="27">
        <f t="shared" si="0"/>
        <v>-4.2558023509918171E-2</v>
      </c>
      <c r="R8" s="28">
        <f t="shared" si="1"/>
        <v>1.7409589448311349E-3</v>
      </c>
      <c r="S8" s="28">
        <f t="shared" si="2"/>
        <v>-9.5603355325230488E-4</v>
      </c>
      <c r="T8" s="28">
        <f t="shared" si="3"/>
        <v>6.4156560002949876E-3</v>
      </c>
      <c r="U8" s="28">
        <f t="shared" si="4"/>
        <v>1.987210629295784E-3</v>
      </c>
      <c r="V8" s="28" t="str">
        <f t="shared" si="5"/>
        <v>-</v>
      </c>
      <c r="W8" s="29" t="str">
        <f t="shared" si="6"/>
        <v>-</v>
      </c>
    </row>
    <row r="9" spans="1:23" x14ac:dyDescent="0.25">
      <c r="B9" s="189" t="s">
        <v>348</v>
      </c>
      <c r="C9" s="241">
        <f>IFERROR('Más Vistos-H'!C9/'Más Vistos-U'!C8,0)</f>
        <v>1.0603168001109147</v>
      </c>
      <c r="D9" s="242">
        <f>IFERROR('Más Vistos-H'!D9/'Más Vistos-U'!D8,0)</f>
        <v>0.87096345432411504</v>
      </c>
      <c r="E9" s="242">
        <f>IFERROR('Más Vistos-H'!E9/'Más Vistos-U'!E8,0)</f>
        <v>0.90088713485798821</v>
      </c>
      <c r="F9" s="242">
        <f>IFERROR('Más Vistos-H'!F9/'Más Vistos-U'!F8,0)</f>
        <v>0.87330368296064331</v>
      </c>
      <c r="G9" s="242">
        <f>IFERROR('Más Vistos-H'!G9/'Más Vistos-U'!G8,0)</f>
        <v>0.91850678599382396</v>
      </c>
      <c r="H9" s="242">
        <f>IFERROR('Más Vistos-H'!H9/'Más Vistos-U'!H8,0)</f>
        <v>0</v>
      </c>
      <c r="I9" s="242">
        <f>IFERROR('Más Vistos-H'!I9/'Más Vistos-U'!I8,0)</f>
        <v>0</v>
      </c>
      <c r="J9" s="243">
        <f>IFERROR('Más Vistos-H'!J9/'Más Vistos-U'!J8,0)</f>
        <v>0.98439707690021483</v>
      </c>
      <c r="K9" s="244">
        <f>IFERROR('Más Vistos-H'!K9/'Más Vistos-U'!K8,0)</f>
        <v>1.0290843648494412</v>
      </c>
      <c r="L9" s="244">
        <f>IFERROR('Más Vistos-H'!L9/'Más Vistos-U'!L8,0)</f>
        <v>0.98744987874858825</v>
      </c>
      <c r="M9" s="244">
        <f>IFERROR('Más Vistos-H'!M9/'Más Vistos-U'!M8,0)</f>
        <v>0.95256139495843561</v>
      </c>
      <c r="N9" s="244">
        <f>IFERROR('Más Vistos-H'!N9/'Más Vistos-U'!N8,0)</f>
        <v>0.9116497337038294</v>
      </c>
      <c r="O9" s="244">
        <f>IFERROR('Más Vistos-H'!O9/'Más Vistos-U'!O8,0)</f>
        <v>0</v>
      </c>
      <c r="P9" s="244">
        <f>IFERROR('Más Vistos-H'!P9/'Más Vistos-U'!P8,0)</f>
        <v>0</v>
      </c>
      <c r="Q9" s="27">
        <f t="shared" si="0"/>
        <v>-7.1600981143332104E-2</v>
      </c>
      <c r="R9" s="28">
        <f t="shared" si="1"/>
        <v>0.18154712432570566</v>
      </c>
      <c r="S9" s="28">
        <f t="shared" si="2"/>
        <v>9.6086113943946366E-2</v>
      </c>
      <c r="T9" s="28">
        <f t="shared" si="3"/>
        <v>9.0756186586887624E-2</v>
      </c>
      <c r="U9" s="28">
        <f t="shared" si="4"/>
        <v>-7.4654345450210595E-3</v>
      </c>
      <c r="V9" s="28" t="str">
        <f t="shared" si="5"/>
        <v>-</v>
      </c>
      <c r="W9" s="29" t="str">
        <f t="shared" si="6"/>
        <v>-</v>
      </c>
    </row>
    <row r="10" spans="1:23" x14ac:dyDescent="0.25">
      <c r="B10" s="189" t="s">
        <v>349</v>
      </c>
      <c r="C10" s="241">
        <f>IFERROR('Más Vistos-H'!C10/'Más Vistos-U'!C9,0)</f>
        <v>1.1139899932034762</v>
      </c>
      <c r="D10" s="242">
        <f>IFERROR('Más Vistos-H'!D10/'Más Vistos-U'!D9,0)</f>
        <v>1.1223422164650851</v>
      </c>
      <c r="E10" s="242">
        <f>IFERROR('Más Vistos-H'!E10/'Más Vistos-U'!E9,0)</f>
        <v>1.1309096367017615</v>
      </c>
      <c r="F10" s="242">
        <f>IFERROR('Más Vistos-H'!F10/'Más Vistos-U'!F9,0)</f>
        <v>1.1553483185485882</v>
      </c>
      <c r="G10" s="242">
        <f>IFERROR('Más Vistos-H'!G10/'Más Vistos-U'!G9,0)</f>
        <v>1.1379611270614232</v>
      </c>
      <c r="H10" s="242">
        <f>IFERROR('Más Vistos-H'!H10/'Más Vistos-U'!H9,0)</f>
        <v>0</v>
      </c>
      <c r="I10" s="242">
        <f>IFERROR('Más Vistos-H'!I10/'Más Vistos-U'!I9,0)</f>
        <v>0</v>
      </c>
      <c r="J10" s="243">
        <f>IFERROR('Más Vistos-H'!J10/'Más Vistos-U'!J9,0)</f>
        <v>1.1315570404298079</v>
      </c>
      <c r="K10" s="244">
        <f>IFERROR('Más Vistos-H'!K10/'Más Vistos-U'!K9,0)</f>
        <v>1.1488000847282187</v>
      </c>
      <c r="L10" s="244">
        <f>IFERROR('Más Vistos-H'!L10/'Más Vistos-U'!L9,0)</f>
        <v>0.85579699291913081</v>
      </c>
      <c r="M10" s="244">
        <f>IFERROR('Más Vistos-H'!M10/'Más Vistos-U'!M9,0)</f>
        <v>1.1593591940237133</v>
      </c>
      <c r="N10" s="244">
        <f>IFERROR('Más Vistos-H'!N10/'Más Vistos-U'!N9,0)</f>
        <v>1.1307214359682431</v>
      </c>
      <c r="O10" s="244">
        <f>IFERROR('Más Vistos-H'!O10/'Más Vistos-U'!O9,0)</f>
        <v>0</v>
      </c>
      <c r="P10" s="244">
        <f>IFERROR('Más Vistos-H'!P10/'Más Vistos-U'!P9,0)</f>
        <v>0</v>
      </c>
      <c r="Q10" s="27">
        <f t="shared" si="0"/>
        <v>1.576948386745778E-2</v>
      </c>
      <c r="R10" s="28">
        <f t="shared" si="1"/>
        <v>2.3573797612696894E-2</v>
      </c>
      <c r="S10" s="28">
        <f t="shared" si="2"/>
        <v>-0.24326668979935678</v>
      </c>
      <c r="T10" s="28">
        <f t="shared" si="3"/>
        <v>3.4715725212322219E-3</v>
      </c>
      <c r="U10" s="28">
        <f t="shared" si="4"/>
        <v>-6.3619845362162695E-3</v>
      </c>
      <c r="V10" s="28" t="str">
        <f t="shared" si="5"/>
        <v>-</v>
      </c>
      <c r="W10" s="29" t="str">
        <f t="shared" si="6"/>
        <v>-</v>
      </c>
    </row>
    <row r="11" spans="1:23" x14ac:dyDescent="0.25">
      <c r="B11" s="189" t="s">
        <v>350</v>
      </c>
      <c r="C11" s="241">
        <f>IFERROR('Más Vistos-H'!C11/'Más Vistos-U'!C10,0)</f>
        <v>0.57830409895657231</v>
      </c>
      <c r="D11" s="242">
        <f>IFERROR('Más Vistos-H'!D11/'Más Vistos-U'!D10,0)</f>
        <v>0.62524734903944168</v>
      </c>
      <c r="E11" s="242">
        <f>IFERROR('Más Vistos-H'!E11/'Más Vistos-U'!E10,0)</f>
        <v>0.64148180961142875</v>
      </c>
      <c r="F11" s="242">
        <f>IFERROR('Más Vistos-H'!F11/'Más Vistos-U'!F10,0)</f>
        <v>0.63961065597786992</v>
      </c>
      <c r="G11" s="242">
        <f>IFERROR('Más Vistos-H'!G11/'Más Vistos-U'!G10,0)</f>
        <v>0.63206544275643683</v>
      </c>
      <c r="H11" s="242">
        <f>IFERROR('Más Vistos-H'!H11/'Más Vistos-U'!H10,0)</f>
        <v>0</v>
      </c>
      <c r="I11" s="242">
        <f>IFERROR('Más Vistos-H'!I11/'Más Vistos-U'!I10,0)</f>
        <v>0</v>
      </c>
      <c r="J11" s="243">
        <f>IFERROR('Más Vistos-H'!J11/'Más Vistos-U'!J10,0)</f>
        <v>0.6125609244375585</v>
      </c>
      <c r="K11" s="244">
        <f>IFERROR('Más Vistos-H'!K11/'Más Vistos-U'!K10,0)</f>
        <v>0.61796735177775386</v>
      </c>
      <c r="L11" s="244">
        <f>IFERROR('Más Vistos-H'!L11/'Más Vistos-U'!L10,0)</f>
        <v>0.48844236663673801</v>
      </c>
      <c r="M11" s="244">
        <f>IFERROR('Más Vistos-H'!M11/'Más Vistos-U'!M10,0)</f>
        <v>0.58957981358250178</v>
      </c>
      <c r="N11" s="244">
        <f>IFERROR('Más Vistos-H'!N11/'Más Vistos-U'!N10,0)</f>
        <v>0.58523350101358962</v>
      </c>
      <c r="O11" s="244">
        <f>IFERROR('Más Vistos-H'!O11/'Más Vistos-U'!O10,0)</f>
        <v>0</v>
      </c>
      <c r="P11" s="244">
        <f>IFERROR('Más Vistos-H'!P11/'Más Vistos-U'!P10,0)</f>
        <v>0</v>
      </c>
      <c r="Q11" s="27">
        <f t="shared" si="0"/>
        <v>5.9236698378578673E-2</v>
      </c>
      <c r="R11" s="28">
        <f t="shared" si="1"/>
        <v>-1.1643387649498993E-2</v>
      </c>
      <c r="S11" s="28">
        <f t="shared" si="2"/>
        <v>-0.2385717578919235</v>
      </c>
      <c r="T11" s="28">
        <f t="shared" si="3"/>
        <v>-7.8220776855067245E-2</v>
      </c>
      <c r="U11" s="28">
        <f t="shared" si="4"/>
        <v>-7.4093501360576144E-2</v>
      </c>
      <c r="V11" s="28" t="str">
        <f t="shared" si="5"/>
        <v>-</v>
      </c>
      <c r="W11" s="29" t="str">
        <f t="shared" si="6"/>
        <v>-</v>
      </c>
    </row>
    <row r="12" spans="1:23" x14ac:dyDescent="0.25">
      <c r="B12" s="189" t="s">
        <v>351</v>
      </c>
      <c r="C12" s="241">
        <f>IFERROR('Más Vistos-H'!C12/'Más Vistos-U'!C11,0)</f>
        <v>0.57510409146923858</v>
      </c>
      <c r="D12" s="242">
        <f>IFERROR('Más Vistos-H'!D12/'Más Vistos-U'!D11,0)</f>
        <v>0.55707820004589215</v>
      </c>
      <c r="E12" s="242">
        <f>IFERROR('Más Vistos-H'!E12/'Más Vistos-U'!E11,0)</f>
        <v>0.58263015873015722</v>
      </c>
      <c r="F12" s="242">
        <f>IFERROR('Más Vistos-H'!F12/'Más Vistos-U'!F11,0)</f>
        <v>0.59336329942433408</v>
      </c>
      <c r="G12" s="242">
        <f>IFERROR('Más Vistos-H'!G12/'Más Vistos-U'!G11,0)</f>
        <v>0.58147693877055351</v>
      </c>
      <c r="H12" s="242">
        <f>IFERROR('Más Vistos-H'!H12/'Más Vistos-U'!H11,0)</f>
        <v>0</v>
      </c>
      <c r="I12" s="242">
        <f>IFERROR('Más Vistos-H'!I12/'Más Vistos-U'!I11,0)</f>
        <v>0</v>
      </c>
      <c r="J12" s="243">
        <f>IFERROR('Más Vistos-H'!J12/'Más Vistos-U'!J11,0)</f>
        <v>0.54994312623700436</v>
      </c>
      <c r="K12" s="244">
        <f>IFERROR('Más Vistos-H'!K12/'Más Vistos-U'!K11,0)</f>
        <v>0.555823371200864</v>
      </c>
      <c r="L12" s="244">
        <f>IFERROR('Más Vistos-H'!L12/'Más Vistos-U'!L11,0)</f>
        <v>0.54004149511272503</v>
      </c>
      <c r="M12" s="244">
        <f>IFERROR('Más Vistos-H'!M12/'Más Vistos-U'!M11,0)</f>
        <v>0.55881211090946681</v>
      </c>
      <c r="N12" s="244">
        <f>IFERROR('Más Vistos-H'!N12/'Más Vistos-U'!N11,0)</f>
        <v>0.55485536366390709</v>
      </c>
      <c r="O12" s="244">
        <f>IFERROR('Más Vistos-H'!O12/'Más Vistos-U'!O11,0)</f>
        <v>0</v>
      </c>
      <c r="P12" s="244">
        <f>IFERROR('Más Vistos-H'!P12/'Más Vistos-U'!P11,0)</f>
        <v>0</v>
      </c>
      <c r="Q12" s="27">
        <f t="shared" si="0"/>
        <v>-4.3750280350039958E-2</v>
      </c>
      <c r="R12" s="28">
        <f t="shared" si="1"/>
        <v>-2.252518308784604E-3</v>
      </c>
      <c r="S12" s="28">
        <f t="shared" si="2"/>
        <v>-7.3097252140627608E-2</v>
      </c>
      <c r="T12" s="28">
        <f t="shared" si="3"/>
        <v>-5.8229399338294012E-2</v>
      </c>
      <c r="U12" s="28">
        <f t="shared" si="4"/>
        <v>-4.5782684284838164E-2</v>
      </c>
      <c r="V12" s="28" t="str">
        <f t="shared" si="5"/>
        <v>-</v>
      </c>
      <c r="W12" s="29" t="str">
        <f t="shared" si="6"/>
        <v>-</v>
      </c>
    </row>
    <row r="13" spans="1:23" x14ac:dyDescent="0.25">
      <c r="B13" s="189" t="s">
        <v>352</v>
      </c>
      <c r="C13" s="241">
        <f>IFERROR('Más Vistos-H'!C13/'Más Vistos-U'!C12,0)</f>
        <v>0.91499659754306661</v>
      </c>
      <c r="D13" s="242">
        <f>IFERROR('Más Vistos-H'!D13/'Más Vistos-U'!D12,0)</f>
        <v>0.86957539794226946</v>
      </c>
      <c r="E13" s="242">
        <f>IFERROR('Más Vistos-H'!E13/'Más Vistos-U'!E12,0)</f>
        <v>0.86559658407505413</v>
      </c>
      <c r="F13" s="242">
        <f>IFERROR('Más Vistos-H'!F13/'Más Vistos-U'!F12,0)</f>
        <v>0.85586296603009604</v>
      </c>
      <c r="G13" s="242">
        <f>IFERROR('Más Vistos-H'!G13/'Más Vistos-U'!G12,0)</f>
        <v>0.82165790614500922</v>
      </c>
      <c r="H13" s="242">
        <f>IFERROR('Más Vistos-H'!H13/'Más Vistos-U'!H12,0)</f>
        <v>0</v>
      </c>
      <c r="I13" s="242">
        <f>IFERROR('Más Vistos-H'!I13/'Más Vistos-U'!I12,0)</f>
        <v>0</v>
      </c>
      <c r="J13" s="243">
        <f>IFERROR('Más Vistos-H'!J13/'Más Vistos-U'!J12,0)</f>
        <v>0.88995865050277101</v>
      </c>
      <c r="K13" s="244">
        <f>IFERROR('Más Vistos-H'!K13/'Más Vistos-U'!K12,0)</f>
        <v>0.91233219020534484</v>
      </c>
      <c r="L13" s="244">
        <f>IFERROR('Más Vistos-H'!L13/'Más Vistos-U'!L12,0)</f>
        <v>0.8907233407904549</v>
      </c>
      <c r="M13" s="244">
        <f>IFERROR('Más Vistos-H'!M13/'Más Vistos-U'!M12,0)</f>
        <v>0.80751237228607764</v>
      </c>
      <c r="N13" s="244">
        <f>IFERROR('Más Vistos-H'!N13/'Más Vistos-U'!N12,0)</f>
        <v>0.79709445390876388</v>
      </c>
      <c r="O13" s="244">
        <f>IFERROR('Más Vistos-H'!O13/'Más Vistos-U'!O12,0)</f>
        <v>0</v>
      </c>
      <c r="P13" s="244">
        <f>IFERROR('Más Vistos-H'!P13/'Más Vistos-U'!P12,0)</f>
        <v>0</v>
      </c>
      <c r="Q13" s="27">
        <f t="shared" si="0"/>
        <v>-2.7363978300604698E-2</v>
      </c>
      <c r="R13" s="28">
        <f t="shared" si="1"/>
        <v>4.9169735441289449E-2</v>
      </c>
      <c r="S13" s="28">
        <f t="shared" si="2"/>
        <v>2.9028253088880115E-2</v>
      </c>
      <c r="T13" s="28">
        <f t="shared" si="3"/>
        <v>-5.6493382308959693E-2</v>
      </c>
      <c r="U13" s="28">
        <f t="shared" si="4"/>
        <v>-2.9894986773133164E-2</v>
      </c>
      <c r="V13" s="28" t="str">
        <f t="shared" si="5"/>
        <v>-</v>
      </c>
      <c r="W13" s="29" t="str">
        <f t="shared" si="6"/>
        <v>-</v>
      </c>
    </row>
    <row r="14" spans="1:23" x14ac:dyDescent="0.25">
      <c r="B14" s="189" t="s">
        <v>353</v>
      </c>
      <c r="C14" s="241">
        <f>IFERROR('Más Vistos-H'!C14/'Más Vistos-U'!C13,0)</f>
        <v>0.49533393298853157</v>
      </c>
      <c r="D14" s="242">
        <f>IFERROR('Más Vistos-H'!D14/'Más Vistos-U'!D13,0)</f>
        <v>0.43096229771356631</v>
      </c>
      <c r="E14" s="242">
        <f>IFERROR('Más Vistos-H'!E14/'Más Vistos-U'!E13,0)</f>
        <v>0.42214821721948315</v>
      </c>
      <c r="F14" s="242">
        <f>IFERROR('Más Vistos-H'!F14/'Más Vistos-U'!F13,0)</f>
        <v>0.3902638762511374</v>
      </c>
      <c r="G14" s="242">
        <f>IFERROR('Más Vistos-H'!G14/'Más Vistos-U'!G13,0)</f>
        <v>0.40996136012364759</v>
      </c>
      <c r="H14" s="242">
        <f>IFERROR('Más Vistos-H'!H14/'Más Vistos-U'!H13,0)</f>
        <v>0</v>
      </c>
      <c r="I14" s="242">
        <f>IFERROR('Más Vistos-H'!I14/'Más Vistos-U'!I13,0)</f>
        <v>0</v>
      </c>
      <c r="J14" s="243">
        <f>IFERROR('Más Vistos-H'!J14/'Más Vistos-U'!J13,0)</f>
        <v>0.45741151734610441</v>
      </c>
      <c r="K14" s="244">
        <f>IFERROR('Más Vistos-H'!K14/'Más Vistos-U'!K13,0)</f>
        <v>0.46353642058715144</v>
      </c>
      <c r="L14" s="244">
        <f>IFERROR('Más Vistos-H'!L14/'Más Vistos-U'!L13,0)</f>
        <v>0.50539919678714795</v>
      </c>
      <c r="M14" s="244">
        <f>IFERROR('Más Vistos-H'!M14/'Más Vistos-U'!M13,0)</f>
        <v>0.18570276737411515</v>
      </c>
      <c r="N14" s="244">
        <f>IFERROR('Más Vistos-H'!N14/'Más Vistos-U'!N13,0)</f>
        <v>0.40784578884934664</v>
      </c>
      <c r="O14" s="244">
        <f>IFERROR('Más Vistos-H'!O14/'Más Vistos-U'!O13,0)</f>
        <v>0</v>
      </c>
      <c r="P14" s="244">
        <f>IFERROR('Más Vistos-H'!P14/'Más Vistos-U'!P13,0)</f>
        <v>0</v>
      </c>
      <c r="Q14" s="27">
        <f t="shared" si="0"/>
        <v>-7.6559292866586567E-2</v>
      </c>
      <c r="R14" s="28">
        <f t="shared" si="1"/>
        <v>7.5584623170992821E-2</v>
      </c>
      <c r="S14" s="28">
        <f t="shared" si="2"/>
        <v>0.19720793828292063</v>
      </c>
      <c r="T14" s="28">
        <f t="shared" si="3"/>
        <v>-0.52416101342002208</v>
      </c>
      <c r="U14" s="28">
        <f t="shared" si="4"/>
        <v>-5.1604162735309506E-3</v>
      </c>
      <c r="V14" s="28" t="str">
        <f t="shared" si="5"/>
        <v>-</v>
      </c>
      <c r="W14" s="29" t="str">
        <f t="shared" si="6"/>
        <v>-</v>
      </c>
    </row>
    <row r="15" spans="1:23" ht="15.75" thickBot="1" x14ac:dyDescent="0.3">
      <c r="B15" s="189" t="s">
        <v>410</v>
      </c>
      <c r="C15" s="241">
        <f>IFERROR('Más Vistos-H'!C15/'Más Vistos-U'!C14,0)</f>
        <v>0.87658004517071819</v>
      </c>
      <c r="D15" s="242">
        <f>IFERROR('Más Vistos-H'!D15/'Más Vistos-U'!D14,0)</f>
        <v>0.8632174850247506</v>
      </c>
      <c r="E15" s="242">
        <f>IFERROR('Más Vistos-H'!E15/'Más Vistos-U'!E14,0)</f>
        <v>0.87741072184141433</v>
      </c>
      <c r="F15" s="242">
        <f>IFERROR('Más Vistos-H'!F15/'Más Vistos-U'!F14,0)</f>
        <v>0.90088069369560031</v>
      </c>
      <c r="G15" s="242">
        <f>IFERROR('Más Vistos-H'!G15/'Más Vistos-U'!G14,0)</f>
        <v>0.88414231611132343</v>
      </c>
      <c r="H15" s="242">
        <f>IFERROR('Más Vistos-H'!H15/'Más Vistos-U'!H14,0)</f>
        <v>0</v>
      </c>
      <c r="I15" s="242">
        <f>IFERROR('Más Vistos-H'!I15/'Más Vistos-U'!I14,0)</f>
        <v>0</v>
      </c>
      <c r="J15" s="243">
        <f>IFERROR('Más Vistos-H'!J15/'Más Vistos-U'!J14,0)</f>
        <v>0.86570116235470507</v>
      </c>
      <c r="K15" s="244">
        <f>IFERROR('Más Vistos-H'!K15/'Más Vistos-U'!K14,0)</f>
        <v>0.89259591853882381</v>
      </c>
      <c r="L15" s="244">
        <f>IFERROR('Más Vistos-H'!L15/'Más Vistos-U'!L14,0)</f>
        <v>0.75665046263679447</v>
      </c>
      <c r="M15" s="244">
        <f>IFERROR('Más Vistos-H'!M15/'Más Vistos-U'!M14,0)</f>
        <v>0.86352751494609947</v>
      </c>
      <c r="N15" s="244">
        <f>IFERROR('Más Vistos-H'!N15/'Más Vistos-U'!N14,0)</f>
        <v>0.87396971291224268</v>
      </c>
      <c r="O15" s="244">
        <f>IFERROR('Más Vistos-H'!O15/'Más Vistos-U'!O14,0)</f>
        <v>0</v>
      </c>
      <c r="P15" s="244">
        <f>IFERROR('Más Vistos-H'!P15/'Más Vistos-U'!P14,0)</f>
        <v>0</v>
      </c>
      <c r="Q15" s="27">
        <f t="shared" ref="Q15" si="7">IFERROR((J15-C15)/C15,"-")</f>
        <v>-1.2410598297266064E-2</v>
      </c>
      <c r="R15" s="28">
        <f t="shared" ref="R15" si="8">IFERROR((K15-D15)/D15,"-")</f>
        <v>3.4033640448363781E-2</v>
      </c>
      <c r="S15" s="28">
        <f t="shared" ref="S15" si="9">IFERROR((L15-E15)/E15,"-")</f>
        <v>-0.13763253194716077</v>
      </c>
      <c r="T15" s="28">
        <f t="shared" ref="T15" si="10">IFERROR((M15-F15)/F15,"-")</f>
        <v>-4.1462958426015675E-2</v>
      </c>
      <c r="U15" s="28">
        <f t="shared" ref="U15" si="11">IFERROR((N15-G15)/G15,"-")</f>
        <v>-1.1505617380494102E-2</v>
      </c>
      <c r="V15" s="28" t="str">
        <f t="shared" ref="V15" si="12">IFERROR((O15-H15)/H15,"-")</f>
        <v>-</v>
      </c>
      <c r="W15" s="29" t="str">
        <f t="shared" ref="W15" si="13">IFERROR((P15-I15)/I15,"-")</f>
        <v>-</v>
      </c>
    </row>
    <row r="16" spans="1:23" ht="15.75" thickBot="1" x14ac:dyDescent="0.3">
      <c r="B16" s="197" t="s">
        <v>16</v>
      </c>
      <c r="C16" s="246">
        <f>IFERROR('Más Vistos-H'!C16/'Más Vistos-U'!C15,0)</f>
        <v>0.88824472013183076</v>
      </c>
      <c r="D16" s="245">
        <f>IFERROR('Más Vistos-H'!D16/'Más Vistos-U'!D15,0)</f>
        <v>0.87253625638963583</v>
      </c>
      <c r="E16" s="245">
        <f>IFERROR('Más Vistos-H'!E16/'Más Vistos-U'!E15,0)</f>
        <v>0.88005152369090012</v>
      </c>
      <c r="F16" s="245">
        <f>IFERROR('Más Vistos-H'!F16/'Más Vistos-U'!F15,0)</f>
        <v>0.88411029145355136</v>
      </c>
      <c r="G16" s="245">
        <f>IFERROR('Más Vistos-H'!G16/'Más Vistos-U'!G15,0)</f>
        <v>0.87302340428408831</v>
      </c>
      <c r="H16" s="245">
        <f>IFERROR('Más Vistos-H'!H16/'Más Vistos-U'!H15,0)</f>
        <v>0</v>
      </c>
      <c r="I16" s="245">
        <f>IFERROR('Más Vistos-H'!I16/'Más Vistos-U'!I15,0)</f>
        <v>0</v>
      </c>
      <c r="J16" s="247">
        <f>IFERROR('Más Vistos-H'!J16/'Más Vistos-U'!J15,0)</f>
        <v>0.87676708410337201</v>
      </c>
      <c r="K16" s="247">
        <f>IFERROR('Más Vistos-H'!K16/'Más Vistos-U'!K15,0)</f>
        <v>0.89728003724384975</v>
      </c>
      <c r="L16" s="247">
        <f>IFERROR('Más Vistos-H'!L16/'Más Vistos-U'!L15,0)</f>
        <v>0.79609514865615982</v>
      </c>
      <c r="M16" s="247">
        <f>IFERROR('Más Vistos-H'!M16/'Más Vistos-U'!M15,0)</f>
        <v>0.87374473035403855</v>
      </c>
      <c r="N16" s="247">
        <f>IFERROR('Más Vistos-H'!N16/'Más Vistos-U'!N15,0)</f>
        <v>0.86618553651314534</v>
      </c>
      <c r="O16" s="247">
        <f>IFERROR('Más Vistos-H'!O16/'Más Vistos-U'!O15,0)</f>
        <v>0</v>
      </c>
      <c r="P16" s="248">
        <f>IFERROR('Más Vistos-H'!P16/'Más Vistos-U'!P15,0)</f>
        <v>0</v>
      </c>
      <c r="Q16" s="120">
        <f t="shared" si="0"/>
        <v>-1.2921704760322438E-2</v>
      </c>
      <c r="R16" s="121">
        <f t="shared" si="1"/>
        <v>2.835845579254009E-2</v>
      </c>
      <c r="S16" s="121">
        <f t="shared" si="2"/>
        <v>-9.5399386029843672E-2</v>
      </c>
      <c r="T16" s="121">
        <f t="shared" si="3"/>
        <v>-1.1724285080395297E-2</v>
      </c>
      <c r="U16" s="121">
        <f t="shared" si="4"/>
        <v>-7.8323991514869865E-3</v>
      </c>
      <c r="V16" s="121" t="str">
        <f t="shared" si="5"/>
        <v>-</v>
      </c>
      <c r="W16" s="122" t="str">
        <f t="shared" si="6"/>
        <v>-</v>
      </c>
    </row>
  </sheetData>
  <mergeCells count="6">
    <mergeCell ref="C2:I2"/>
    <mergeCell ref="J2:P2"/>
    <mergeCell ref="Q2:W2"/>
    <mergeCell ref="C3:I3"/>
    <mergeCell ref="J3:P3"/>
    <mergeCell ref="Q3:W3"/>
  </mergeCells>
  <conditionalFormatting sqref="Q6:W6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7:W16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493" t="s">
        <v>203</v>
      </c>
      <c r="K2" s="493"/>
      <c r="L2" s="493"/>
      <c r="M2" s="493"/>
      <c r="N2" s="493"/>
      <c r="O2" s="493"/>
      <c r="P2" s="493"/>
    </row>
    <row r="3" spans="1:23" x14ac:dyDescent="0.25">
      <c r="C3" s="249">
        <v>43138</v>
      </c>
      <c r="D3" s="249">
        <v>43139</v>
      </c>
      <c r="E3" s="249">
        <v>43140</v>
      </c>
      <c r="F3" s="249">
        <v>43141</v>
      </c>
      <c r="G3" s="249">
        <v>43142</v>
      </c>
      <c r="H3" s="249">
        <v>43143</v>
      </c>
      <c r="I3" s="249">
        <v>43144</v>
      </c>
      <c r="J3" s="250">
        <v>43145</v>
      </c>
      <c r="K3" s="250">
        <v>43146</v>
      </c>
      <c r="L3" s="250">
        <v>43147</v>
      </c>
      <c r="M3" s="250">
        <v>43148</v>
      </c>
      <c r="N3" s="250">
        <v>43149</v>
      </c>
      <c r="O3" s="250">
        <v>43150</v>
      </c>
      <c r="P3" s="250">
        <v>43151</v>
      </c>
      <c r="Q3" s="249">
        <v>43152</v>
      </c>
      <c r="R3" s="249">
        <v>43153</v>
      </c>
      <c r="S3" s="249">
        <v>43154</v>
      </c>
      <c r="T3" s="249">
        <v>43155</v>
      </c>
      <c r="U3" s="249">
        <v>43156</v>
      </c>
      <c r="V3" s="249">
        <v>43157</v>
      </c>
      <c r="W3" s="249">
        <v>43158</v>
      </c>
    </row>
    <row r="4" spans="1:23" x14ac:dyDescent="0.25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1" t="s">
        <v>225</v>
      </c>
      <c r="K4" s="251" t="s">
        <v>226</v>
      </c>
      <c r="L4" s="251" t="s">
        <v>227</v>
      </c>
      <c r="M4" s="251" t="s">
        <v>228</v>
      </c>
      <c r="N4" s="251" t="s">
        <v>229</v>
      </c>
      <c r="O4" s="251" t="s">
        <v>230</v>
      </c>
      <c r="P4" s="251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53" customFormat="1" x14ac:dyDescent="0.25">
      <c r="A5" s="1"/>
      <c r="B5" s="25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53" customFormat="1" x14ac:dyDescent="0.25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53" customFormat="1" x14ac:dyDescent="0.25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53" customFormat="1" x14ac:dyDescent="0.25">
      <c r="A8" s="1"/>
      <c r="B8" s="254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53" customFormat="1" x14ac:dyDescent="0.25">
      <c r="A9" s="1"/>
      <c r="B9" s="254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53" customFormat="1" x14ac:dyDescent="0.25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53" customFormat="1" x14ac:dyDescent="0.25">
      <c r="A11" s="1"/>
      <c r="B11" s="254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53" customFormat="1" x14ac:dyDescent="0.25">
      <c r="A12" s="1"/>
      <c r="B12" s="252" t="s">
        <v>238</v>
      </c>
      <c r="C12" s="255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55"/>
      <c r="O12" s="255"/>
    </row>
    <row r="13" spans="1:23" s="253" customFormat="1" x14ac:dyDescent="0.25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53" customFormat="1" x14ac:dyDescent="0.25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53" customFormat="1" x14ac:dyDescent="0.25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53" customFormat="1" x14ac:dyDescent="0.25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53" customFormat="1" x14ac:dyDescent="0.25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53" customFormat="1" x14ac:dyDescent="0.25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52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54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54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54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54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54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54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54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52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54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56" t="s">
        <v>262</v>
      </c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</row>
    <row r="37" spans="2:23" x14ac:dyDescent="0.25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58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56" t="s">
        <v>270</v>
      </c>
      <c r="C44" s="257"/>
      <c r="D44" s="257"/>
      <c r="E44" s="257"/>
      <c r="F44" s="257"/>
      <c r="G44" s="257"/>
      <c r="H44" s="257"/>
      <c r="I44" s="257"/>
      <c r="J44" s="257"/>
      <c r="K44" s="257"/>
      <c r="L44" s="257"/>
      <c r="M44" s="257"/>
      <c r="N44" s="257"/>
      <c r="O44" s="257"/>
      <c r="P44" s="257"/>
      <c r="Q44" s="257"/>
      <c r="R44" s="257"/>
      <c r="S44" s="257"/>
      <c r="T44" s="257"/>
      <c r="U44" s="257"/>
      <c r="V44" s="257"/>
      <c r="W44" s="257"/>
    </row>
    <row r="45" spans="2:23" x14ac:dyDescent="0.25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56" t="s">
        <v>278</v>
      </c>
      <c r="C52" s="257"/>
      <c r="D52" s="257"/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7"/>
      <c r="P52" s="257"/>
      <c r="Q52" s="257"/>
      <c r="R52" s="257"/>
      <c r="S52" s="257"/>
      <c r="T52" s="257"/>
      <c r="U52" s="257"/>
      <c r="V52" s="257"/>
      <c r="W52" s="257"/>
    </row>
    <row r="53" spans="2:23" x14ac:dyDescent="0.25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286</v>
      </c>
    </row>
    <row r="61" spans="2:23" x14ac:dyDescent="0.25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59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294</v>
      </c>
    </row>
    <row r="69" spans="2:23" x14ac:dyDescent="0.25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473" t="s">
        <v>203</v>
      </c>
      <c r="K2" s="473"/>
      <c r="L2" s="473"/>
      <c r="M2" s="473"/>
      <c r="N2" s="473"/>
      <c r="O2" s="473"/>
      <c r="P2" s="473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473" t="s">
        <v>203</v>
      </c>
      <c r="K2" s="473"/>
      <c r="L2" s="473"/>
      <c r="M2" s="473"/>
      <c r="N2" s="473"/>
      <c r="O2" s="473"/>
      <c r="P2" s="473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84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79" t="s">
        <v>197</v>
      </c>
      <c r="C233" s="280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78">
        <v>14886.147999999999</v>
      </c>
      <c r="L233" s="278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82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81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zoomScaleNormal="100" workbookViewId="0">
      <selection activeCell="H5" sqref="H5:H7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5.7109375" customWidth="1"/>
    <col min="9" max="9" width="26.7109375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474" t="s">
        <v>430</v>
      </c>
      <c r="C2" s="475"/>
      <c r="D2" s="476"/>
      <c r="G2" s="474" t="s">
        <v>431</v>
      </c>
      <c r="H2" s="475"/>
      <c r="I2" s="476"/>
    </row>
    <row r="3" spans="2:10" ht="15.75" thickBot="1" x14ac:dyDescent="0.3">
      <c r="B3" s="474" t="str">
        <f>Replay!A1</f>
        <v>19/09 –25/09</v>
      </c>
      <c r="C3" s="475"/>
      <c r="D3" s="476"/>
      <c r="G3" s="474" t="str">
        <f>Replay!A1</f>
        <v>19/09 –25/09</v>
      </c>
      <c r="H3" s="475"/>
      <c r="I3" s="476"/>
    </row>
    <row r="4" spans="2:10" ht="15.75" thickBot="1" x14ac:dyDescent="0.3">
      <c r="B4" s="321" t="s">
        <v>383</v>
      </c>
      <c r="C4" s="321" t="s">
        <v>382</v>
      </c>
      <c r="D4" s="321" t="s">
        <v>384</v>
      </c>
      <c r="G4" s="321" t="s">
        <v>383</v>
      </c>
      <c r="H4" s="321" t="s">
        <v>382</v>
      </c>
      <c r="I4" s="321" t="s">
        <v>384</v>
      </c>
    </row>
    <row r="5" spans="2:10" x14ac:dyDescent="0.25">
      <c r="B5" s="320" t="s">
        <v>392</v>
      </c>
      <c r="C5" s="324">
        <v>132633.9</v>
      </c>
      <c r="D5" s="323">
        <f>C5/C8</f>
        <v>2.1617184883816195E-2</v>
      </c>
      <c r="G5" s="320" t="s">
        <v>435</v>
      </c>
      <c r="H5" s="322">
        <f>SUM(Destacados!H4:H56)</f>
        <v>1413896.4399999988</v>
      </c>
      <c r="I5" s="323">
        <f>H5/C8</f>
        <v>0.23044229831174012</v>
      </c>
    </row>
    <row r="6" spans="2:10" x14ac:dyDescent="0.25">
      <c r="B6" s="311" t="s">
        <v>196</v>
      </c>
      <c r="C6" s="312">
        <v>5755835.5099999998</v>
      </c>
      <c r="D6" s="313">
        <f>C6/C8</f>
        <v>0.93810828438660465</v>
      </c>
      <c r="G6" s="308" t="s">
        <v>434</v>
      </c>
      <c r="H6" s="309">
        <f>SUM('Más Vistos-H'!J16:P16)+SUM('Más Vistos-H'!J29:P29)</f>
        <v>1911445.8866666649</v>
      </c>
      <c r="I6" s="310">
        <f>H6/C8</f>
        <v>0.31153482727630927</v>
      </c>
      <c r="J6" s="313">
        <f>H6/C6</f>
        <v>0.33208834466269604</v>
      </c>
    </row>
    <row r="7" spans="2:10" x14ac:dyDescent="0.25">
      <c r="B7" s="314" t="s">
        <v>385</v>
      </c>
      <c r="C7" s="315">
        <v>247107.48</v>
      </c>
      <c r="D7" s="316">
        <f>C7/C8</f>
        <v>4.0274530729579039E-2</v>
      </c>
      <c r="G7" s="308" t="s">
        <v>436</v>
      </c>
      <c r="H7" s="309">
        <f>SUM(Partidos!G2:G22)</f>
        <v>529454.6</v>
      </c>
      <c r="I7" s="310">
        <f>H7/C8</f>
        <v>8.6292553983460862E-2</v>
      </c>
      <c r="J7" s="313">
        <f>H7/C6</f>
        <v>9.1985707214902665E-2</v>
      </c>
    </row>
    <row r="8" spans="2:10" x14ac:dyDescent="0.25">
      <c r="B8" s="317" t="s">
        <v>16</v>
      </c>
      <c r="C8" s="318">
        <f>SUM(C5:C7)</f>
        <v>6135576.8900000006</v>
      </c>
      <c r="D8" s="319">
        <f>SUM(D5:D7)</f>
        <v>0.99999999999999978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B1:G31"/>
  <sheetViews>
    <sheetView showGridLines="0" zoomScale="90" zoomScaleNormal="9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J27" sqref="J27"/>
    </sheetView>
  </sheetViews>
  <sheetFormatPr baseColWidth="10" defaultRowHeight="15" x14ac:dyDescent="0.25"/>
  <cols>
    <col min="1" max="1" width="0.85546875" style="304" customWidth="1"/>
    <col min="2" max="5" width="17.7109375" style="304" customWidth="1"/>
    <col min="6" max="6" width="23" style="307" customWidth="1"/>
    <col min="7" max="7" width="18.85546875" style="79" customWidth="1"/>
    <col min="8" max="16384" width="11.42578125" style="304"/>
  </cols>
  <sheetData>
    <row r="1" spans="2:7" ht="4.5" customHeight="1" thickBot="1" x14ac:dyDescent="0.3"/>
    <row r="2" spans="2:7" ht="21" customHeight="1" thickBot="1" x14ac:dyDescent="0.3">
      <c r="B2" s="321" t="s">
        <v>437</v>
      </c>
      <c r="C2" s="321" t="s">
        <v>392</v>
      </c>
      <c r="D2" s="321" t="s">
        <v>196</v>
      </c>
      <c r="E2" s="321" t="s">
        <v>385</v>
      </c>
      <c r="F2" s="321" t="s">
        <v>451</v>
      </c>
      <c r="G2" s="321" t="s">
        <v>471</v>
      </c>
    </row>
    <row r="3" spans="2:7" ht="24.95" customHeight="1" x14ac:dyDescent="0.25">
      <c r="B3" s="329" t="s">
        <v>405</v>
      </c>
      <c r="C3" s="330">
        <v>87399</v>
      </c>
      <c r="D3" s="330">
        <v>5645444</v>
      </c>
      <c r="E3" s="331">
        <v>423507</v>
      </c>
      <c r="F3" s="325"/>
      <c r="G3" s="325"/>
    </row>
    <row r="4" spans="2:7" ht="24.95" customHeight="1" x14ac:dyDescent="0.25">
      <c r="B4" s="332" t="s">
        <v>404</v>
      </c>
      <c r="C4" s="330">
        <v>83835</v>
      </c>
      <c r="D4" s="330">
        <v>4956020</v>
      </c>
      <c r="E4" s="331">
        <v>429559</v>
      </c>
      <c r="F4" s="325"/>
      <c r="G4" s="325"/>
    </row>
    <row r="5" spans="2:7" ht="24.95" customHeight="1" x14ac:dyDescent="0.25">
      <c r="B5" s="332" t="s">
        <v>403</v>
      </c>
      <c r="C5" s="330">
        <v>93126</v>
      </c>
      <c r="D5" s="330">
        <v>5511645</v>
      </c>
      <c r="E5" s="331">
        <v>450146</v>
      </c>
      <c r="F5" s="325"/>
      <c r="G5" s="325"/>
    </row>
    <row r="6" spans="2:7" ht="24.95" customHeight="1" x14ac:dyDescent="0.25">
      <c r="B6" s="332" t="s">
        <v>402</v>
      </c>
      <c r="C6" s="330">
        <v>108586</v>
      </c>
      <c r="D6" s="330">
        <v>5678819</v>
      </c>
      <c r="E6" s="331">
        <v>422155</v>
      </c>
      <c r="F6" s="325"/>
      <c r="G6" s="325"/>
    </row>
    <row r="7" spans="2:7" ht="24.95" customHeight="1" x14ac:dyDescent="0.25">
      <c r="B7" s="332" t="s">
        <v>401</v>
      </c>
      <c r="C7" s="330">
        <v>113859</v>
      </c>
      <c r="D7" s="330">
        <v>5963927</v>
      </c>
      <c r="E7" s="331">
        <v>395604</v>
      </c>
      <c r="F7" s="326" t="s">
        <v>454</v>
      </c>
      <c r="G7" s="326" t="s">
        <v>453</v>
      </c>
    </row>
    <row r="8" spans="2:7" ht="24.95" customHeight="1" x14ac:dyDescent="0.25">
      <c r="B8" s="332" t="s">
        <v>400</v>
      </c>
      <c r="C8" s="330">
        <v>112412</v>
      </c>
      <c r="D8" s="333">
        <v>6225747</v>
      </c>
      <c r="E8" s="331">
        <v>376269</v>
      </c>
      <c r="F8" s="326" t="s">
        <v>455</v>
      </c>
      <c r="G8" s="325"/>
    </row>
    <row r="9" spans="2:7" ht="24.95" customHeight="1" x14ac:dyDescent="0.25">
      <c r="B9" s="332" t="s">
        <v>409</v>
      </c>
      <c r="C9" s="309">
        <v>99203.687000000005</v>
      </c>
      <c r="D9" s="309">
        <v>5511680.5379999997</v>
      </c>
      <c r="E9" s="334">
        <v>364261.46899999998</v>
      </c>
      <c r="F9" s="326" t="s">
        <v>448</v>
      </c>
      <c r="G9" s="325"/>
    </row>
    <row r="10" spans="2:7" ht="24.95" customHeight="1" x14ac:dyDescent="0.25">
      <c r="B10" s="332" t="s">
        <v>397</v>
      </c>
      <c r="C10" s="309">
        <v>95987.509000000005</v>
      </c>
      <c r="D10" s="309">
        <v>5232186.608</v>
      </c>
      <c r="E10" s="334">
        <v>323560.11200000002</v>
      </c>
      <c r="F10" s="325"/>
      <c r="G10" s="325"/>
    </row>
    <row r="11" spans="2:7" ht="24.95" customHeight="1" x14ac:dyDescent="0.25">
      <c r="B11" s="332" t="s">
        <v>406</v>
      </c>
      <c r="C11" s="309">
        <v>101763.1</v>
      </c>
      <c r="D11" s="309">
        <v>5729848.5</v>
      </c>
      <c r="E11" s="334">
        <v>319277</v>
      </c>
      <c r="F11" s="325"/>
      <c r="G11" s="325"/>
    </row>
    <row r="12" spans="2:7" ht="24.95" customHeight="1" x14ac:dyDescent="0.25">
      <c r="B12" s="332" t="s">
        <v>411</v>
      </c>
      <c r="C12" s="309">
        <v>105886.77099999999</v>
      </c>
      <c r="D12" s="309">
        <v>5994518.1670000004</v>
      </c>
      <c r="E12" s="334">
        <v>285187.42099999997</v>
      </c>
      <c r="F12" s="325"/>
      <c r="G12" s="325"/>
    </row>
    <row r="13" spans="2:7" ht="24.95" customHeight="1" x14ac:dyDescent="0.25">
      <c r="B13" s="332" t="s">
        <v>477</v>
      </c>
      <c r="C13" s="309">
        <v>114105.53</v>
      </c>
      <c r="D13" s="309">
        <v>5584158.2400000002</v>
      </c>
      <c r="E13" s="334">
        <v>279806.15999999997</v>
      </c>
      <c r="F13" s="325"/>
      <c r="G13" s="325"/>
    </row>
    <row r="14" spans="2:7" ht="24.95" customHeight="1" x14ac:dyDescent="0.25">
      <c r="B14" s="332" t="s">
        <v>478</v>
      </c>
      <c r="C14" s="309">
        <v>115989.13</v>
      </c>
      <c r="D14" s="309">
        <v>5722573.3799999999</v>
      </c>
      <c r="E14" s="334">
        <v>276331.37</v>
      </c>
      <c r="F14" s="325"/>
      <c r="G14" s="325"/>
    </row>
    <row r="15" spans="2:7" ht="24.95" customHeight="1" x14ac:dyDescent="0.25">
      <c r="B15" s="332" t="s">
        <v>427</v>
      </c>
      <c r="C15" s="309">
        <v>114272.19</v>
      </c>
      <c r="D15" s="309">
        <v>5606485.2999999998</v>
      </c>
      <c r="E15" s="334">
        <v>264332.23</v>
      </c>
      <c r="F15" s="327" t="s">
        <v>457</v>
      </c>
      <c r="G15" s="328" t="s">
        <v>456</v>
      </c>
    </row>
    <row r="16" spans="2:7" ht="24.95" customHeight="1" x14ac:dyDescent="0.25">
      <c r="B16" s="332" t="s">
        <v>428</v>
      </c>
      <c r="C16" s="455">
        <v>125845.21</v>
      </c>
      <c r="D16" s="456">
        <v>6044714.2199999997</v>
      </c>
      <c r="E16" s="334">
        <v>283597.23</v>
      </c>
      <c r="F16" s="325"/>
      <c r="G16" s="325"/>
    </row>
    <row r="17" spans="2:7" ht="24.95" customHeight="1" x14ac:dyDescent="0.25">
      <c r="B17" s="335" t="s">
        <v>447</v>
      </c>
      <c r="C17" s="457">
        <v>126278.9</v>
      </c>
      <c r="D17" s="337">
        <v>5912788.4100000001</v>
      </c>
      <c r="E17" s="338">
        <v>267736.38</v>
      </c>
      <c r="F17" s="339" t="s">
        <v>458</v>
      </c>
      <c r="G17" s="340" t="s">
        <v>459</v>
      </c>
    </row>
    <row r="18" spans="2:7" ht="24.95" customHeight="1" x14ac:dyDescent="0.25">
      <c r="B18" s="335" t="s">
        <v>476</v>
      </c>
      <c r="C18" s="457">
        <v>125308.59</v>
      </c>
      <c r="D18" s="337">
        <v>5916998.4100000001</v>
      </c>
      <c r="E18" s="338">
        <v>252904.34</v>
      </c>
      <c r="F18" s="339" t="s">
        <v>458</v>
      </c>
      <c r="G18" s="340" t="s">
        <v>460</v>
      </c>
    </row>
    <row r="19" spans="2:7" ht="24.95" customHeight="1" x14ac:dyDescent="0.25">
      <c r="B19" s="335" t="s">
        <v>475</v>
      </c>
      <c r="C19" s="458">
        <v>117247.22</v>
      </c>
      <c r="D19" s="337">
        <v>5740230.1799999997</v>
      </c>
      <c r="E19" s="338">
        <v>239734.7</v>
      </c>
      <c r="F19" s="339" t="s">
        <v>458</v>
      </c>
      <c r="G19" s="340" t="s">
        <v>504</v>
      </c>
    </row>
    <row r="20" spans="2:7" ht="24.75" customHeight="1" x14ac:dyDescent="0.25">
      <c r="B20" s="335" t="s">
        <v>479</v>
      </c>
      <c r="C20" s="458">
        <v>118928.22</v>
      </c>
      <c r="D20" s="337">
        <v>5816188.1500000004</v>
      </c>
      <c r="E20" s="338">
        <v>238912.56</v>
      </c>
      <c r="F20" s="339" t="s">
        <v>458</v>
      </c>
      <c r="G20" s="340" t="s">
        <v>505</v>
      </c>
    </row>
    <row r="21" spans="2:7" ht="33" customHeight="1" x14ac:dyDescent="0.25">
      <c r="B21" s="335" t="s">
        <v>481</v>
      </c>
      <c r="C21" s="336">
        <v>131610.35</v>
      </c>
      <c r="D21" s="337">
        <v>6046323.7000000002</v>
      </c>
      <c r="E21" s="338">
        <v>263303.90000000002</v>
      </c>
      <c r="F21" s="339" t="s">
        <v>507</v>
      </c>
      <c r="G21" s="340" t="s">
        <v>459</v>
      </c>
    </row>
    <row r="22" spans="2:7" ht="33" customHeight="1" x14ac:dyDescent="0.25">
      <c r="B22" s="335" t="s">
        <v>485</v>
      </c>
      <c r="C22" s="336">
        <v>130821.32</v>
      </c>
      <c r="D22" s="337">
        <v>6076205.3600000003</v>
      </c>
      <c r="E22" s="338">
        <v>249110.57</v>
      </c>
      <c r="F22" s="339" t="s">
        <v>508</v>
      </c>
      <c r="G22" s="340" t="s">
        <v>506</v>
      </c>
    </row>
    <row r="23" spans="2:7" ht="24.75" customHeight="1" thickBot="1" x14ac:dyDescent="0.3">
      <c r="B23" s="335" t="s">
        <v>503</v>
      </c>
      <c r="C23" s="457">
        <v>127202.39</v>
      </c>
      <c r="D23" s="458">
        <v>6114404.1100000003</v>
      </c>
      <c r="E23" s="338">
        <v>244551.5</v>
      </c>
      <c r="F23" s="339" t="s">
        <v>509</v>
      </c>
      <c r="G23" s="340" t="s">
        <v>509</v>
      </c>
    </row>
    <row r="24" spans="2:7" ht="15.75" thickBot="1" x14ac:dyDescent="0.3">
      <c r="B24" s="413" t="s">
        <v>617</v>
      </c>
      <c r="C24" s="460">
        <v>132633.9</v>
      </c>
      <c r="D24" s="460">
        <v>5755835.5099999998</v>
      </c>
      <c r="E24" s="422">
        <v>247107.48</v>
      </c>
      <c r="F24" s="414"/>
      <c r="G24" s="415"/>
    </row>
    <row r="25" spans="2:7" x14ac:dyDescent="0.25">
      <c r="E25" s="306"/>
    </row>
    <row r="26" spans="2:7" x14ac:dyDescent="0.25">
      <c r="E26" s="306"/>
    </row>
    <row r="28" spans="2:7" x14ac:dyDescent="0.25">
      <c r="C28" s="452"/>
    </row>
    <row r="29" spans="2:7" x14ac:dyDescent="0.25">
      <c r="C29" s="452"/>
    </row>
    <row r="30" spans="2:7" x14ac:dyDescent="0.25">
      <c r="C30" s="452"/>
    </row>
    <row r="31" spans="2:7" x14ac:dyDescent="0.25">
      <c r="C31" s="452"/>
    </row>
  </sheetData>
  <phoneticPr fontId="44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B1:F18"/>
  <sheetViews>
    <sheetView showGridLines="0" topLeftCell="A4" zoomScaleNormal="100" workbookViewId="0">
      <selection activeCell="F3" sqref="F3"/>
    </sheetView>
  </sheetViews>
  <sheetFormatPr baseColWidth="10" defaultRowHeight="15" x14ac:dyDescent="0.25"/>
  <cols>
    <col min="1" max="1" width="0.85546875" customWidth="1"/>
    <col min="2" max="5" width="17.7109375" style="341" customWidth="1"/>
    <col min="6" max="6" width="15.7109375" customWidth="1"/>
  </cols>
  <sheetData>
    <row r="1" spans="2:6" ht="3.75" customHeight="1" thickBot="1" x14ac:dyDescent="0.3"/>
    <row r="2" spans="2:6" ht="20.100000000000001" customHeight="1" thickBot="1" x14ac:dyDescent="0.3">
      <c r="B2" s="321" t="s">
        <v>437</v>
      </c>
      <c r="C2" s="321" t="s">
        <v>8</v>
      </c>
      <c r="D2" s="321" t="s">
        <v>438</v>
      </c>
      <c r="E2" s="321" t="s">
        <v>439</v>
      </c>
    </row>
    <row r="3" spans="2:6" ht="20.100000000000001" customHeight="1" x14ac:dyDescent="0.25">
      <c r="B3" s="375" t="s">
        <v>408</v>
      </c>
      <c r="C3" s="376">
        <v>229372.38333333313</v>
      </c>
      <c r="D3" s="376">
        <v>1349796.46</v>
      </c>
      <c r="E3" s="376">
        <v>282574.91666666669</v>
      </c>
    </row>
    <row r="4" spans="2:6" ht="20.100000000000001" customHeight="1" x14ac:dyDescent="0.25">
      <c r="B4" s="344" t="s">
        <v>397</v>
      </c>
      <c r="C4" s="343">
        <v>328458.67</v>
      </c>
      <c r="D4" s="343">
        <v>1337820.58</v>
      </c>
      <c r="E4" s="343">
        <v>196728.92</v>
      </c>
    </row>
    <row r="5" spans="2:6" ht="20.100000000000001" customHeight="1" x14ac:dyDescent="0.25">
      <c r="B5" s="344" t="s">
        <v>406</v>
      </c>
      <c r="C5" s="343">
        <v>614295.7833451</v>
      </c>
      <c r="D5" s="343">
        <v>1344824.8166666655</v>
      </c>
      <c r="E5" s="343">
        <v>380612.2043000001</v>
      </c>
    </row>
    <row r="6" spans="2:6" ht="20.100000000000001" customHeight="1" x14ac:dyDescent="0.25">
      <c r="B6" s="344" t="s">
        <v>411</v>
      </c>
      <c r="C6" s="343">
        <v>610566.51666666579</v>
      </c>
      <c r="D6" s="459">
        <v>2165471.8499999978</v>
      </c>
      <c r="E6" s="343">
        <v>621346.44999999984</v>
      </c>
    </row>
    <row r="7" spans="2:6" ht="20.100000000000001" customHeight="1" x14ac:dyDescent="0.25">
      <c r="B7" s="344" t="s">
        <v>477</v>
      </c>
      <c r="C7" s="343">
        <v>495980.07666666608</v>
      </c>
      <c r="D7" s="343">
        <v>1710027.4833333315</v>
      </c>
      <c r="E7" s="343">
        <v>288256.72366666654</v>
      </c>
    </row>
    <row r="8" spans="2:6" ht="20.100000000000001" customHeight="1" x14ac:dyDescent="0.25">
      <c r="B8" s="344" t="s">
        <v>478</v>
      </c>
      <c r="C8" s="343">
        <v>645742.58333333244</v>
      </c>
      <c r="D8" s="343">
        <v>1605951.2166666649</v>
      </c>
      <c r="E8" s="343">
        <v>418884.89437000017</v>
      </c>
    </row>
    <row r="9" spans="2:6" ht="20.100000000000001" customHeight="1" x14ac:dyDescent="0.25">
      <c r="B9" s="344" t="s">
        <v>427</v>
      </c>
      <c r="C9" s="343">
        <v>610706.95333333267</v>
      </c>
      <c r="D9" s="343">
        <v>1347746.1333333317</v>
      </c>
      <c r="E9" s="343">
        <v>335206.93333333335</v>
      </c>
      <c r="F9" s="342" t="s">
        <v>432</v>
      </c>
    </row>
    <row r="10" spans="2:6" ht="20.100000000000001" customHeight="1" x14ac:dyDescent="0.25">
      <c r="B10" s="344" t="s">
        <v>428</v>
      </c>
      <c r="C10" s="453">
        <v>948656.81666666537</v>
      </c>
      <c r="D10" s="453">
        <v>1116358.3666666651</v>
      </c>
      <c r="E10" s="453">
        <v>744277.69999999984</v>
      </c>
    </row>
    <row r="11" spans="2:6" ht="20.100000000000001" customHeight="1" x14ac:dyDescent="0.25">
      <c r="B11" s="344" t="s">
        <v>447</v>
      </c>
      <c r="C11" s="453">
        <v>845932.97666666622</v>
      </c>
      <c r="D11" s="453">
        <v>1795789.6333333314</v>
      </c>
      <c r="E11" s="453">
        <v>421628.28</v>
      </c>
    </row>
    <row r="12" spans="2:6" ht="20.100000000000001" customHeight="1" x14ac:dyDescent="0.25">
      <c r="B12" s="344" t="s">
        <v>476</v>
      </c>
      <c r="C12" s="453">
        <v>1094224.013333332</v>
      </c>
      <c r="D12" s="453">
        <v>1811610.2333333315</v>
      </c>
      <c r="E12" s="453">
        <v>474333.75099999999</v>
      </c>
    </row>
    <row r="13" spans="2:6" x14ac:dyDescent="0.25">
      <c r="B13" s="344" t="s">
        <v>475</v>
      </c>
      <c r="C13" s="453">
        <v>975683.08333333232</v>
      </c>
      <c r="D13" s="459">
        <v>1889718.6499999987</v>
      </c>
      <c r="E13" s="453">
        <v>424470.00669999997</v>
      </c>
    </row>
    <row r="14" spans="2:6" x14ac:dyDescent="0.25">
      <c r="B14" s="344" t="s">
        <v>479</v>
      </c>
      <c r="C14" s="453">
        <v>1223152.2133333324</v>
      </c>
      <c r="D14" s="453">
        <v>1781795.2599999984</v>
      </c>
      <c r="E14" s="453">
        <v>521529.59000000014</v>
      </c>
    </row>
    <row r="15" spans="2:6" x14ac:dyDescent="0.25">
      <c r="B15" s="344" t="s">
        <v>481</v>
      </c>
      <c r="C15" s="453">
        <v>1024428.1466666657</v>
      </c>
      <c r="D15" s="453">
        <v>1760664.8666666644</v>
      </c>
      <c r="E15" s="453">
        <v>584810.86666666658</v>
      </c>
    </row>
    <row r="16" spans="2:6" x14ac:dyDescent="0.25">
      <c r="B16" s="344" t="s">
        <v>485</v>
      </c>
      <c r="C16" s="453">
        <v>1020359.2299999989</v>
      </c>
      <c r="D16" s="453">
        <v>1819450.7899999984</v>
      </c>
      <c r="E16" s="453">
        <v>761014.54300000006</v>
      </c>
    </row>
    <row r="17" spans="2:5" x14ac:dyDescent="0.25">
      <c r="B17" s="344" t="s">
        <v>503</v>
      </c>
      <c r="C17" s="453">
        <v>1236435.7666666657</v>
      </c>
      <c r="D17" s="453">
        <v>1863513.5366666648</v>
      </c>
      <c r="E17" s="453">
        <v>682036.51930000028</v>
      </c>
    </row>
    <row r="18" spans="2:5" x14ac:dyDescent="0.25">
      <c r="B18" s="344" t="s">
        <v>617</v>
      </c>
      <c r="C18" s="453">
        <v>1413896.4399999988</v>
      </c>
      <c r="D18" s="453">
        <v>1911445.8866666649</v>
      </c>
      <c r="E18" s="453">
        <v>529454.6</v>
      </c>
    </row>
  </sheetData>
  <phoneticPr fontId="44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1:K72"/>
  <sheetViews>
    <sheetView topLeftCell="A67" workbookViewId="0">
      <selection activeCell="F45" sqref="F45"/>
    </sheetView>
  </sheetViews>
  <sheetFormatPr baseColWidth="10" defaultRowHeight="15" x14ac:dyDescent="0.25"/>
  <cols>
    <col min="1" max="1" width="3.7109375" customWidth="1"/>
    <col min="2" max="2" width="34.42578125" style="79" customWidth="1"/>
    <col min="3" max="3" width="37.85546875" bestFit="1" customWidth="1"/>
    <col min="4" max="4" width="17.42578125" bestFit="1" customWidth="1"/>
    <col min="5" max="6" width="13.7109375" customWidth="1"/>
    <col min="7" max="7" width="17.7109375" customWidth="1"/>
    <col min="8" max="8" width="13.7109375" customWidth="1"/>
    <col min="9" max="9" width="14.85546875" bestFit="1" customWidth="1"/>
  </cols>
  <sheetData>
    <row r="1" spans="2:9" ht="15.75" thickBot="1" x14ac:dyDescent="0.3"/>
    <row r="2" spans="2:9" ht="20.100000000000001" customHeight="1" thickBot="1" x14ac:dyDescent="0.3">
      <c r="B2" s="477" t="s">
        <v>196</v>
      </c>
      <c r="C2" s="478"/>
    </row>
    <row r="3" spans="2:9" ht="20.100000000000001" customHeight="1" thickBot="1" x14ac:dyDescent="0.3">
      <c r="B3" s="372" t="s">
        <v>461</v>
      </c>
      <c r="C3" s="372" t="s">
        <v>386</v>
      </c>
      <c r="D3" s="373" t="s">
        <v>214</v>
      </c>
      <c r="E3" s="373" t="s">
        <v>216</v>
      </c>
      <c r="F3" s="373" t="s">
        <v>387</v>
      </c>
      <c r="G3" s="373" t="s">
        <v>388</v>
      </c>
      <c r="H3" s="373" t="s">
        <v>389</v>
      </c>
      <c r="I3" s="373" t="s">
        <v>390</v>
      </c>
    </row>
    <row r="4" spans="2:9" ht="17.100000000000001" customHeight="1" x14ac:dyDescent="0.25">
      <c r="B4" s="443"/>
      <c r="C4" s="444" t="s">
        <v>399</v>
      </c>
      <c r="D4" s="444" t="s">
        <v>391</v>
      </c>
      <c r="E4" s="496">
        <v>44823</v>
      </c>
      <c r="F4" s="498">
        <v>0.86111111111111116</v>
      </c>
      <c r="G4" s="498">
        <v>0.89583333333333337</v>
      </c>
      <c r="H4" s="461">
        <v>53872.583333333299</v>
      </c>
      <c r="I4" s="454">
        <v>62230</v>
      </c>
    </row>
    <row r="5" spans="2:9" ht="17.100000000000001" customHeight="1" x14ac:dyDescent="0.25">
      <c r="B5" s="443"/>
      <c r="C5" s="444" t="s">
        <v>399</v>
      </c>
      <c r="D5" s="444" t="s">
        <v>391</v>
      </c>
      <c r="E5" s="496">
        <v>44824</v>
      </c>
      <c r="F5" s="498">
        <v>0.86111111111111116</v>
      </c>
      <c r="G5" s="498">
        <v>0.89583333333333337</v>
      </c>
      <c r="H5" s="461">
        <v>56635.916666666599</v>
      </c>
      <c r="I5" s="454">
        <v>63474</v>
      </c>
    </row>
    <row r="6" spans="2:9" ht="17.100000000000001" customHeight="1" x14ac:dyDescent="0.25">
      <c r="B6" s="443"/>
      <c r="C6" s="444" t="s">
        <v>399</v>
      </c>
      <c r="D6" s="444" t="s">
        <v>391</v>
      </c>
      <c r="E6" s="496">
        <v>44825</v>
      </c>
      <c r="F6" s="498">
        <v>0.86111111111111116</v>
      </c>
      <c r="G6" s="498">
        <v>0.89583333333333337</v>
      </c>
      <c r="H6" s="461">
        <v>53699.483333333301</v>
      </c>
      <c r="I6" s="454">
        <v>70970</v>
      </c>
    </row>
    <row r="7" spans="2:9" ht="17.100000000000001" customHeight="1" x14ac:dyDescent="0.25">
      <c r="B7" s="443"/>
      <c r="C7" s="444" t="s">
        <v>399</v>
      </c>
      <c r="D7" s="444" t="s">
        <v>391</v>
      </c>
      <c r="E7" s="496">
        <v>44826</v>
      </c>
      <c r="F7" s="498">
        <v>0.86111111111111116</v>
      </c>
      <c r="G7" s="498">
        <v>0.89583333333333337</v>
      </c>
      <c r="H7" s="461">
        <v>61146.383333333302</v>
      </c>
      <c r="I7" s="454">
        <v>70810</v>
      </c>
    </row>
    <row r="8" spans="2:9" ht="17.100000000000001" customHeight="1" x14ac:dyDescent="0.25">
      <c r="B8" s="443"/>
      <c r="C8" s="444" t="s">
        <v>399</v>
      </c>
      <c r="D8" s="444" t="s">
        <v>391</v>
      </c>
      <c r="E8" s="496">
        <v>44827</v>
      </c>
      <c r="F8" s="498">
        <v>0.86111111111111116</v>
      </c>
      <c r="G8" s="498">
        <v>0.89583333333333337</v>
      </c>
      <c r="H8" s="461">
        <v>56481.166666666599</v>
      </c>
      <c r="I8" s="454">
        <v>64626</v>
      </c>
    </row>
    <row r="9" spans="2:9" ht="17.100000000000001" customHeight="1" x14ac:dyDescent="0.25">
      <c r="B9" s="443"/>
      <c r="C9" s="444" t="s">
        <v>497</v>
      </c>
      <c r="D9" s="444" t="s">
        <v>498</v>
      </c>
      <c r="E9" s="496">
        <v>44823</v>
      </c>
      <c r="F9" s="498">
        <v>0.85416666666666663</v>
      </c>
      <c r="G9" s="498">
        <v>0.91666666666666663</v>
      </c>
      <c r="H9" s="461">
        <v>18977.75</v>
      </c>
      <c r="I9" s="454">
        <v>30981</v>
      </c>
    </row>
    <row r="10" spans="2:9" ht="17.100000000000001" customHeight="1" x14ac:dyDescent="0.25">
      <c r="B10" s="443"/>
      <c r="C10" s="444" t="s">
        <v>497</v>
      </c>
      <c r="D10" s="444" t="s">
        <v>498</v>
      </c>
      <c r="E10" s="496">
        <v>44824</v>
      </c>
      <c r="F10" s="498">
        <v>0.85416666666666663</v>
      </c>
      <c r="G10" s="498">
        <v>0.91666666666666663</v>
      </c>
      <c r="H10" s="461">
        <v>18073.933333333302</v>
      </c>
      <c r="I10" s="454">
        <v>29241</v>
      </c>
    </row>
    <row r="11" spans="2:9" ht="17.100000000000001" customHeight="1" x14ac:dyDescent="0.25">
      <c r="B11" s="443"/>
      <c r="C11" s="444" t="s">
        <v>497</v>
      </c>
      <c r="D11" s="444" t="s">
        <v>498</v>
      </c>
      <c r="E11" s="496">
        <v>44825</v>
      </c>
      <c r="F11" s="498">
        <v>0.85416666666666663</v>
      </c>
      <c r="G11" s="498">
        <v>0.91666666666666663</v>
      </c>
      <c r="H11" s="461">
        <v>15776.2</v>
      </c>
      <c r="I11" s="454">
        <v>32299</v>
      </c>
    </row>
    <row r="12" spans="2:9" ht="17.100000000000001" customHeight="1" x14ac:dyDescent="0.25">
      <c r="B12" s="443"/>
      <c r="C12" s="444" t="s">
        <v>497</v>
      </c>
      <c r="D12" s="444" t="s">
        <v>498</v>
      </c>
      <c r="E12" s="496">
        <v>44826</v>
      </c>
      <c r="F12" s="498">
        <v>0.85416666666666663</v>
      </c>
      <c r="G12" s="498">
        <v>0.91666666666666663</v>
      </c>
      <c r="H12" s="461">
        <v>17099.583333333299</v>
      </c>
      <c r="I12" s="454">
        <v>29003</v>
      </c>
    </row>
    <row r="13" spans="2:9" ht="17.100000000000001" customHeight="1" x14ac:dyDescent="0.25">
      <c r="B13" s="443"/>
      <c r="C13" s="444" t="s">
        <v>497</v>
      </c>
      <c r="D13" s="444" t="s">
        <v>498</v>
      </c>
      <c r="E13" s="496">
        <v>44827</v>
      </c>
      <c r="F13" s="498">
        <v>0.85416666666666663</v>
      </c>
      <c r="G13" s="498">
        <v>0.91666666666666663</v>
      </c>
      <c r="H13" s="461">
        <v>15589.45</v>
      </c>
      <c r="I13" s="454">
        <v>26638</v>
      </c>
    </row>
    <row r="14" spans="2:9" ht="17.100000000000001" customHeight="1" x14ac:dyDescent="0.25">
      <c r="B14" s="443"/>
      <c r="C14" s="444" t="s">
        <v>618</v>
      </c>
      <c r="D14" s="444" t="s">
        <v>391</v>
      </c>
      <c r="E14" s="496">
        <v>44823</v>
      </c>
      <c r="F14" s="498">
        <v>0.20833333333333334</v>
      </c>
      <c r="G14" s="498">
        <v>0.39583333333333331</v>
      </c>
      <c r="H14" s="461">
        <v>68271.216666666602</v>
      </c>
      <c r="I14" s="454">
        <v>66073</v>
      </c>
    </row>
    <row r="15" spans="2:9" ht="17.100000000000001" customHeight="1" x14ac:dyDescent="0.25">
      <c r="B15" s="443"/>
      <c r="C15" s="444" t="s">
        <v>618</v>
      </c>
      <c r="D15" s="444" t="s">
        <v>391</v>
      </c>
      <c r="E15" s="496">
        <v>44824</v>
      </c>
      <c r="F15" s="498">
        <v>0.20833333333333334</v>
      </c>
      <c r="G15" s="498">
        <v>0.39583333333333331</v>
      </c>
      <c r="H15" s="461">
        <v>67204.350000000006</v>
      </c>
      <c r="I15" s="454">
        <v>65057</v>
      </c>
    </row>
    <row r="16" spans="2:9" ht="17.100000000000001" customHeight="1" x14ac:dyDescent="0.25">
      <c r="B16" s="443"/>
      <c r="C16" s="444" t="s">
        <v>618</v>
      </c>
      <c r="D16" s="444" t="s">
        <v>391</v>
      </c>
      <c r="E16" s="496">
        <v>44825</v>
      </c>
      <c r="F16" s="498">
        <v>0.20833333333333334</v>
      </c>
      <c r="G16" s="498">
        <v>0.39583333333333331</v>
      </c>
      <c r="H16" s="461">
        <v>66869.2</v>
      </c>
      <c r="I16" s="454">
        <v>64924</v>
      </c>
    </row>
    <row r="17" spans="2:11" ht="17.100000000000001" customHeight="1" x14ac:dyDescent="0.25">
      <c r="B17" s="443"/>
      <c r="C17" s="444" t="s">
        <v>618</v>
      </c>
      <c r="D17" s="444" t="s">
        <v>391</v>
      </c>
      <c r="E17" s="496">
        <v>44826</v>
      </c>
      <c r="F17" s="498">
        <v>0.20833333333333334</v>
      </c>
      <c r="G17" s="498">
        <v>0.39583333333333331</v>
      </c>
      <c r="H17" s="461">
        <v>64810.216666666602</v>
      </c>
      <c r="I17" s="454">
        <v>63340</v>
      </c>
    </row>
    <row r="18" spans="2:11" ht="17.100000000000001" customHeight="1" x14ac:dyDescent="0.25">
      <c r="B18" s="443"/>
      <c r="C18" s="444" t="s">
        <v>618</v>
      </c>
      <c r="D18" s="444" t="s">
        <v>391</v>
      </c>
      <c r="E18" s="496">
        <v>44827</v>
      </c>
      <c r="F18" s="498">
        <v>0.20833333333333334</v>
      </c>
      <c r="G18" s="498">
        <v>0.39583333333333331</v>
      </c>
      <c r="H18" s="461">
        <v>62309.583333333299</v>
      </c>
      <c r="I18" s="454">
        <v>62137</v>
      </c>
    </row>
    <row r="19" spans="2:11" ht="17.100000000000001" customHeight="1" x14ac:dyDescent="0.25">
      <c r="B19" s="443"/>
      <c r="C19" s="444" t="s">
        <v>499</v>
      </c>
      <c r="D19" s="444" t="s">
        <v>395</v>
      </c>
      <c r="E19" s="496">
        <v>44823</v>
      </c>
      <c r="F19" s="498">
        <v>0.90625</v>
      </c>
      <c r="G19" s="498">
        <v>0.95833333333333337</v>
      </c>
      <c r="H19" s="461">
        <v>44193.5666666666</v>
      </c>
      <c r="I19" s="454">
        <v>49658</v>
      </c>
    </row>
    <row r="20" spans="2:11" ht="17.100000000000001" customHeight="1" x14ac:dyDescent="0.25">
      <c r="B20" s="443"/>
      <c r="C20" s="444" t="s">
        <v>499</v>
      </c>
      <c r="D20" s="444" t="s">
        <v>395</v>
      </c>
      <c r="E20" s="496">
        <v>44824</v>
      </c>
      <c r="F20" s="498">
        <v>0.90625</v>
      </c>
      <c r="G20" s="498">
        <v>0.95833333333333337</v>
      </c>
      <c r="H20" s="461">
        <v>43629.55</v>
      </c>
      <c r="I20" s="454">
        <v>47822</v>
      </c>
    </row>
    <row r="21" spans="2:11" ht="17.100000000000001" customHeight="1" x14ac:dyDescent="0.25">
      <c r="B21" s="443"/>
      <c r="C21" s="444" t="s">
        <v>499</v>
      </c>
      <c r="D21" s="444" t="s">
        <v>395</v>
      </c>
      <c r="E21" s="496">
        <v>44825</v>
      </c>
      <c r="F21" s="498">
        <v>0.90625</v>
      </c>
      <c r="G21" s="498">
        <v>0.95833333333333337</v>
      </c>
      <c r="H21" s="461">
        <v>41806.1</v>
      </c>
      <c r="I21" s="454">
        <v>46935</v>
      </c>
    </row>
    <row r="22" spans="2:11" ht="17.100000000000001" customHeight="1" x14ac:dyDescent="0.25">
      <c r="B22" s="462"/>
      <c r="C22" s="463" t="s">
        <v>499</v>
      </c>
      <c r="D22" s="463" t="s">
        <v>395</v>
      </c>
      <c r="E22" s="497">
        <v>44826</v>
      </c>
      <c r="F22" s="499">
        <v>0.90625</v>
      </c>
      <c r="G22" s="499">
        <v>0.95833333333333337</v>
      </c>
      <c r="H22" s="464">
        <v>33721.716666666602</v>
      </c>
      <c r="I22" s="465">
        <v>41760</v>
      </c>
    </row>
    <row r="23" spans="2:11" ht="17.100000000000001" customHeight="1" x14ac:dyDescent="0.25">
      <c r="B23" s="462"/>
      <c r="C23" s="463" t="s">
        <v>499</v>
      </c>
      <c r="D23" s="463" t="s">
        <v>395</v>
      </c>
      <c r="E23" s="497">
        <v>44827</v>
      </c>
      <c r="F23" s="499">
        <v>0.90625</v>
      </c>
      <c r="G23" s="499">
        <v>0.95833333333333337</v>
      </c>
      <c r="H23" s="464">
        <v>29477.35</v>
      </c>
      <c r="I23" s="465">
        <v>36981</v>
      </c>
    </row>
    <row r="24" spans="2:11" ht="17.100000000000001" customHeight="1" x14ac:dyDescent="0.25">
      <c r="B24" s="443"/>
      <c r="C24" s="444" t="s">
        <v>500</v>
      </c>
      <c r="D24" s="444" t="s">
        <v>501</v>
      </c>
      <c r="E24" s="496">
        <v>44823</v>
      </c>
      <c r="F24" s="498">
        <v>0.91666666666666663</v>
      </c>
      <c r="G24" s="498">
        <v>0.97916666666666663</v>
      </c>
      <c r="H24" s="461">
        <v>3915.9</v>
      </c>
      <c r="I24" s="454">
        <v>8561</v>
      </c>
    </row>
    <row r="25" spans="2:11" s="299" customFormat="1" ht="17.100000000000001" customHeight="1" x14ac:dyDescent="0.25">
      <c r="B25" s="462"/>
      <c r="C25" s="463" t="s">
        <v>500</v>
      </c>
      <c r="D25" s="463" t="s">
        <v>501</v>
      </c>
      <c r="E25" s="497">
        <v>44824</v>
      </c>
      <c r="F25" s="499">
        <v>0.91666666666666663</v>
      </c>
      <c r="G25" s="499">
        <v>0.97916666666666663</v>
      </c>
      <c r="H25" s="461">
        <v>3773.65</v>
      </c>
      <c r="I25" s="454">
        <v>8141</v>
      </c>
      <c r="J25"/>
      <c r="K25"/>
    </row>
    <row r="26" spans="2:11" ht="17.100000000000001" customHeight="1" x14ac:dyDescent="0.25">
      <c r="B26" s="443"/>
      <c r="C26" s="444" t="s">
        <v>619</v>
      </c>
      <c r="D26" s="444" t="s">
        <v>395</v>
      </c>
      <c r="E26" s="496">
        <v>44823</v>
      </c>
      <c r="F26" s="498">
        <v>0.58333333333333337</v>
      </c>
      <c r="G26" s="498">
        <v>0.8125</v>
      </c>
      <c r="H26" s="461">
        <v>21207.466666666602</v>
      </c>
      <c r="I26" s="454">
        <v>28040</v>
      </c>
    </row>
    <row r="27" spans="2:11" ht="17.100000000000001" customHeight="1" x14ac:dyDescent="0.25">
      <c r="B27" s="443"/>
      <c r="C27" s="444" t="s">
        <v>619</v>
      </c>
      <c r="D27" s="444" t="s">
        <v>395</v>
      </c>
      <c r="E27" s="496">
        <v>44824</v>
      </c>
      <c r="F27" s="498">
        <v>0.58333333333333337</v>
      </c>
      <c r="G27" s="498">
        <v>0.8125</v>
      </c>
      <c r="H27" s="461">
        <v>20846.849999999999</v>
      </c>
      <c r="I27" s="454">
        <v>28832</v>
      </c>
    </row>
    <row r="28" spans="2:11" ht="17.100000000000001" customHeight="1" x14ac:dyDescent="0.25">
      <c r="B28" s="443"/>
      <c r="C28" s="444" t="s">
        <v>619</v>
      </c>
      <c r="D28" s="444" t="s">
        <v>395</v>
      </c>
      <c r="E28" s="496">
        <v>44825</v>
      </c>
      <c r="F28" s="498">
        <v>0.58333333333333337</v>
      </c>
      <c r="G28" s="498">
        <v>0.8125</v>
      </c>
      <c r="H28" s="461">
        <v>19987.466666666602</v>
      </c>
      <c r="I28" s="454">
        <v>30860</v>
      </c>
    </row>
    <row r="29" spans="2:11" ht="17.100000000000001" customHeight="1" x14ac:dyDescent="0.25">
      <c r="B29" s="443"/>
      <c r="C29" s="444" t="s">
        <v>619</v>
      </c>
      <c r="D29" s="444" t="s">
        <v>395</v>
      </c>
      <c r="E29" s="496">
        <v>44826</v>
      </c>
      <c r="F29" s="498">
        <v>0.58333333333333337</v>
      </c>
      <c r="G29" s="498">
        <v>0.8125</v>
      </c>
      <c r="H29" s="461">
        <v>20015.966666666602</v>
      </c>
      <c r="I29" s="454">
        <v>27597</v>
      </c>
    </row>
    <row r="30" spans="2:11" s="299" customFormat="1" ht="17.100000000000001" customHeight="1" x14ac:dyDescent="0.25">
      <c r="B30" s="462"/>
      <c r="C30" s="463" t="s">
        <v>619</v>
      </c>
      <c r="D30" s="463" t="s">
        <v>395</v>
      </c>
      <c r="E30" s="497">
        <v>44827</v>
      </c>
      <c r="F30" s="499">
        <v>0.58333333333333337</v>
      </c>
      <c r="G30" s="499">
        <v>0.8125</v>
      </c>
      <c r="H30" s="464">
        <v>19513.8</v>
      </c>
      <c r="I30" s="465">
        <v>27291</v>
      </c>
      <c r="J30"/>
      <c r="K30"/>
    </row>
    <row r="31" spans="2:11" ht="17.100000000000001" customHeight="1" x14ac:dyDescent="0.25">
      <c r="B31" s="443" t="s">
        <v>474</v>
      </c>
      <c r="C31" s="444" t="s">
        <v>620</v>
      </c>
      <c r="D31" s="444" t="s">
        <v>398</v>
      </c>
      <c r="E31" s="496">
        <v>44825</v>
      </c>
      <c r="F31" s="498">
        <v>0.8125</v>
      </c>
      <c r="G31" s="498">
        <v>0.89583333333333337</v>
      </c>
      <c r="H31" s="461">
        <v>139014.54999999999</v>
      </c>
      <c r="I31" s="454">
        <v>156649</v>
      </c>
    </row>
    <row r="32" spans="2:11" ht="17.100000000000001" customHeight="1" x14ac:dyDescent="0.25">
      <c r="B32" s="443" t="s">
        <v>621</v>
      </c>
      <c r="C32" s="444" t="s">
        <v>622</v>
      </c>
      <c r="D32" s="444" t="s">
        <v>429</v>
      </c>
      <c r="E32" s="496">
        <v>44825</v>
      </c>
      <c r="F32" s="498">
        <v>0.57291666666666663</v>
      </c>
      <c r="G32" s="498">
        <v>0.65625</v>
      </c>
      <c r="H32" s="461">
        <v>7105.6333333333296</v>
      </c>
      <c r="I32" s="454">
        <v>12107</v>
      </c>
    </row>
    <row r="33" spans="2:9" ht="17.100000000000001" customHeight="1" x14ac:dyDescent="0.25">
      <c r="B33" s="443" t="s">
        <v>621</v>
      </c>
      <c r="C33" s="444" t="s">
        <v>539</v>
      </c>
      <c r="D33" s="444" t="s">
        <v>407</v>
      </c>
      <c r="E33" s="496">
        <v>44826</v>
      </c>
      <c r="F33" s="498">
        <v>0.57291666666666663</v>
      </c>
      <c r="G33" s="498">
        <v>0.65625</v>
      </c>
      <c r="H33" s="461">
        <v>19020</v>
      </c>
      <c r="I33" s="454">
        <v>27126</v>
      </c>
    </row>
    <row r="34" spans="2:9" ht="17.100000000000001" customHeight="1" x14ac:dyDescent="0.25">
      <c r="B34" s="443" t="s">
        <v>621</v>
      </c>
      <c r="C34" s="444" t="s">
        <v>540</v>
      </c>
      <c r="D34" s="444" t="s">
        <v>429</v>
      </c>
      <c r="E34" s="496">
        <v>44826</v>
      </c>
      <c r="F34" s="498">
        <v>0.57291666666666663</v>
      </c>
      <c r="G34" s="498">
        <v>0.65625</v>
      </c>
      <c r="H34" s="461">
        <v>3734.95</v>
      </c>
      <c r="I34" s="454">
        <v>12461</v>
      </c>
    </row>
    <row r="35" spans="2:9" ht="17.100000000000001" customHeight="1" x14ac:dyDescent="0.25">
      <c r="B35" s="443"/>
      <c r="C35" s="444" t="s">
        <v>623</v>
      </c>
      <c r="D35" s="444" t="s">
        <v>624</v>
      </c>
      <c r="E35" s="496">
        <v>44826</v>
      </c>
      <c r="F35" s="498">
        <v>0.79166666666666663</v>
      </c>
      <c r="G35" s="498">
        <v>0.97916666666666663</v>
      </c>
      <c r="H35" s="461">
        <v>3642.0666666666598</v>
      </c>
      <c r="I35" s="454">
        <v>16489</v>
      </c>
    </row>
    <row r="36" spans="2:9" ht="17.100000000000001" customHeight="1" x14ac:dyDescent="0.25">
      <c r="B36" s="443" t="s">
        <v>625</v>
      </c>
      <c r="C36" s="444" t="s">
        <v>626</v>
      </c>
      <c r="D36" s="444" t="s">
        <v>429</v>
      </c>
      <c r="E36" s="496">
        <v>44827</v>
      </c>
      <c r="F36" s="498">
        <v>0.66666666666666663</v>
      </c>
      <c r="G36" s="498">
        <v>0.85416666666666663</v>
      </c>
      <c r="H36" s="461">
        <v>4739.8666666666604</v>
      </c>
      <c r="I36" s="454">
        <v>11151</v>
      </c>
    </row>
    <row r="37" spans="2:9" ht="17.100000000000001" customHeight="1" x14ac:dyDescent="0.25">
      <c r="B37" s="443"/>
      <c r="C37" s="444" t="s">
        <v>627</v>
      </c>
      <c r="D37" s="444" t="s">
        <v>624</v>
      </c>
      <c r="E37" s="496">
        <v>44828</v>
      </c>
      <c r="F37" s="498">
        <v>0.4375</v>
      </c>
      <c r="G37" s="498">
        <v>0.54166666666666663</v>
      </c>
      <c r="H37" s="461">
        <v>17476.3</v>
      </c>
      <c r="I37" s="454">
        <v>31068</v>
      </c>
    </row>
    <row r="38" spans="2:9" ht="17.100000000000001" customHeight="1" x14ac:dyDescent="0.25">
      <c r="B38" s="462"/>
      <c r="C38" s="463" t="s">
        <v>628</v>
      </c>
      <c r="D38" s="463" t="s">
        <v>391</v>
      </c>
      <c r="E38" s="497">
        <v>44828</v>
      </c>
      <c r="F38" s="499">
        <v>0.875</v>
      </c>
      <c r="G38" s="499">
        <v>0.97916666666666663</v>
      </c>
      <c r="H38" s="464">
        <v>48721.033333333296</v>
      </c>
      <c r="I38" s="465">
        <v>66476</v>
      </c>
    </row>
    <row r="39" spans="2:9" ht="17.100000000000001" customHeight="1" x14ac:dyDescent="0.25">
      <c r="B39" s="443" t="s">
        <v>474</v>
      </c>
      <c r="C39" s="444" t="s">
        <v>629</v>
      </c>
      <c r="D39" s="444" t="s">
        <v>398</v>
      </c>
      <c r="E39" s="496">
        <v>44828</v>
      </c>
      <c r="F39" s="498">
        <v>0.64583333333333337</v>
      </c>
      <c r="G39" s="498">
        <v>0.72916666666666663</v>
      </c>
      <c r="H39" s="461">
        <v>38266.133333333302</v>
      </c>
      <c r="I39" s="454">
        <v>51229</v>
      </c>
    </row>
    <row r="40" spans="2:9" ht="17.100000000000001" customHeight="1" x14ac:dyDescent="0.25">
      <c r="B40" s="443"/>
      <c r="C40" s="444" t="s">
        <v>630</v>
      </c>
      <c r="D40" s="444" t="s">
        <v>624</v>
      </c>
      <c r="E40" s="496">
        <v>44828</v>
      </c>
      <c r="F40" s="498">
        <v>0.95833333333333337</v>
      </c>
      <c r="G40" s="498">
        <v>0.99930555555555556</v>
      </c>
      <c r="H40" s="461">
        <v>1377.0166666666601</v>
      </c>
      <c r="I40" s="454">
        <v>4876</v>
      </c>
    </row>
    <row r="41" spans="2:9" ht="17.100000000000001" customHeight="1" x14ac:dyDescent="0.25">
      <c r="B41" s="443"/>
      <c r="C41" s="444" t="s">
        <v>362</v>
      </c>
      <c r="D41" s="444" t="s">
        <v>395</v>
      </c>
      <c r="E41" s="496">
        <v>44828</v>
      </c>
      <c r="F41" s="498">
        <v>0.85416666666666663</v>
      </c>
      <c r="G41" s="498">
        <v>0.95833333333333337</v>
      </c>
      <c r="H41" s="461">
        <v>37372.933333333298</v>
      </c>
      <c r="I41" s="454">
        <v>61166</v>
      </c>
    </row>
    <row r="42" spans="2:9" ht="17.100000000000001" customHeight="1" x14ac:dyDescent="0.25">
      <c r="B42" s="443"/>
      <c r="C42" s="444" t="s">
        <v>631</v>
      </c>
      <c r="D42" s="444" t="s">
        <v>407</v>
      </c>
      <c r="E42" s="496">
        <v>44828</v>
      </c>
      <c r="F42" s="498">
        <v>0.57291666666666663</v>
      </c>
      <c r="G42" s="498">
        <v>0.65625</v>
      </c>
      <c r="H42" s="461">
        <v>16655.5333333333</v>
      </c>
      <c r="I42" s="454">
        <v>26025</v>
      </c>
    </row>
    <row r="43" spans="2:9" ht="17.100000000000001" customHeight="1" x14ac:dyDescent="0.25">
      <c r="B43" s="443" t="s">
        <v>632</v>
      </c>
      <c r="C43" s="444" t="s">
        <v>633</v>
      </c>
      <c r="D43" s="444" t="s">
        <v>429</v>
      </c>
      <c r="E43" s="496">
        <v>44828</v>
      </c>
      <c r="F43" s="498">
        <v>0.54166666666666663</v>
      </c>
      <c r="G43" s="498">
        <v>0.66666666666666663</v>
      </c>
      <c r="H43" s="461">
        <v>551</v>
      </c>
      <c r="I43" s="454">
        <v>6442</v>
      </c>
    </row>
    <row r="44" spans="2:9" ht="17.100000000000001" customHeight="1" x14ac:dyDescent="0.25">
      <c r="B44" s="443"/>
      <c r="C44" s="444" t="s">
        <v>634</v>
      </c>
      <c r="D44" s="444" t="s">
        <v>487</v>
      </c>
      <c r="E44" s="496">
        <v>44828</v>
      </c>
      <c r="F44" s="498">
        <v>0.83333333333333337</v>
      </c>
      <c r="G44" s="498">
        <v>2.0833333333333332E-2</v>
      </c>
      <c r="H44" s="461">
        <v>4511.3100000000004</v>
      </c>
      <c r="I44" s="454">
        <v>10450</v>
      </c>
    </row>
    <row r="45" spans="2:9" ht="17.100000000000001" customHeight="1" x14ac:dyDescent="0.25">
      <c r="B45" s="443" t="s">
        <v>635</v>
      </c>
      <c r="C45" s="444" t="s">
        <v>636</v>
      </c>
      <c r="D45" s="444" t="s">
        <v>624</v>
      </c>
      <c r="E45" s="496">
        <v>44829</v>
      </c>
      <c r="F45" s="498">
        <v>0.58333333333333337</v>
      </c>
      <c r="G45" s="498">
        <v>0.66666666666666663</v>
      </c>
      <c r="H45" s="461">
        <v>24053.933333333302</v>
      </c>
      <c r="I45" s="454">
        <v>41349</v>
      </c>
    </row>
    <row r="46" spans="2:9" ht="17.100000000000001" customHeight="1" x14ac:dyDescent="0.25">
      <c r="B46" s="443"/>
      <c r="C46" s="444" t="s">
        <v>637</v>
      </c>
      <c r="D46" s="444" t="s">
        <v>638</v>
      </c>
      <c r="E46" s="496">
        <v>44829</v>
      </c>
      <c r="F46" s="498">
        <v>0.83333333333333337</v>
      </c>
      <c r="G46" s="498">
        <v>0.91666666666666663</v>
      </c>
      <c r="H46" s="461">
        <v>7745.9833333333299</v>
      </c>
      <c r="I46" s="454">
        <v>16326</v>
      </c>
    </row>
    <row r="47" spans="2:9" ht="17.100000000000001" customHeight="1" x14ac:dyDescent="0.25">
      <c r="B47" s="443" t="s">
        <v>621</v>
      </c>
      <c r="C47" s="444" t="s">
        <v>546</v>
      </c>
      <c r="D47" s="444" t="s">
        <v>407</v>
      </c>
      <c r="E47" s="496">
        <v>44829</v>
      </c>
      <c r="F47" s="498">
        <v>0.57291666666666663</v>
      </c>
      <c r="G47" s="498">
        <v>0.65625</v>
      </c>
      <c r="H47" s="461">
        <v>12760.366666666599</v>
      </c>
      <c r="I47" s="454">
        <v>22275</v>
      </c>
    </row>
    <row r="48" spans="2:9" ht="17.100000000000001" customHeight="1" x14ac:dyDescent="0.25">
      <c r="B48" s="443"/>
      <c r="C48" s="444" t="s">
        <v>639</v>
      </c>
      <c r="D48" s="444" t="s">
        <v>498</v>
      </c>
      <c r="E48" s="496">
        <v>44829</v>
      </c>
      <c r="F48" s="498">
        <v>0.91666666666666663</v>
      </c>
      <c r="G48" s="498">
        <v>0.95833333333333337</v>
      </c>
      <c r="H48" s="461">
        <v>7421.65</v>
      </c>
      <c r="I48" s="454">
        <v>22579</v>
      </c>
    </row>
    <row r="49" spans="2:9" ht="17.100000000000001" customHeight="1" x14ac:dyDescent="0.25">
      <c r="B49" s="443"/>
      <c r="C49" s="444" t="s">
        <v>640</v>
      </c>
      <c r="D49" s="444" t="s">
        <v>486</v>
      </c>
      <c r="E49" s="496">
        <v>44829</v>
      </c>
      <c r="F49" s="498">
        <v>0.91666666666666663</v>
      </c>
      <c r="G49" s="498">
        <v>0.95833333333333337</v>
      </c>
      <c r="H49" s="461">
        <v>4130.5666666666602</v>
      </c>
      <c r="I49" s="454">
        <v>18002</v>
      </c>
    </row>
    <row r="50" spans="2:9" ht="17.100000000000001" customHeight="1" x14ac:dyDescent="0.25">
      <c r="B50" s="443"/>
      <c r="C50" s="444" t="s">
        <v>641</v>
      </c>
      <c r="D50" s="444" t="s">
        <v>642</v>
      </c>
      <c r="E50" s="496">
        <v>44829</v>
      </c>
      <c r="F50" s="498">
        <v>0.3923611111111111</v>
      </c>
      <c r="G50" s="498">
        <v>0.79166666666666663</v>
      </c>
      <c r="H50" s="461">
        <v>5198.4833333333299</v>
      </c>
      <c r="I50" s="454">
        <v>9411</v>
      </c>
    </row>
    <row r="51" spans="2:9" ht="17.100000000000001" customHeight="1" x14ac:dyDescent="0.25">
      <c r="B51" s="62"/>
      <c r="C51" s="62"/>
      <c r="D51" s="62"/>
      <c r="E51" s="445"/>
      <c r="F51" s="446"/>
      <c r="G51" s="446"/>
      <c r="H51" s="447"/>
      <c r="I51" s="448"/>
    </row>
    <row r="52" spans="2:9" ht="15.75" thickBot="1" x14ac:dyDescent="0.3">
      <c r="B52"/>
    </row>
    <row r="53" spans="2:9" ht="15.75" thickBot="1" x14ac:dyDescent="0.3">
      <c r="B53" s="479" t="s">
        <v>392</v>
      </c>
      <c r="C53" s="480"/>
    </row>
    <row r="54" spans="2:9" ht="15.75" thickBot="1" x14ac:dyDescent="0.3">
      <c r="B54" s="372" t="s">
        <v>386</v>
      </c>
      <c r="C54" s="372" t="s">
        <v>214</v>
      </c>
      <c r="D54" s="373" t="s">
        <v>393</v>
      </c>
      <c r="E54" s="373" t="s">
        <v>387</v>
      </c>
      <c r="F54" s="373" t="s">
        <v>394</v>
      </c>
      <c r="G54" s="373" t="s">
        <v>388</v>
      </c>
      <c r="H54" s="373" t="s">
        <v>389</v>
      </c>
      <c r="I54" s="373" t="s">
        <v>390</v>
      </c>
    </row>
    <row r="55" spans="2:9" x14ac:dyDescent="0.25">
      <c r="B55" s="423" t="s">
        <v>643</v>
      </c>
      <c r="C55" s="423" t="s">
        <v>395</v>
      </c>
      <c r="D55" s="429">
        <v>44823</v>
      </c>
      <c r="E55" s="449">
        <v>0.375</v>
      </c>
      <c r="F55" s="429">
        <v>44827</v>
      </c>
      <c r="G55" s="449">
        <v>0.95833333333333337</v>
      </c>
      <c r="H55" s="461">
        <v>8462.2800000000007</v>
      </c>
      <c r="I55" s="454">
        <v>14462</v>
      </c>
    </row>
    <row r="56" spans="2:9" x14ac:dyDescent="0.25">
      <c r="B56" s="423" t="s">
        <v>644</v>
      </c>
      <c r="C56" s="423" t="s">
        <v>398</v>
      </c>
      <c r="D56" s="429">
        <v>44826</v>
      </c>
      <c r="E56" s="449">
        <v>0.45833333333333331</v>
      </c>
      <c r="F56" s="429">
        <v>44827</v>
      </c>
      <c r="G56" s="449">
        <v>0.95833333333333337</v>
      </c>
      <c r="H56" s="461">
        <v>3028.45</v>
      </c>
      <c r="I56" s="454">
        <v>5193</v>
      </c>
    </row>
    <row r="57" spans="2:9" x14ac:dyDescent="0.25">
      <c r="B57" s="423" t="s">
        <v>645</v>
      </c>
      <c r="C57" s="423" t="s">
        <v>624</v>
      </c>
      <c r="D57" s="429">
        <v>44827</v>
      </c>
      <c r="E57" s="449">
        <v>0.54166666666666663</v>
      </c>
      <c r="F57" s="429">
        <v>44829</v>
      </c>
      <c r="G57" s="449">
        <v>0.99930555555555556</v>
      </c>
      <c r="H57" s="461">
        <v>350.34</v>
      </c>
      <c r="I57" s="454">
        <v>741</v>
      </c>
    </row>
    <row r="58" spans="2:9" ht="15.75" thickBot="1" x14ac:dyDescent="0.3">
      <c r="B58"/>
      <c r="C58" s="298"/>
    </row>
    <row r="59" spans="2:9" ht="15.75" thickBot="1" x14ac:dyDescent="0.3">
      <c r="B59" s="479" t="s">
        <v>385</v>
      </c>
      <c r="C59" s="480"/>
    </row>
    <row r="60" spans="2:9" ht="15.75" thickBot="1" x14ac:dyDescent="0.3">
      <c r="B60" s="424" t="s">
        <v>386</v>
      </c>
      <c r="C60" s="372"/>
      <c r="D60" s="373" t="s">
        <v>393</v>
      </c>
      <c r="E60" s="373" t="s">
        <v>387</v>
      </c>
      <c r="F60" s="373" t="s">
        <v>394</v>
      </c>
      <c r="G60" s="373" t="s">
        <v>388</v>
      </c>
      <c r="H60" s="373" t="s">
        <v>389</v>
      </c>
      <c r="I60" s="373" t="s">
        <v>390</v>
      </c>
    </row>
    <row r="61" spans="2:9" x14ac:dyDescent="0.25">
      <c r="B61" s="427"/>
      <c r="C61" s="428"/>
      <c r="D61" s="429"/>
      <c r="E61" s="430"/>
      <c r="F61" s="431"/>
      <c r="G61" s="432"/>
      <c r="H61" s="433"/>
      <c r="I61" s="427"/>
    </row>
    <row r="64" spans="2:9" ht="15.75" thickBot="1" x14ac:dyDescent="0.3">
      <c r="B64" s="450" t="s">
        <v>502</v>
      </c>
      <c r="C64" s="451"/>
    </row>
    <row r="65" spans="2:9" ht="15.75" thickBot="1" x14ac:dyDescent="0.3">
      <c r="B65" s="424" t="s">
        <v>386</v>
      </c>
      <c r="C65" s="372"/>
      <c r="D65" s="373" t="s">
        <v>393</v>
      </c>
      <c r="E65" s="373" t="s">
        <v>387</v>
      </c>
      <c r="F65" s="373" t="s">
        <v>394</v>
      </c>
      <c r="G65" s="373" t="s">
        <v>388</v>
      </c>
      <c r="H65" s="373" t="s">
        <v>389</v>
      </c>
      <c r="I65" s="373" t="s">
        <v>390</v>
      </c>
    </row>
    <row r="66" spans="2:9" x14ac:dyDescent="0.25">
      <c r="B66" s="443" t="s">
        <v>637</v>
      </c>
      <c r="C66" s="444" t="s">
        <v>498</v>
      </c>
      <c r="D66" s="494">
        <v>44829</v>
      </c>
      <c r="E66" s="495">
        <v>0.83333333333333337</v>
      </c>
      <c r="F66" s="494">
        <v>44829</v>
      </c>
      <c r="G66" s="495">
        <v>0.91666666666666663</v>
      </c>
      <c r="H66" s="461">
        <v>30458.75</v>
      </c>
      <c r="I66" s="454">
        <v>48719</v>
      </c>
    </row>
    <row r="67" spans="2:9" x14ac:dyDescent="0.25">
      <c r="B67" s="462" t="s">
        <v>637</v>
      </c>
      <c r="C67" s="463" t="s">
        <v>391</v>
      </c>
      <c r="D67" s="494">
        <v>44829</v>
      </c>
      <c r="E67" s="495">
        <v>0.83333333333333337</v>
      </c>
      <c r="F67" s="494">
        <v>44829</v>
      </c>
      <c r="G67" s="495">
        <v>0.91666666666666663</v>
      </c>
      <c r="H67" s="464">
        <v>37811.15</v>
      </c>
      <c r="I67" s="465">
        <v>56324</v>
      </c>
    </row>
    <row r="68" spans="2:9" x14ac:dyDescent="0.25">
      <c r="B68" s="443" t="s">
        <v>637</v>
      </c>
      <c r="C68" s="444" t="s">
        <v>486</v>
      </c>
      <c r="D68" s="494">
        <v>44829</v>
      </c>
      <c r="E68" s="495">
        <v>0.83333333333333337</v>
      </c>
      <c r="F68" s="494">
        <v>44829</v>
      </c>
      <c r="G68" s="495">
        <v>0.91666666666666663</v>
      </c>
      <c r="H68" s="461">
        <v>12472.3</v>
      </c>
      <c r="I68" s="454">
        <v>29817</v>
      </c>
    </row>
    <row r="69" spans="2:9" x14ac:dyDescent="0.25">
      <c r="B69" s="443" t="s">
        <v>637</v>
      </c>
      <c r="C69" s="444" t="s">
        <v>395</v>
      </c>
      <c r="D69" s="494">
        <v>44829</v>
      </c>
      <c r="E69" s="495">
        <v>0.83333333333333337</v>
      </c>
      <c r="F69" s="494">
        <v>44829</v>
      </c>
      <c r="G69" s="495">
        <v>0.91666666666666663</v>
      </c>
      <c r="H69" s="461">
        <v>19210.516666666601</v>
      </c>
      <c r="I69" s="454">
        <v>30949</v>
      </c>
    </row>
    <row r="70" spans="2:9" x14ac:dyDescent="0.25">
      <c r="B70" s="443" t="s">
        <v>637</v>
      </c>
      <c r="C70" s="444" t="s">
        <v>646</v>
      </c>
      <c r="D70" s="429">
        <v>44829</v>
      </c>
      <c r="E70" s="495">
        <v>0.83333333333333337</v>
      </c>
      <c r="F70" s="429">
        <v>44829</v>
      </c>
      <c r="G70" s="495">
        <v>0.91666666666666663</v>
      </c>
      <c r="H70" s="461">
        <v>1148.75</v>
      </c>
      <c r="I70" s="454">
        <v>6219</v>
      </c>
    </row>
    <row r="71" spans="2:9" x14ac:dyDescent="0.25">
      <c r="B71" s="443" t="s">
        <v>637</v>
      </c>
      <c r="C71" s="444" t="s">
        <v>395</v>
      </c>
      <c r="D71" s="429">
        <v>44829</v>
      </c>
      <c r="E71" s="495">
        <v>0.83333333333333337</v>
      </c>
      <c r="F71" s="429">
        <v>44829</v>
      </c>
      <c r="G71" s="495">
        <v>0.91666666666666663</v>
      </c>
      <c r="H71" s="461">
        <v>19210.516666666601</v>
      </c>
      <c r="I71" s="454">
        <v>30949</v>
      </c>
    </row>
    <row r="72" spans="2:9" x14ac:dyDescent="0.25">
      <c r="B72" s="443" t="s">
        <v>627</v>
      </c>
      <c r="C72" s="444" t="s">
        <v>391</v>
      </c>
      <c r="D72" s="429">
        <v>44828</v>
      </c>
      <c r="E72" s="449">
        <v>0.4375</v>
      </c>
      <c r="F72" s="429">
        <v>44828</v>
      </c>
      <c r="G72" s="449">
        <v>0.54166666666666663</v>
      </c>
      <c r="H72" s="461">
        <v>31855.05</v>
      </c>
      <c r="I72" s="454">
        <v>53364</v>
      </c>
    </row>
  </sheetData>
  <autoFilter ref="B3:I50" xr:uid="{7D46FBD9-20BA-4FF6-9F60-44AF332FA66D}">
    <sortState xmlns:xlrd2="http://schemas.microsoft.com/office/spreadsheetml/2017/richdata2" ref="B4:I50">
      <sortCondition descending="1" ref="H3:H50"/>
    </sortState>
  </autoFilter>
  <mergeCells count="3">
    <mergeCell ref="B2:C2"/>
    <mergeCell ref="B59:C59"/>
    <mergeCell ref="B53:C5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showGridLines="0" zoomScale="90" zoomScaleNormal="90" workbookViewId="0">
      <pane ySplit="1" topLeftCell="A2" activePane="bottomLeft" state="frozen"/>
      <selection pane="bottomLeft" activeCell="E18" sqref="E18"/>
    </sheetView>
  </sheetViews>
  <sheetFormatPr baseColWidth="10" defaultColWidth="9.140625" defaultRowHeight="15" x14ac:dyDescent="0.25"/>
  <cols>
    <col min="1" max="1" width="15.7109375" style="362" customWidth="1"/>
    <col min="2" max="2" width="28.5703125" style="362" bestFit="1" customWidth="1"/>
    <col min="3" max="3" width="44.85546875" style="362" customWidth="1"/>
    <col min="4" max="4" width="32.42578125" style="353" customWidth="1"/>
    <col min="5" max="5" width="21.5703125" style="353" bestFit="1" customWidth="1"/>
    <col min="6" max="6" width="15.7109375" style="353" customWidth="1"/>
    <col min="7" max="7" width="17.28515625" style="358" bestFit="1" customWidth="1"/>
    <col min="8" max="8" width="15.7109375" style="353" customWidth="1"/>
    <col min="9" max="9" width="14" style="353" customWidth="1"/>
    <col min="10" max="10" width="15.7109375" style="353" customWidth="1"/>
    <col min="11" max="1027" width="10.5703125" style="347" customWidth="1"/>
    <col min="1028" max="16384" width="9.140625" style="347"/>
  </cols>
  <sheetData>
    <row r="1" spans="1:10" ht="20.100000000000001" customHeight="1" thickBot="1" x14ac:dyDescent="0.3">
      <c r="A1" s="372" t="s">
        <v>214</v>
      </c>
      <c r="B1" s="372" t="s">
        <v>472</v>
      </c>
      <c r="C1" s="372" t="s">
        <v>215</v>
      </c>
      <c r="D1" s="373" t="s">
        <v>452</v>
      </c>
      <c r="E1" s="373" t="s">
        <v>216</v>
      </c>
      <c r="F1" s="373" t="s">
        <v>217</v>
      </c>
      <c r="G1" s="373" t="s">
        <v>218</v>
      </c>
      <c r="H1" s="373" t="s">
        <v>219</v>
      </c>
      <c r="I1" s="373" t="s">
        <v>220</v>
      </c>
      <c r="J1" s="373" t="s">
        <v>221</v>
      </c>
    </row>
    <row r="2" spans="1:10" s="352" customFormat="1" ht="17.100000000000001" customHeight="1" x14ac:dyDescent="0.25">
      <c r="A2" s="400" t="s">
        <v>342</v>
      </c>
      <c r="B2" s="374" t="s">
        <v>496</v>
      </c>
      <c r="C2" s="401" t="s">
        <v>512</v>
      </c>
      <c r="D2" s="402"/>
      <c r="E2" s="403" t="s">
        <v>513</v>
      </c>
      <c r="F2" s="404">
        <v>18116</v>
      </c>
      <c r="G2" s="405">
        <v>10922.26666666667</v>
      </c>
      <c r="H2" s="404" t="s">
        <v>548</v>
      </c>
      <c r="I2" s="406">
        <v>1.4327543157810221</v>
      </c>
      <c r="J2" s="406">
        <f t="shared" ref="J2:J14" si="0">H2/F2</f>
        <v>2.1372267608743654</v>
      </c>
    </row>
    <row r="3" spans="1:10" s="352" customFormat="1" ht="17.100000000000001" customHeight="1" x14ac:dyDescent="0.25">
      <c r="A3" s="407" t="s">
        <v>342</v>
      </c>
      <c r="B3" s="374" t="s">
        <v>496</v>
      </c>
      <c r="C3" s="408" t="s">
        <v>514</v>
      </c>
      <c r="D3" s="409"/>
      <c r="E3" s="410" t="s">
        <v>515</v>
      </c>
      <c r="F3" s="411">
        <v>156642</v>
      </c>
      <c r="G3" s="357">
        <v>362873.96666666667</v>
      </c>
      <c r="H3" s="411" t="s">
        <v>549</v>
      </c>
      <c r="I3" s="412">
        <v>5.0518818707043796</v>
      </c>
      <c r="J3" s="412">
        <f t="shared" si="0"/>
        <v>3.4503134536075892</v>
      </c>
    </row>
    <row r="4" spans="1:10" ht="17.100000000000001" customHeight="1" x14ac:dyDescent="0.25">
      <c r="A4" s="363" t="s">
        <v>342</v>
      </c>
      <c r="B4" s="374" t="s">
        <v>496</v>
      </c>
      <c r="C4" s="359" t="s">
        <v>516</v>
      </c>
      <c r="D4" s="348"/>
      <c r="E4" s="349" t="s">
        <v>517</v>
      </c>
      <c r="F4" s="345">
        <v>51223</v>
      </c>
      <c r="G4" s="369">
        <v>38265.716666666667</v>
      </c>
      <c r="H4" s="345" t="s">
        <v>550</v>
      </c>
      <c r="I4" s="355">
        <v>1.1666165786661626</v>
      </c>
      <c r="J4" s="355">
        <f t="shared" si="0"/>
        <v>2.2538312867266659</v>
      </c>
    </row>
    <row r="5" spans="1:10" ht="17.100000000000001" customHeight="1" x14ac:dyDescent="0.25">
      <c r="A5" s="393" t="s">
        <v>396</v>
      </c>
      <c r="B5" s="393" t="s">
        <v>518</v>
      </c>
      <c r="C5" s="394" t="s">
        <v>537</v>
      </c>
      <c r="D5" s="395"/>
      <c r="E5" s="396" t="s">
        <v>519</v>
      </c>
      <c r="F5" s="397">
        <v>15812</v>
      </c>
      <c r="G5" s="398">
        <v>10972.33333333333</v>
      </c>
      <c r="H5" s="397" t="s">
        <v>551</v>
      </c>
      <c r="I5" s="399">
        <f t="shared" ref="I5:I14" si="1">F5/G5</f>
        <v>1.4410790776802265</v>
      </c>
      <c r="J5" s="399">
        <f t="shared" si="0"/>
        <v>2.117189476347078</v>
      </c>
    </row>
    <row r="6" spans="1:10" s="352" customFormat="1" ht="17.100000000000001" customHeight="1" x14ac:dyDescent="0.25">
      <c r="A6" s="364" t="s">
        <v>417</v>
      </c>
      <c r="B6" s="364" t="s">
        <v>520</v>
      </c>
      <c r="C6" s="365" t="s">
        <v>538</v>
      </c>
      <c r="D6" s="366"/>
      <c r="E6" s="367" t="s">
        <v>521</v>
      </c>
      <c r="F6" s="368">
        <v>12105</v>
      </c>
      <c r="G6" s="369">
        <v>7104.2166666666662</v>
      </c>
      <c r="H6" s="368" t="s">
        <v>552</v>
      </c>
      <c r="I6" s="370">
        <f t="shared" si="1"/>
        <v>1.7039176263862073</v>
      </c>
      <c r="J6" s="370">
        <f t="shared" si="0"/>
        <v>1.9750516315572078</v>
      </c>
    </row>
    <row r="7" spans="1:10" ht="17.100000000000001" customHeight="1" x14ac:dyDescent="0.25">
      <c r="A7" s="361" t="s">
        <v>396</v>
      </c>
      <c r="B7" s="361" t="s">
        <v>522</v>
      </c>
      <c r="C7" s="360" t="s">
        <v>539</v>
      </c>
      <c r="D7" s="350"/>
      <c r="E7" s="351" t="s">
        <v>523</v>
      </c>
      <c r="F7" s="346">
        <v>27124</v>
      </c>
      <c r="G7" s="354">
        <v>19017.73333333333</v>
      </c>
      <c r="H7" s="346" t="s">
        <v>553</v>
      </c>
      <c r="I7" s="356">
        <f t="shared" si="1"/>
        <v>1.4262477827711681</v>
      </c>
      <c r="J7" s="356">
        <f t="shared" si="0"/>
        <v>2.4135820675416606</v>
      </c>
    </row>
    <row r="8" spans="1:10" ht="17.100000000000001" customHeight="1" x14ac:dyDescent="0.25">
      <c r="A8" s="361" t="s">
        <v>417</v>
      </c>
      <c r="B8" s="361" t="s">
        <v>520</v>
      </c>
      <c r="C8" s="360" t="s">
        <v>540</v>
      </c>
      <c r="D8" s="350"/>
      <c r="E8" s="351" t="s">
        <v>523</v>
      </c>
      <c r="F8" s="346">
        <v>12460</v>
      </c>
      <c r="G8" s="354">
        <v>3734.8833333333332</v>
      </c>
      <c r="H8" s="346" t="s">
        <v>554</v>
      </c>
      <c r="I8" s="356">
        <f t="shared" si="1"/>
        <v>3.336114916574815</v>
      </c>
      <c r="J8" s="356">
        <f t="shared" si="0"/>
        <v>1.869422150882825</v>
      </c>
    </row>
    <row r="9" spans="1:10" ht="17.100000000000001" customHeight="1" x14ac:dyDescent="0.25">
      <c r="A9" s="361" t="s">
        <v>396</v>
      </c>
      <c r="B9" s="361" t="s">
        <v>524</v>
      </c>
      <c r="C9" s="360" t="s">
        <v>541</v>
      </c>
      <c r="D9" s="350"/>
      <c r="E9" s="351" t="s">
        <v>525</v>
      </c>
      <c r="F9" s="346">
        <v>28600</v>
      </c>
      <c r="G9" s="354">
        <v>20196.333333333328</v>
      </c>
      <c r="H9" s="346" t="s">
        <v>555</v>
      </c>
      <c r="I9" s="356">
        <f t="shared" si="1"/>
        <v>1.4160986317648421</v>
      </c>
      <c r="J9" s="356">
        <f t="shared" si="0"/>
        <v>2.2310839160839162</v>
      </c>
    </row>
    <row r="10" spans="1:10" ht="17.100000000000001" customHeight="1" x14ac:dyDescent="0.25">
      <c r="A10" s="361" t="s">
        <v>423</v>
      </c>
      <c r="B10" s="361"/>
      <c r="C10" s="360" t="s">
        <v>526</v>
      </c>
      <c r="D10" s="350"/>
      <c r="E10" s="351" t="s">
        <v>527</v>
      </c>
      <c r="F10" s="346">
        <v>26619</v>
      </c>
      <c r="G10" s="434">
        <v>15250.5</v>
      </c>
      <c r="H10" s="346" t="s">
        <v>556</v>
      </c>
      <c r="I10" s="356">
        <f t="shared" si="1"/>
        <v>1.7454509688206945</v>
      </c>
      <c r="J10" s="356">
        <f t="shared" si="0"/>
        <v>2.1314850294902139</v>
      </c>
    </row>
    <row r="11" spans="1:10" ht="17.100000000000001" customHeight="1" x14ac:dyDescent="0.25">
      <c r="A11" s="361" t="s">
        <v>396</v>
      </c>
      <c r="B11" s="361" t="s">
        <v>528</v>
      </c>
      <c r="C11" s="360" t="s">
        <v>542</v>
      </c>
      <c r="D11" s="350"/>
      <c r="E11" s="351" t="s">
        <v>529</v>
      </c>
      <c r="F11" s="346">
        <v>26023</v>
      </c>
      <c r="G11" s="354">
        <v>16655.51666666667</v>
      </c>
      <c r="H11" s="346" t="s">
        <v>557</v>
      </c>
      <c r="I11" s="356">
        <f t="shared" si="1"/>
        <v>1.5624252625006125</v>
      </c>
      <c r="J11" s="356">
        <f t="shared" si="0"/>
        <v>2.0516081927525649</v>
      </c>
    </row>
    <row r="12" spans="1:10" ht="17.100000000000001" customHeight="1" x14ac:dyDescent="0.25">
      <c r="A12" s="361" t="s">
        <v>396</v>
      </c>
      <c r="B12" s="361" t="s">
        <v>530</v>
      </c>
      <c r="C12" s="360" t="s">
        <v>543</v>
      </c>
      <c r="D12" s="350"/>
      <c r="E12" s="351" t="s">
        <v>531</v>
      </c>
      <c r="F12" s="346">
        <v>12167</v>
      </c>
      <c r="G12" s="354">
        <v>4212.9333333333334</v>
      </c>
      <c r="H12" s="346" t="s">
        <v>558</v>
      </c>
      <c r="I12" s="356">
        <f t="shared" si="1"/>
        <v>2.8880115200810201</v>
      </c>
      <c r="J12" s="356">
        <f t="shared" si="0"/>
        <v>1.6999260294238514</v>
      </c>
    </row>
    <row r="13" spans="1:10" ht="17.25" customHeight="1" x14ac:dyDescent="0.25">
      <c r="A13" s="361" t="s">
        <v>429</v>
      </c>
      <c r="B13" s="361" t="s">
        <v>532</v>
      </c>
      <c r="C13" s="360" t="s">
        <v>544</v>
      </c>
      <c r="D13" s="350"/>
      <c r="E13" s="351" t="s">
        <v>533</v>
      </c>
      <c r="F13" s="346">
        <v>6442</v>
      </c>
      <c r="G13" s="354">
        <v>551</v>
      </c>
      <c r="H13" s="346">
        <v>9154</v>
      </c>
      <c r="I13" s="356">
        <f t="shared" si="1"/>
        <v>11.69147005444646</v>
      </c>
      <c r="J13" s="356">
        <f t="shared" si="0"/>
        <v>1.4209872710338405</v>
      </c>
    </row>
    <row r="14" spans="1:10" ht="17.100000000000001" customHeight="1" x14ac:dyDescent="0.25">
      <c r="A14" s="361" t="s">
        <v>396</v>
      </c>
      <c r="B14" s="361" t="s">
        <v>534</v>
      </c>
      <c r="C14" s="360" t="s">
        <v>545</v>
      </c>
      <c r="D14" s="350"/>
      <c r="E14" s="351" t="s">
        <v>535</v>
      </c>
      <c r="F14" s="346">
        <v>9471</v>
      </c>
      <c r="G14" s="425">
        <v>3767.8</v>
      </c>
      <c r="H14" s="346" t="s">
        <v>559</v>
      </c>
      <c r="I14" s="356">
        <f t="shared" si="1"/>
        <v>2.5136684537395828</v>
      </c>
      <c r="J14" s="356">
        <f t="shared" si="0"/>
        <v>1.5751240629289409</v>
      </c>
    </row>
    <row r="15" spans="1:10" ht="17.100000000000001" customHeight="1" x14ac:dyDescent="0.25">
      <c r="A15" s="361" t="s">
        <v>396</v>
      </c>
      <c r="B15" s="361" t="s">
        <v>520</v>
      </c>
      <c r="C15" s="360" t="s">
        <v>546</v>
      </c>
      <c r="D15" s="350"/>
      <c r="E15" s="351" t="s">
        <v>536</v>
      </c>
      <c r="F15" s="346">
        <v>22273</v>
      </c>
      <c r="G15" s="354">
        <v>12736.36666666667</v>
      </c>
      <c r="H15" s="346" t="s">
        <v>560</v>
      </c>
      <c r="I15" s="356">
        <f t="shared" ref="I15:I16" si="2">F15/G15</f>
        <v>1.7487718894190123</v>
      </c>
      <c r="J15" s="356">
        <f t="shared" ref="J15:J16" si="3">H15/F15</f>
        <v>2.0311588021371167</v>
      </c>
    </row>
    <row r="16" spans="1:10" x14ac:dyDescent="0.25">
      <c r="A16" s="361" t="s">
        <v>417</v>
      </c>
      <c r="B16" s="361" t="s">
        <v>522</v>
      </c>
      <c r="C16" s="360" t="s">
        <v>547</v>
      </c>
      <c r="D16" s="350"/>
      <c r="E16" s="351" t="s">
        <v>536</v>
      </c>
      <c r="F16" s="346">
        <v>11004</v>
      </c>
      <c r="G16" s="354">
        <v>3193.0333333333328</v>
      </c>
      <c r="H16" s="346" t="s">
        <v>561</v>
      </c>
      <c r="I16" s="356">
        <f t="shared" si="2"/>
        <v>3.4462527794886788</v>
      </c>
      <c r="J16" s="356">
        <f t="shared" si="3"/>
        <v>1.8072519083969465</v>
      </c>
    </row>
  </sheetData>
  <autoFilter ref="A1:J15" xr:uid="{00000000-0001-0000-0300-000000000000}"/>
  <phoneticPr fontId="44" type="noConversion"/>
  <conditionalFormatting sqref="G5:G12">
    <cfRule type="colorScale" priority="29">
      <colorScale>
        <cfvo type="min"/>
        <cfvo type="max"/>
        <color rgb="FFFCFCFF"/>
        <color rgb="FFF8696B"/>
      </colorScale>
    </cfRule>
  </conditionalFormatting>
  <conditionalFormatting sqref="G14:G15">
    <cfRule type="colorScale" priority="350">
      <colorScale>
        <cfvo type="min"/>
        <cfvo type="max"/>
        <color rgb="FFFCFCFF"/>
        <color rgb="FFF8696B"/>
      </colorScale>
    </cfRule>
  </conditionalFormatting>
  <conditionalFormatting sqref="G2:G4">
    <cfRule type="colorScale" priority="351">
      <colorScale>
        <cfvo type="min"/>
        <cfvo type="max"/>
        <color rgb="FFFCFCFF"/>
        <color rgb="FFF8696B"/>
      </colorScale>
    </cfRule>
  </conditionalFormatting>
  <conditionalFormatting sqref="G16">
    <cfRule type="colorScale" priority="2">
      <colorScale>
        <cfvo type="min"/>
        <cfvo type="max"/>
        <color rgb="FFFCFCFF"/>
        <color rgb="FFF8696B"/>
      </colorScale>
    </cfRule>
  </conditionalFormatting>
  <conditionalFormatting sqref="G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Hoja1</vt:lpstr>
      <vt:lpstr>Destacados</vt:lpstr>
      <vt:lpstr>Partidos</vt:lpstr>
      <vt:lpstr>Replay</vt:lpstr>
      <vt:lpstr>Canales Deportivos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2022-09-28T00:04:23Z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