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9E61CFFD-38D2-40E8-AA66-20D4B10977FD}" xr6:coauthVersionLast="47" xr6:coauthVersionMax="47" xr10:uidLastSave="{00000000-0000-0000-0000-000000000000}"/>
  <bookViews>
    <workbookView xWindow="-120" yWindow="-120" windowWidth="20730" windowHeight="11160" tabRatio="769" firstSheet="3" activeTab="7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Canales Deportivos" sheetId="16" r:id="rId10"/>
    <sheet name="Partidos" sheetId="4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Destacados!$B$3:$I$29</definedName>
    <definedName name="_xlnm._FilterDatabase" localSheetId="10" hidden="1">Partidos!$A$1:$J$21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6" l="1"/>
  <c r="K12" i="16" s="1"/>
  <c r="H5" i="10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J4" i="16" l="1"/>
  <c r="J5" i="16"/>
  <c r="J6" i="16"/>
  <c r="J7" i="16"/>
  <c r="J8" i="16"/>
  <c r="J9" i="16"/>
  <c r="J10" i="16"/>
  <c r="J11" i="16"/>
  <c r="J3" i="16"/>
  <c r="D43" i="5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H7" i="10"/>
  <c r="P29" i="6"/>
  <c r="O29" i="6"/>
  <c r="P16" i="6"/>
  <c r="O16" i="6"/>
  <c r="N16" i="6"/>
  <c r="M16" i="6"/>
  <c r="L16" i="6"/>
  <c r="K16" i="6"/>
  <c r="J16" i="6"/>
  <c r="P28" i="5"/>
  <c r="O28" i="5"/>
  <c r="P15" i="5"/>
  <c r="O15" i="5"/>
  <c r="N15" i="5"/>
  <c r="M15" i="5"/>
  <c r="L15" i="5"/>
  <c r="K15" i="5"/>
  <c r="J15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J14" i="4"/>
  <c r="I14" i="4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J13" i="16"/>
  <c r="K13" i="16" s="1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<sst xmlns="http://schemas.openxmlformats.org/spreadsheetml/2006/main" count="1407" uniqueCount="685">
  <si>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</si>
  <si>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</si>
  <si>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</si>
  <si>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</si>
  <si>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</si>
  <si>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</si>
  <si>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</si>
  <si>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</si>
  <si>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</si>
  <si>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</si>
  <si>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</si>
  <si>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</si>
  <si>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</si>
  <si>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</si>
  <si>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</si>
  <si>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</si>
  <si>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</si>
  <si>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</si>
  <si>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</si>
  <si>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</si>
  <si>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</si>
  <si>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</si>
  <si>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</si>
  <si>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</si>
  <si>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</si>
  <si>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</si>
  <si>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</si>
  <si>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</si>
  <si>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</si>
  <si>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</si>
  <si>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</si>
  <si>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</si>
  <si>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</si>
  <si>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</si>
  <si>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</si>
  <si>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</si>
  <si>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</si>
  <si>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</si>
  <si>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</si>
  <si>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</si>
  <si>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</si>
  <si>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</si>
  <si>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</si>
  <si>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</si>
  <si>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</si>
  <si>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</si>
  <si>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</si>
  <si>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</si>
  <si>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</si>
  <si>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</si>
  <si>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</si>
  <si>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</si>
  <si>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</si>
  <si>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</si>
  <si>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</si>
  <si>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</si>
  <si>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</si>
  <si>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</si>
  <si>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</si>
  <si>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</si>
  <si>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</si>
  <si>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</si>
  <si>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</si>
  <si>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</si>
  <si>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</si>
  <si>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</si>
  <si>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</si>
  <si>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</si>
  <si>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</si>
  <si>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</si>
  <si>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</si>
  <si>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</si>
  <si>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</si>
  <si>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</si>
  <si>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</si>
  <si>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</si>
  <si>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</si>
  <si>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</si>
  <si>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</si>
  <si>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</si>
  <si>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</si>
  <si>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</si>
  <si>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</si>
  <si>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</si>
  <si>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</si>
  <si>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</si>
  <si>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</si>
  <si>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</si>
  <si>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</si>
  <si>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</si>
  <si>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</si>
  <si>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</si>
  <si>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</si>
  <si>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</si>
  <si>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</si>
  <si>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</si>
  <si>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</si>
  <si>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</si>
  <si>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</si>
  <si>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</si>
  <si>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</si>
  <si>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</si>
  <si>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</si>
  <si>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</si>
  <si>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</si>
  <si>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</si>
  <si>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</si>
  <si>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</si>
  <si>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</si>
  <si>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</si>
  <si>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</si>
  <si>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</si>
  <si>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</si>
  <si>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</si>
  <si>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</si>
  <si>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</si>
  <si>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</si>
  <si>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</si>
  <si>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</si>
  <si>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</si>
  <si>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</si>
  <si>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</si>
  <si>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</si>
  <si>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</si>
  <si>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</si>
  <si>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</si>
  <si>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</si>
  <si>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</si>
  <si>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</si>
  <si>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</si>
  <si>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</si>
  <si>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</si>
  <si>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</si>
  <si>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</si>
  <si>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</si>
  <si>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</si>
  <si>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</si>
  <si>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</si>
  <si>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</si>
  <si>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</si>
  <si>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</si>
  <si>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</si>
  <si>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</si>
  <si>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</si>
  <si>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</si>
  <si>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</si>
  <si>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</si>
  <si>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</si>
  <si>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</si>
  <si>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</si>
  <si>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</si>
  <si>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</si>
  <si>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</si>
  <si>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</si>
  <si>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</si>
  <si>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</si>
  <si>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</si>
  <si>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</si>
  <si>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</si>
  <si>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</si>
  <si>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</si>
  <si>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</si>
  <si>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</si>
  <si>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</si>
  <si>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</si>
  <si>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</si>
  <si>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</si>
  <si>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</si>
  <si>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</si>
  <si>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</si>
  <si>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</si>
  <si>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</si>
  <si>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</si>
  <si>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</si>
  <si>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</si>
  <si>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</si>
  <si>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</si>
  <si>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</si>
  <si>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</si>
  <si>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</si>
  <si>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</si>
  <si>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</si>
  <si>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</si>
  <si>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</si>
  <si>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</si>
  <si>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</si>
  <si>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</si>
  <si>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</si>
  <si>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</si>
  <si>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</si>
  <si>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</si>
  <si>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</si>
  <si>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</si>
  <si>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</si>
  <si>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</si>
  <si>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</si>
  <si>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</si>
  <si>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</si>
  <si>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</si>
  <si>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</si>
  <si>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</si>
  <si>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</si>
  <si>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</si>
  <si>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</si>
  <si>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</si>
  <si>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</si>
  <si>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</si>
  <si>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</si>
  <si>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</si>
  <si>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</si>
  <si>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</si>
  <si>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</si>
  <si>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</si>
  <si>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</si>
  <si>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</si>
  <si>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</si>
  <si>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</si>
  <si>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</si>
  <si>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</si>
  <si>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</si>
  <si>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</si>
  <si>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</si>
  <si>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</si>
  <si>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</si>
  <si>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</si>
  <si>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</si>
  <si>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</si>
  <si>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</si>
  <si>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</si>
  <si>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</si>
  <si>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</si>
  <si>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</si>
  <si>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</si>
  <si>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</si>
  <si>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</si>
  <si>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</si>
  <si>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</si>
  <si>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</si>
  <si>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</si>
  <si>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</si>
  <si>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</si>
  <si>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</si>
  <si>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</si>
  <si>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</si>
  <si>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</si>
  <si>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</si>
  <si>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</si>
  <si>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</si>
  <si>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</si>
  <si>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</si>
  <si>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</si>
  <si>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</si>
  <si>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</si>
  <si>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</si>
  <si>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</si>
  <si>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</si>
  <si>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</si>
  <si>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</si>
  <si>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</si>
  <si>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</si>
  <si>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</si>
  <si>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</si>
  <si>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</si>
  <si>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</si>
  <si>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</si>
  <si>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</si>
  <si>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</si>
  <si>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</si>
  <si>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</si>
  <si>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</si>
  <si>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</si>
  <si>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</si>
  <si>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</si>
  <si>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</si>
  <si>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</si>
  <si>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</si>
  <si>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</si>
  <si>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</si>
  <si>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</si>
  <si>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</si>
  <si>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</si>
  <si>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</si>
  <si>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</si>
  <si>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</si>
  <si>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</si>
  <si>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</si>
  <si>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</si>
  <si>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</si>
  <si>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</si>
  <si>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</si>
  <si>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</si>
  <si>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</si>
  <si>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</si>
  <si>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</si>
  <si>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</si>
  <si>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</si>
  <si>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</si>
  <si>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</si>
  <si>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</si>
  <si>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</si>
  <si>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</si>
  <si>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</si>
  <si>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</si>
  <si>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</si>
  <si>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</si>
  <si>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</si>
  <si>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</si>
  <si>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</si>
  <si>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</si>
  <si>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</si>
  <si>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</si>
  <si>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</si>
  <si>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</si>
  <si>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</si>
  <si>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</si>
  <si>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</si>
  <si>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</si>
  <si>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</si>
  <si>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</si>
  <si>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</si>
  <si>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</si>
  <si>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</si>
  <si>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</si>
  <si>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</si>
  <si>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</si>
  <si>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</si>
  <si>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</si>
  <si>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</si>
  <si>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</si>
  <si>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</si>
  <si>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</si>
  <si>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</si>
  <si>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</si>
  <si>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</si>
  <si>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</si>
  <si>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</si>
  <si>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</si>
  <si>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</si>
  <si>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</si>
  <si>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</si>
  <si>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</si>
  <si>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</si>
  <si>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</si>
  <si>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</si>
  <si>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</si>
  <si>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</si>
  <si>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</si>
  <si>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</si>
  <si>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</si>
  <si>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</si>
  <si>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</si>
  <si>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</si>
  <si>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</si>
  <si>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</si>
  <si>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</si>
  <si>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</si>
  <si>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</si>
  <si>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</si>
  <si>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</si>
  <si>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</si>
  <si>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</si>
  <si>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</si>
  <si>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</si>
  <si>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</si>
  <si>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</si>
  <si>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</si>
  <si>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</si>
  <si>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</si>
  <si>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Combutters</t>
  </si>
  <si>
    <t>Willax noticias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</si>
  <si>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</si>
  <si>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</si>
  <si>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</si>
  <si>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</si>
  <si>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</si>
  <si>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</si>
  <si>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</si>
  <si>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</si>
  <si>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</si>
  <si>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</si>
  <si>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</si>
  <si>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</si>
  <si>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</si>
  <si>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</si>
  <si>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</si>
  <si>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</si>
  <si>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</si>
  <si>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</si>
  <si>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</si>
  <si>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</si>
  <si>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</si>
  <si>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</si>
  <si>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</si>
  <si>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</si>
  <si>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</si>
  <si>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</si>
  <si>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ESPN HD</t>
  </si>
  <si>
    <t>17/06-23/06</t>
  </si>
  <si>
    <t>GOLPERU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</si>
  <si>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</si>
  <si>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</si>
  <si>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</si>
  <si>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</si>
  <si>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</si>
  <si>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</si>
  <si>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</si>
  <si>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</si>
  <si>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</si>
  <si>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</si>
  <si>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</si>
  <si>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</si>
  <si>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Criminal minds</t>
  </si>
  <si>
    <t>Después de todo</t>
  </si>
  <si>
    <t>Ghost Whisperer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</si>
  <si>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</si>
  <si>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</si>
  <si>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</si>
  <si>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</si>
  <si>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</si>
  <si>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</si>
  <si>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</si>
  <si>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</si>
  <si>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Noticias al día</t>
  </si>
  <si>
    <t>Águila roja</t>
  </si>
  <si>
    <t>La familia de mi esposo</t>
  </si>
  <si>
    <t>18/07-24/07</t>
  </si>
  <si>
    <t>25/07-31/07</t>
  </si>
  <si>
    <t>ESPN2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</si>
  <si>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</si>
  <si>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</si>
  <si>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</si>
  <si>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</si>
  <si>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</si>
  <si>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</si>
  <si>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</si>
  <si>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</si>
  <si>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</si>
  <si>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</si>
  <si>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</si>
  <si>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</si>
  <si>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</si>
  <si>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WWE : Smackdown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</si>
  <si>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</si>
  <si>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</si>
  <si>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</si>
  <si>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</si>
  <si>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</si>
  <si>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</si>
  <si>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¿Qué culpa tiene Fatmagul?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</si>
  <si>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</si>
  <si>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</si>
  <si>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</si>
  <si>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</si>
  <si>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</si>
  <si>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</si>
  <si>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</si>
  <si>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</si>
  <si>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</si>
  <si>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</si>
  <si>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</si>
  <si>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</si>
  <si>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</si>
  <si>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</si>
  <si>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</si>
  <si>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</si>
  <si>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</si>
  <si>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</si>
  <si>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</si>
  <si>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</si>
  <si>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</si>
  <si>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</si>
  <si>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The Last Kingdom</t>
  </si>
  <si>
    <t>Liga1 Betsson</t>
  </si>
  <si>
    <t>15/08-21/08</t>
  </si>
  <si>
    <t>08/08-14/08</t>
  </si>
  <si>
    <t>08/07-14/07</t>
  </si>
  <si>
    <t>15/07-21/07</t>
  </si>
  <si>
    <t>22/08-28/08</t>
  </si>
  <si>
    <t>Primer noticiero de la noche con Jaime Chincha</t>
  </si>
  <si>
    <t>29/08-04/09</t>
  </si>
  <si>
    <t>Milagros Leiva</t>
  </si>
  <si>
    <t>05/09-11/09</t>
  </si>
  <si>
    <t>Panamericana</t>
  </si>
  <si>
    <t>Perú tiene talento  22:00 a 00:00</t>
  </si>
  <si>
    <t>Terremoto: la falla de San Andrés</t>
  </si>
  <si>
    <t>La máscara</t>
  </si>
  <si>
    <t>Latina</t>
  </si>
  <si>
    <t>PROGRAMAS LIVE - NO TOMAR EN CUENTA EN LA SUMA GENERAL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</si>
  <si>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</si>
  <si>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</si>
  <si>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</si>
  <si>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</si>
  <si>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</si>
  <si>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</si>
  <si>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</si>
  <si>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</si>
  <si>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 –25/09</t>
  </si>
  <si>
    <t>Liga de Naciones - Grupo A3</t>
  </si>
  <si>
    <t>Liga de Naciones - Grupo A2</t>
  </si>
  <si>
    <t>Rambo IV: de regreso al infierno</t>
  </si>
  <si>
    <t>Fútbol amistoso : Partido despedida Pizarro</t>
  </si>
  <si>
    <t>The hard corps</t>
  </si>
  <si>
    <t>Liga Femenina de Fútbol : Alianza Lima vs. Carlos Mannucci - Final</t>
  </si>
  <si>
    <t>Antes del juego</t>
  </si>
  <si>
    <t>Jack Reacher: sin regreso</t>
  </si>
  <si>
    <t>Gol Noticias</t>
  </si>
  <si>
    <t>Cinema ATV</t>
  </si>
  <si>
    <t>Central de informaciones</t>
  </si>
  <si>
    <t>Golreplay</t>
  </si>
  <si>
    <t>Fútbol amistoso : Perú vs. México (24-09-2022)</t>
  </si>
  <si>
    <t>19/09-25/09</t>
  </si>
  <si>
    <t>América Noticias: Primera Edición</t>
  </si>
  <si>
    <t>Bloque Novelas Turcas</t>
  </si>
  <si>
    <t>Movistar Deportes</t>
  </si>
  <si>
    <t>Canal N</t>
  </si>
  <si>
    <t>AMC</t>
  </si>
  <si>
    <t>Replay JB en ATV</t>
  </si>
  <si>
    <t>Replay FFC 53 - Argentina</t>
  </si>
  <si>
    <t>RPP</t>
  </si>
  <si>
    <t>26/09 –02/10</t>
  </si>
  <si>
    <t>Alianza Lima vs. San Martín</t>
  </si>
  <si>
    <t>2022-09-26 20:00:00</t>
  </si>
  <si>
    <t>Academia Cantolao vs. Carlos Stein</t>
  </si>
  <si>
    <t>2022-09-28 13:15:00</t>
  </si>
  <si>
    <t>Sport Huancayo  vs. Dep. Municipal</t>
  </si>
  <si>
    <t>2022-09-28 15:30:00</t>
  </si>
  <si>
    <t>Sporting Cristal vs. ADT</t>
  </si>
  <si>
    <t>2022-09-29 13:00:00</t>
  </si>
  <si>
    <t>FBC Melgar vs. Binacional</t>
  </si>
  <si>
    <t>2022-09-29 15:30:00</t>
  </si>
  <si>
    <t>Alianza Atlético vs. Universitario</t>
  </si>
  <si>
    <t>2022-09-30 13:15:00</t>
  </si>
  <si>
    <t>UTC vs. César Vallejo</t>
  </si>
  <si>
    <t>2022-09-30 15:30:00</t>
  </si>
  <si>
    <t>Carlos A. Mannucci vs. Ayacucho FC</t>
  </si>
  <si>
    <t>2022-09-30 19:00:00</t>
  </si>
  <si>
    <t>Inglaterra vs Alemania</t>
  </si>
  <si>
    <t>2022-09-26 13:45:00</t>
  </si>
  <si>
    <t>Portugal vs España</t>
  </si>
  <si>
    <t>2022-09-27 13:45:00</t>
  </si>
  <si>
    <t>Amistoso internacional</t>
  </si>
  <si>
    <t>Brasil  vs Túnez</t>
  </si>
  <si>
    <t>2022-09-27 13:30:00</t>
  </si>
  <si>
    <t>Noruega vs Serbia</t>
  </si>
  <si>
    <t>Brasileirao</t>
  </si>
  <si>
    <t>Corinthians vs Atlético Goianiense</t>
  </si>
  <si>
    <t>2022-09-28 17:00:00</t>
  </si>
  <si>
    <t>Bundesliga #8</t>
  </si>
  <si>
    <t>Bayern Munich vs Bayer Leverkusen</t>
  </si>
  <si>
    <t>2022-09-30 13:30:00</t>
  </si>
  <si>
    <t>Premier #9-SOEN 16195</t>
  </si>
  <si>
    <t>Arsenal vs Tottenham</t>
  </si>
  <si>
    <t>2022-10-01 06:30:00</t>
  </si>
  <si>
    <t>Premier #9-SOEN 16200</t>
  </si>
  <si>
    <t>Liverpool vs Brighton</t>
  </si>
  <si>
    <t>2022-10-01 09:00:00</t>
  </si>
  <si>
    <t>Serie A #8-SOIM 14818</t>
  </si>
  <si>
    <t>Inter vs Roma</t>
  </si>
  <si>
    <t>2022-10-01 11:00:00</t>
  </si>
  <si>
    <t>LaLiga #7-SOIG 14934</t>
  </si>
  <si>
    <t>Sevilla vs Atlético Madrid</t>
  </si>
  <si>
    <t>2022-10-01 11:30:00</t>
  </si>
  <si>
    <t>Turkish Super Liga</t>
  </si>
  <si>
    <t>ESPN EXTRA</t>
  </si>
  <si>
    <t>Adama Demirspor vs Galatasaray</t>
  </si>
  <si>
    <t>2022-10-01 12:00:00</t>
  </si>
  <si>
    <t>LaLiga #7-SOIG 14933</t>
  </si>
  <si>
    <t>ESPN3</t>
  </si>
  <si>
    <t>Mallorca vs Barcelona</t>
  </si>
  <si>
    <t>2022-10-01 14:00:00</t>
  </si>
  <si>
    <t>Ligue 1 #8-SOFL 4256</t>
  </si>
  <si>
    <t>PSG vs Niza</t>
  </si>
  <si>
    <t>Sudamericana FINAL</t>
  </si>
  <si>
    <t>Sao Paulo (BRA) vs Independiente del Valle (ECU)</t>
  </si>
  <si>
    <t>2022-10-01 15:00:00</t>
  </si>
  <si>
    <t>Corinthians vs Cuiaba</t>
  </si>
  <si>
    <t>2022-10-01 19:00:00</t>
  </si>
  <si>
    <t>LaLiga #7-SOIG 14935</t>
  </si>
  <si>
    <t>Espanyol vs Valencia</t>
  </si>
  <si>
    <t>2022-10-02 07:00:00</t>
  </si>
  <si>
    <t>Premier #9-SOEN 16201</t>
  </si>
  <si>
    <t>Manchester City vs Manchester United</t>
  </si>
  <si>
    <t>2022-10-02 08:00:00</t>
  </si>
  <si>
    <t>Serie A #8-SOIM 14815</t>
  </si>
  <si>
    <t>Atalanta vs Fiorentina</t>
  </si>
  <si>
    <t>2022-10-02 11:00:00</t>
  </si>
  <si>
    <t>Ligue 1 #8-SOFL 4261</t>
  </si>
  <si>
    <t>Lens vs Lyon</t>
  </si>
  <si>
    <t>2022-10-02 13:45:00</t>
  </si>
  <si>
    <t>Serie A #8-SOIM 14819</t>
  </si>
  <si>
    <t>Juventus vs Bologna</t>
  </si>
  <si>
    <t>LPF AFA #22-SOAR 2310</t>
  </si>
  <si>
    <t>Boca Juniors vs Vélez Sársfield</t>
  </si>
  <si>
    <t>2022-10-02 16:00:00</t>
  </si>
  <si>
    <t>LPF AFA #22-SOAR 2306</t>
  </si>
  <si>
    <t>Argentinos Jrs. vs River Plate</t>
  </si>
  <si>
    <t>2022-10-02 18:30:00</t>
  </si>
  <si>
    <t>Liga 1 Betsson - Fecha #13</t>
  </si>
  <si>
    <t>Avengers: Infinity war</t>
  </si>
  <si>
    <t>Liga1 : Alianza Lima vs. San Martín - Clausura</t>
  </si>
  <si>
    <t>Francotirador</t>
  </si>
  <si>
    <t>The meg</t>
  </si>
  <si>
    <t>Fútbol de Inglaterra - Premier League : Manchester City vs. Manchester United - Fecha 9 (02-10-2022)</t>
  </si>
  <si>
    <t>Liga1 : Sporting Cristal vs. ADT - Clausura</t>
  </si>
  <si>
    <t>Machete</t>
  </si>
  <si>
    <t>El justiciero</t>
  </si>
  <si>
    <t>Ganar o morir</t>
  </si>
  <si>
    <t>Liga1 : Alianza Atlético vs. Universitario - Clausura</t>
  </si>
  <si>
    <t>Jack el cazagigantes</t>
  </si>
  <si>
    <t>Debate de candidatos a la Alcaldía de Lima</t>
  </si>
  <si>
    <t>Destino final</t>
  </si>
  <si>
    <t>Rampage: Devastación</t>
  </si>
  <si>
    <t>Venom</t>
  </si>
  <si>
    <t>Chicas pesadas</t>
  </si>
  <si>
    <t>Francotirador 3</t>
  </si>
  <si>
    <t>Robocop 3</t>
  </si>
  <si>
    <t>Situación extrema</t>
  </si>
  <si>
    <t>Fútbol amistoso : Perú vs. El Salvador</t>
  </si>
  <si>
    <t>Robocop 2</t>
  </si>
  <si>
    <t>Pokémon: detective Pikachu</t>
  </si>
  <si>
    <t>Animales fantásticos y donde encontrarlos</t>
  </si>
  <si>
    <t>Destino final 4</t>
  </si>
  <si>
    <t>Liga de las Naciones de la UEFA : Inglaterra vs. Alemania - Grupo C</t>
  </si>
  <si>
    <t>Venganza letal</t>
  </si>
  <si>
    <t>Stealth</t>
  </si>
  <si>
    <t>Contracara</t>
  </si>
  <si>
    <t>Nunca más</t>
  </si>
  <si>
    <t>Pedro el escamoso</t>
  </si>
  <si>
    <t>Contracorriente</t>
  </si>
  <si>
    <t>Kill Bill</t>
  </si>
  <si>
    <t>La tribuna</t>
  </si>
  <si>
    <t>NCIS: New Orleans</t>
  </si>
  <si>
    <t>De película</t>
  </si>
  <si>
    <t>Políticas</t>
  </si>
  <si>
    <t>El Camerino</t>
  </si>
  <si>
    <t>Antesala Liga1 : Alianza Lima vs. San Martín - Clausura</t>
  </si>
  <si>
    <t>El poder en tus manos</t>
  </si>
  <si>
    <t>Las cosas como son</t>
  </si>
  <si>
    <t>El Deportivo</t>
  </si>
  <si>
    <t>Bloque de deportes</t>
  </si>
  <si>
    <t>Yo caviar</t>
  </si>
  <si>
    <t>Camotillo</t>
  </si>
  <si>
    <t>Antesala Liga1 : Alianza Atlético vs. Universitario - Clausura</t>
  </si>
  <si>
    <t>Elecciones municipales</t>
  </si>
  <si>
    <t>Antesala Liga1 : FBC Melgar vs. Binacional - Clausura</t>
  </si>
  <si>
    <t>Decide bien 2022</t>
  </si>
  <si>
    <t>Flash Electoral</t>
  </si>
  <si>
    <t>Buenas noticias</t>
  </si>
  <si>
    <t>Charlas de cuarentena : Roberto Guizasola</t>
  </si>
  <si>
    <t>Alianza Lima vs San Martín</t>
  </si>
  <si>
    <t>Liga de naciones</t>
  </si>
  <si>
    <t>Amistoso Internacional</t>
  </si>
  <si>
    <t>Brasil vs Tunez</t>
  </si>
  <si>
    <t>Sport Huancayo vs D.Municipal</t>
  </si>
  <si>
    <t>Cristal vs ADT</t>
  </si>
  <si>
    <t>A.Atlético vs Universitario</t>
  </si>
  <si>
    <t>Copa Sudamericana FINAL</t>
  </si>
  <si>
    <t>Sao Paulo vs Ind del Valle</t>
  </si>
  <si>
    <t>Serie A</t>
  </si>
  <si>
    <t>Ligue 1</t>
  </si>
  <si>
    <t>LaLiga</t>
  </si>
  <si>
    <t>Premier League</t>
  </si>
  <si>
    <t>Man City vs Man United</t>
  </si>
  <si>
    <t>AFA LPF</t>
  </si>
  <si>
    <t>Boca Jrs vs Velez Arfield</t>
  </si>
  <si>
    <t>Avengers: Infinity War</t>
  </si>
  <si>
    <t>Saga Sherlock Holmes</t>
  </si>
  <si>
    <t>Warner Channel</t>
  </si>
  <si>
    <t>Había una vez en Hollywood</t>
  </si>
  <si>
    <t>TNT</t>
  </si>
  <si>
    <t>1:40 am
día siguiente</t>
  </si>
  <si>
    <t>Spider-man: Lejos de casa</t>
  </si>
  <si>
    <t>Space</t>
  </si>
  <si>
    <t>El hombre de acero</t>
  </si>
  <si>
    <t>Cinemax</t>
  </si>
  <si>
    <t>Elecciones Cobertura Especial</t>
  </si>
  <si>
    <t>El gran show - Estreno</t>
  </si>
  <si>
    <t>Replay Debate Municipal</t>
  </si>
  <si>
    <t>Replay Despedida de Pizarro</t>
  </si>
  <si>
    <t>REPLAY - Alianza Lima vs San Martín</t>
  </si>
  <si>
    <t>REPLAY Cristal vs ADT</t>
  </si>
  <si>
    <t>REPLAY Avengers: Infinity War</t>
  </si>
  <si>
    <t>REPLAY Man City vs Man United</t>
  </si>
  <si>
    <t>ESPN EXTRA HD</t>
  </si>
  <si>
    <t>26/09-02/10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</si>
</sst>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dd/mm/yyyy;@"/>
    <numFmt numFmtId="171" formatCode="[$-280A]hh:mm:ss\ AM/PM;@"/>
  </numFmts>
  <fonts count="5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000000"/>
      </patternFill>
    </fill>
  </fills>
  <borders count="7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</borders>
  <cellStyleXfs count="86">
    <xf numFmtId="0" fontId="0" fillId="0" borderId="0"/>
    <xf numFmtId="164" fontId="26" fillId="0" borderId="0" applyBorder="0" applyProtection="0"/>
    <xf numFmtId="165" fontId="26" fillId="0" borderId="0" applyBorder="0" applyProtection="0"/>
    <xf numFmtId="0" fontId="26" fillId="0" borderId="0"/>
    <xf numFmtId="0" fontId="15" fillId="0" borderId="0"/>
    <xf numFmtId="0" fontId="14" fillId="0" borderId="0"/>
    <xf numFmtId="0" fontId="27" fillId="0" borderId="0" applyNumberFormat="0" applyFill="0" applyBorder="0" applyAlignment="0" applyProtection="0"/>
    <xf numFmtId="0" fontId="28" fillId="0" borderId="36" applyNumberFormat="0" applyFill="0" applyAlignment="0" applyProtection="0"/>
    <xf numFmtId="0" fontId="29" fillId="0" borderId="37" applyNumberFormat="0" applyFill="0" applyAlignment="0" applyProtection="0"/>
    <xf numFmtId="0" fontId="30" fillId="0" borderId="38" applyNumberFormat="0" applyFill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4" fillId="17" borderId="39" applyNumberFormat="0" applyAlignment="0" applyProtection="0"/>
    <xf numFmtId="0" fontId="35" fillId="18" borderId="40" applyNumberFormat="0" applyAlignment="0" applyProtection="0"/>
    <xf numFmtId="0" fontId="36" fillId="18" borderId="39" applyNumberFormat="0" applyAlignment="0" applyProtection="0"/>
    <xf numFmtId="0" fontId="37" fillId="0" borderId="41" applyNumberFormat="0" applyFill="0" applyAlignment="0" applyProtection="0"/>
    <xf numFmtId="0" fontId="38" fillId="19" borderId="42" applyNumberFormat="0" applyAlignment="0" applyProtection="0"/>
    <xf numFmtId="0" fontId="39" fillId="0" borderId="0" applyNumberFormat="0" applyFill="0" applyBorder="0" applyAlignment="0" applyProtection="0"/>
    <xf numFmtId="0" fontId="40" fillId="0" borderId="44" applyNumberFormat="0" applyFill="0" applyAlignment="0" applyProtection="0"/>
    <xf numFmtId="0" fontId="41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41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41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41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41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41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4" borderId="0" applyNumberFormat="0" applyBorder="0" applyAlignment="0" applyProtection="0"/>
    <xf numFmtId="0" fontId="13" fillId="0" borderId="0"/>
    <xf numFmtId="0" fontId="13" fillId="20" borderId="43" applyNumberFormat="0" applyFont="0" applyAlignment="0" applyProtection="0"/>
    <xf numFmtId="0" fontId="42" fillId="0" borderId="0" applyNumberFormat="0" applyFill="0" applyBorder="0" applyAlignment="0" applyProtection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5" fillId="0" borderId="0"/>
    <xf numFmtId="0" fontId="3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50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7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8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8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7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9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6" fillId="5" borderId="18" xfId="1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164" fontId="16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6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8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6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2" borderId="0" xfId="0" applyFont="1" applyFill="1"/>
    <xf numFmtId="0" fontId="2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6" fillId="2" borderId="0" xfId="0" applyFont="1" applyFill="1" applyBorder="1"/>
    <xf numFmtId="164" fontId="16" fillId="2" borderId="0" xfId="1" applyFont="1" applyFill="1" applyBorder="1" applyAlignment="1" applyProtection="1"/>
    <xf numFmtId="3" fontId="21" fillId="0" borderId="0" xfId="0" applyNumberFormat="1" applyFont="1"/>
    <xf numFmtId="0" fontId="22" fillId="2" borderId="0" xfId="0" applyFont="1" applyFill="1" applyAlignment="1">
      <alignment horizontal="center" vertical="center"/>
    </xf>
    <xf numFmtId="165" fontId="21" fillId="0" borderId="0" xfId="2" applyFont="1" applyBorder="1" applyAlignment="1" applyProtection="1">
      <alignment horizontal="center" vertical="center"/>
    </xf>
    <xf numFmtId="0" fontId="18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8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1" fillId="2" borderId="0" xfId="0" applyNumberFormat="1" applyFont="1" applyFill="1"/>
    <xf numFmtId="0" fontId="16" fillId="2" borderId="0" xfId="0" applyFont="1" applyFill="1"/>
    <xf numFmtId="167" fontId="16" fillId="7" borderId="13" xfId="0" applyNumberFormat="1" applyFont="1" applyFill="1" applyBorder="1" applyAlignment="1">
      <alignment horizontal="center" vertical="center"/>
    </xf>
    <xf numFmtId="168" fontId="16" fillId="2" borderId="11" xfId="0" applyNumberFormat="1" applyFont="1" applyFill="1" applyBorder="1" applyAlignment="1">
      <alignment horizontal="center" vertical="center"/>
    </xf>
    <xf numFmtId="168" fontId="16" fillId="7" borderId="11" xfId="0" applyNumberFormat="1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vertical="center"/>
    </xf>
    <xf numFmtId="0" fontId="23" fillId="0" borderId="15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2" borderId="3" xfId="0" applyFont="1" applyFill="1" applyBorder="1"/>
    <xf numFmtId="0" fontId="23" fillId="2" borderId="0" xfId="0" applyFont="1" applyFill="1"/>
    <xf numFmtId="0" fontId="23" fillId="0" borderId="4" xfId="0" applyFont="1" applyBorder="1"/>
    <xf numFmtId="0" fontId="23" fillId="0" borderId="3" xfId="0" applyFont="1" applyBorder="1"/>
    <xf numFmtId="0" fontId="23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7" fillId="8" borderId="11" xfId="0" applyFont="1" applyFill="1" applyBorder="1" applyAlignment="1">
      <alignment vertical="center"/>
    </xf>
    <xf numFmtId="0" fontId="0" fillId="2" borderId="4" xfId="0" applyFill="1" applyBorder="1"/>
    <xf numFmtId="0" fontId="17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3" fillId="0" borderId="14" xfId="0" applyFont="1" applyBorder="1"/>
    <xf numFmtId="0" fontId="18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3" fillId="0" borderId="19" xfId="0" applyNumberFormat="1" applyFont="1" applyBorder="1"/>
    <xf numFmtId="0" fontId="23" fillId="0" borderId="20" xfId="0" applyFont="1" applyBorder="1"/>
    <xf numFmtId="3" fontId="23" fillId="0" borderId="14" xfId="0" applyNumberFormat="1" applyFont="1" applyBorder="1"/>
    <xf numFmtId="3" fontId="23" fillId="2" borderId="19" xfId="0" applyNumberFormat="1" applyFont="1" applyFill="1" applyBorder="1"/>
    <xf numFmtId="3" fontId="23" fillId="2" borderId="14" xfId="0" applyNumberFormat="1" applyFont="1" applyFill="1" applyBorder="1"/>
    <xf numFmtId="0" fontId="23" fillId="2" borderId="14" xfId="0" applyFont="1" applyFill="1" applyBorder="1"/>
    <xf numFmtId="3" fontId="23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8" fillId="2" borderId="18" xfId="0" applyFont="1" applyFill="1" applyBorder="1"/>
    <xf numFmtId="0" fontId="23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3" fillId="2" borderId="19" xfId="0" applyFont="1" applyFill="1" applyBorder="1"/>
    <xf numFmtId="3" fontId="23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3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3" fillId="8" borderId="18" xfId="0" applyFont="1" applyFill="1" applyBorder="1"/>
    <xf numFmtId="0" fontId="23" fillId="10" borderId="18" xfId="0" applyFont="1" applyFill="1" applyBorder="1"/>
    <xf numFmtId="0" fontId="23" fillId="0" borderId="18" xfId="0" applyFont="1" applyBorder="1"/>
    <xf numFmtId="0" fontId="23" fillId="11" borderId="18" xfId="0" applyFont="1" applyFill="1" applyBorder="1"/>
    <xf numFmtId="0" fontId="23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24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9" fillId="2" borderId="13" xfId="0" applyFont="1" applyFill="1" applyBorder="1"/>
    <xf numFmtId="0" fontId="25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4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4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9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8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6" fillId="2" borderId="0" xfId="0" applyNumberFormat="1" applyFont="1" applyFill="1" applyBorder="1" applyAlignment="1">
      <alignment horizontal="center" vertical="center"/>
    </xf>
    <xf numFmtId="167" fontId="16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6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5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3" fillId="2" borderId="0" xfId="0" applyFont="1" applyFill="1" applyBorder="1"/>
    <xf numFmtId="0" fontId="23" fillId="2" borderId="16" xfId="0" applyFont="1" applyFill="1" applyBorder="1"/>
    <xf numFmtId="0" fontId="43" fillId="0" borderId="46" xfId="0" applyFont="1" applyBorder="1" applyAlignment="1">
      <alignment horizontal="center" vertical="center" wrapText="1"/>
    </xf>
    <xf numFmtId="0" fontId="17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4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6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3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4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4" fontId="0" fillId="0" borderId="0" xfId="0" applyNumberFormat="1" applyAlignment="1"/>
    <xf numFmtId="0" fontId="47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6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6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6" fillId="46" borderId="51" xfId="2" applyNumberFormat="1" applyFill="1" applyBorder="1" applyAlignment="1">
      <alignment horizontal="center" vertical="center"/>
    </xf>
    <xf numFmtId="0" fontId="44" fillId="50" borderId="51" xfId="0" applyFont="1" applyFill="1" applyBorder="1" applyAlignment="1">
      <alignment horizontal="center" vertical="center"/>
    </xf>
    <xf numFmtId="4" fontId="44" fillId="50" borderId="51" xfId="0" applyNumberFormat="1" applyFont="1" applyFill="1" applyBorder="1" applyAlignment="1">
      <alignment horizontal="center" vertical="center"/>
    </xf>
    <xf numFmtId="169" fontId="44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6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6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 wrapText="1"/>
    </xf>
    <xf numFmtId="0" fontId="48" fillId="48" borderId="51" xfId="0" applyFont="1" applyFill="1" applyBorder="1" applyAlignment="1">
      <alignment horizontal="center" vertical="center" wrapText="1"/>
    </xf>
    <xf numFmtId="0" fontId="48" fillId="48" borderId="51" xfId="0" applyFont="1" applyFill="1" applyBorder="1" applyAlignment="1">
      <alignment horizontal="center" vertical="center"/>
    </xf>
    <xf numFmtId="4" fontId="44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4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4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0" fillId="0" borderId="57" xfId="0" applyFont="1" applyBorder="1" applyAlignment="1">
      <alignment horizontal="center" vertical="center" wrapText="1"/>
    </xf>
    <xf numFmtId="0" fontId="48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4" fillId="0" borderId="58" xfId="0" applyNumberFormat="1" applyFont="1" applyBorder="1" applyAlignment="1">
      <alignment horizontal="center" vertical="center"/>
    </xf>
    <xf numFmtId="3" fontId="7" fillId="52" borderId="58" xfId="51" applyNumberFormat="1" applyFont="1" applyFill="1" applyBorder="1" applyAlignment="1">
      <alignment horizontal="center"/>
    </xf>
    <xf numFmtId="0" fontId="52" fillId="0" borderId="0" xfId="0" applyFont="1"/>
    <xf numFmtId="0" fontId="52" fillId="53" borderId="58" xfId="0" applyFont="1" applyFill="1" applyBorder="1" applyAlignment="1">
      <alignment horizontal="center"/>
    </xf>
    <xf numFmtId="0" fontId="52" fillId="52" borderId="58" xfId="0" applyFont="1" applyFill="1" applyBorder="1" applyAlignment="1">
      <alignment horizontal="center"/>
    </xf>
    <xf numFmtId="0" fontId="52" fillId="46" borderId="0" xfId="0" applyFont="1" applyFill="1"/>
    <xf numFmtId="0" fontId="52" fillId="0" borderId="0" xfId="0" applyFont="1" applyAlignment="1">
      <alignment horizontal="center"/>
    </xf>
    <xf numFmtId="4" fontId="7" fillId="0" borderId="58" xfId="51" applyNumberFormat="1" applyFont="1" applyBorder="1" applyAlignment="1">
      <alignment horizontal="center"/>
    </xf>
    <xf numFmtId="2" fontId="52" fillId="54" borderId="58" xfId="0" applyNumberFormat="1" applyFont="1" applyFill="1" applyBorder="1" applyAlignment="1">
      <alignment horizontal="center"/>
    </xf>
    <xf numFmtId="2" fontId="52" fillId="0" borderId="0" xfId="0" applyNumberFormat="1" applyFont="1" applyAlignment="1">
      <alignment horizontal="center"/>
    </xf>
    <xf numFmtId="0" fontId="52" fillId="53" borderId="58" xfId="0" applyFont="1" applyFill="1" applyBorder="1" applyAlignment="1">
      <alignment horizontal="left" indent="1"/>
    </xf>
    <xf numFmtId="0" fontId="52" fillId="52" borderId="58" xfId="0" applyFont="1" applyFill="1" applyBorder="1" applyAlignment="1">
      <alignment horizontal="left" indent="1"/>
    </xf>
    <xf numFmtId="0" fontId="52" fillId="0" borderId="0" xfId="0" applyFont="1" applyAlignment="1">
      <alignment horizontal="left" indent="1"/>
    </xf>
    <xf numFmtId="0" fontId="52" fillId="52" borderId="59" xfId="0" applyFont="1" applyFill="1" applyBorder="1" applyAlignment="1">
      <alignment horizontal="left" indent="1"/>
    </xf>
    <xf numFmtId="0" fontId="52" fillId="53" borderId="59" xfId="0" applyFont="1" applyFill="1" applyBorder="1" applyAlignment="1">
      <alignment horizontal="left" indent="1"/>
    </xf>
    <xf numFmtId="0" fontId="52" fillId="53" borderId="59" xfId="0" applyFont="1" applyFill="1" applyBorder="1" applyAlignment="1">
      <alignment horizontal="center"/>
    </xf>
    <xf numFmtId="0" fontId="52" fillId="52" borderId="59" xfId="0" applyFont="1" applyFill="1" applyBorder="1" applyAlignment="1">
      <alignment horizontal="center"/>
    </xf>
    <xf numFmtId="3" fontId="7" fillId="52" borderId="59" xfId="51" applyNumberFormat="1" applyFont="1" applyFill="1" applyBorder="1" applyAlignment="1">
      <alignment horizontal="center"/>
    </xf>
    <xf numFmtId="4" fontId="7" fillId="0" borderId="59" xfId="51" applyNumberFormat="1" applyFont="1" applyBorder="1" applyAlignment="1">
      <alignment horizontal="center"/>
    </xf>
    <xf numFmtId="2" fontId="52" fillId="54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1" fillId="3" borderId="52" xfId="0" applyFont="1" applyFill="1" applyBorder="1" applyAlignment="1">
      <alignment horizontal="left" vertical="center" indent="1"/>
    </xf>
    <xf numFmtId="0" fontId="51" fillId="3" borderId="52" xfId="0" applyFont="1" applyFill="1" applyBorder="1" applyAlignment="1">
      <alignment horizontal="center" vertical="center"/>
    </xf>
    <xf numFmtId="0" fontId="52" fillId="50" borderId="59" xfId="0" applyFont="1" applyFill="1" applyBorder="1" applyAlignment="1">
      <alignment horizontal="left" indent="1"/>
    </xf>
    <xf numFmtId="4" fontId="44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4" fillId="45" borderId="50" xfId="0" applyFont="1" applyFill="1" applyBorder="1" applyAlignment="1">
      <alignment horizontal="left" vertical="center" wrapText="1" indent="1"/>
    </xf>
    <xf numFmtId="4" fontId="46" fillId="45" borderId="21" xfId="0" applyNumberFormat="1" applyFont="1" applyFill="1" applyBorder="1" applyAlignment="1">
      <alignment horizontal="center" vertical="center" wrapText="1"/>
    </xf>
    <xf numFmtId="0" fontId="44" fillId="49" borderId="50" xfId="0" applyFont="1" applyFill="1" applyBorder="1" applyAlignment="1">
      <alignment horizontal="left" vertical="center" wrapText="1" indent="1"/>
    </xf>
    <xf numFmtId="4" fontId="44" fillId="49" borderId="21" xfId="0" applyNumberFormat="1" applyFont="1" applyFill="1" applyBorder="1" applyAlignment="1">
      <alignment horizontal="center" vertical="center" wrapText="1"/>
    </xf>
    <xf numFmtId="4" fontId="44" fillId="49" borderId="21" xfId="0" applyNumberFormat="1" applyFont="1" applyFill="1" applyBorder="1" applyAlignment="1">
      <alignment horizontal="center"/>
    </xf>
    <xf numFmtId="169" fontId="44" fillId="47" borderId="21" xfId="2" applyNumberFormat="1" applyFont="1" applyFill="1" applyBorder="1" applyAlignment="1">
      <alignment horizontal="center"/>
    </xf>
    <xf numFmtId="0" fontId="54" fillId="47" borderId="21" xfId="0" applyFont="1" applyFill="1" applyBorder="1" applyAlignment="1">
      <alignment horizontal="center" vertical="center" wrapText="1"/>
    </xf>
    <xf numFmtId="4" fontId="55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8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3" fillId="3" borderId="3" xfId="0" applyNumberFormat="1" applyFont="1" applyFill="1" applyBorder="1" applyAlignment="1">
      <alignment horizontal="center" vertical="center"/>
    </xf>
    <xf numFmtId="0" fontId="52" fillId="52" borderId="66" xfId="0" applyFont="1" applyFill="1" applyBorder="1" applyAlignment="1">
      <alignment horizontal="left" indent="1"/>
    </xf>
    <xf numFmtId="0" fontId="52" fillId="53" borderId="66" xfId="0" applyFont="1" applyFill="1" applyBorder="1" applyAlignment="1">
      <alignment horizontal="left" indent="1"/>
    </xf>
    <xf numFmtId="0" fontId="52" fillId="53" borderId="65" xfId="0" applyFont="1" applyFill="1" applyBorder="1" applyAlignment="1">
      <alignment horizontal="center"/>
    </xf>
    <xf numFmtId="0" fontId="52" fillId="52" borderId="66" xfId="0" applyFont="1" applyFill="1" applyBorder="1" applyAlignment="1">
      <alignment horizontal="center"/>
    </xf>
    <xf numFmtId="3" fontId="7" fillId="52" borderId="65" xfId="51" applyNumberFormat="1" applyFont="1" applyFill="1" applyBorder="1" applyAlignment="1">
      <alignment horizontal="center"/>
    </xf>
    <xf numFmtId="4" fontId="7" fillId="0" borderId="65" xfId="51" applyNumberFormat="1" applyFont="1" applyBorder="1" applyAlignment="1">
      <alignment horizontal="center"/>
    </xf>
    <xf numFmtId="0" fontId="52" fillId="46" borderId="59" xfId="0" applyFont="1" applyFill="1" applyBorder="1" applyAlignment="1">
      <alignment horizontal="left" indent="1"/>
    </xf>
    <xf numFmtId="0" fontId="52" fillId="56" borderId="59" xfId="0" applyFont="1" applyFill="1" applyBorder="1" applyAlignment="1">
      <alignment horizontal="left" indent="1"/>
    </xf>
    <xf numFmtId="0" fontId="52" fillId="56" borderId="59" xfId="0" applyFont="1" applyFill="1" applyBorder="1" applyAlignment="1">
      <alignment horizontal="center"/>
    </xf>
    <xf numFmtId="0" fontId="52" fillId="46" borderId="59" xfId="0" applyFont="1" applyFill="1" applyBorder="1" applyAlignment="1">
      <alignment horizontal="center"/>
    </xf>
    <xf numFmtId="3" fontId="7" fillId="46" borderId="59" xfId="51" applyNumberFormat="1" applyFont="1" applyFill="1" applyBorder="1" applyAlignment="1">
      <alignment horizontal="center"/>
    </xf>
    <xf numFmtId="4" fontId="7" fillId="46" borderId="59" xfId="51" applyNumberFormat="1" applyFont="1" applyFill="1" applyBorder="1" applyAlignment="1">
      <alignment horizontal="center"/>
    </xf>
    <xf numFmtId="4" fontId="44" fillId="0" borderId="67" xfId="0" applyNumberFormat="1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 wrapText="1"/>
    </xf>
    <xf numFmtId="0" fontId="48" fillId="0" borderId="69" xfId="0" applyFont="1" applyBorder="1" applyAlignment="1">
      <alignment horizontal="center" vertical="center"/>
    </xf>
    <xf numFmtId="4" fontId="23" fillId="0" borderId="16" xfId="0" applyNumberFormat="1" applyFont="1" applyBorder="1" applyAlignment="1">
      <alignment horizontal="center" vertical="center"/>
    </xf>
    <xf numFmtId="4" fontId="23" fillId="0" borderId="17" xfId="0" applyNumberFormat="1" applyFont="1" applyBorder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4" fontId="23" fillId="0" borderId="4" xfId="0" applyNumberFormat="1" applyFont="1" applyBorder="1" applyAlignment="1">
      <alignment horizontal="center" vertical="center"/>
    </xf>
    <xf numFmtId="0" fontId="23" fillId="0" borderId="0" xfId="0" applyFont="1"/>
    <xf numFmtId="3" fontId="23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0" fillId="0" borderId="21" xfId="0" applyBorder="1"/>
    <xf numFmtId="0" fontId="51" fillId="3" borderId="52" xfId="0" applyFont="1" applyFill="1" applyBorder="1" applyAlignment="1">
      <alignment horizontal="left" vertical="top" indent="1"/>
    </xf>
    <xf numFmtId="4" fontId="6" fillId="0" borderId="58" xfId="51" applyNumberFormat="1" applyFont="1" applyBorder="1" applyAlignment="1">
      <alignment horizontal="center"/>
    </xf>
    <xf numFmtId="4" fontId="46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70" xfId="0" applyBorder="1"/>
    <xf numFmtId="14" fontId="46" fillId="0" borderId="21" xfId="0" applyNumberFormat="1" applyFont="1" applyBorder="1"/>
    <xf numFmtId="20" fontId="0" fillId="0" borderId="46" xfId="0" applyNumberFormat="1" applyBorder="1"/>
    <xf numFmtId="14" fontId="46" fillId="0" borderId="21" xfId="0" applyNumberFormat="1" applyFont="1" applyBorder="1" applyAlignment="1">
      <alignment horizontal="right"/>
    </xf>
    <xf numFmtId="20" fontId="0" fillId="0" borderId="46" xfId="0" applyNumberFormat="1" applyBorder="1" applyAlignment="1">
      <alignment horizontal="right"/>
    </xf>
    <xf numFmtId="2" fontId="0" fillId="0" borderId="46" xfId="0" applyNumberFormat="1" applyBorder="1"/>
    <xf numFmtId="4" fontId="4" fillId="57" borderId="58" xfId="51" applyNumberFormat="1" applyFont="1" applyFill="1" applyBorder="1" applyAlignment="1">
      <alignment horizontal="center"/>
    </xf>
    <xf numFmtId="3" fontId="23" fillId="3" borderId="16" xfId="0" applyNumberFormat="1" applyFont="1" applyFill="1" applyBorder="1" applyAlignment="1">
      <alignment horizontal="center" vertical="center"/>
    </xf>
    <xf numFmtId="3" fontId="23" fillId="3" borderId="17" xfId="0" applyNumberFormat="1" applyFont="1" applyFill="1" applyBorder="1" applyAlignment="1">
      <alignment horizontal="center" vertical="center"/>
    </xf>
    <xf numFmtId="3" fontId="23" fillId="3" borderId="4" xfId="0" applyNumberFormat="1" applyFont="1" applyFill="1" applyBorder="1" applyAlignment="1">
      <alignment horizontal="center" vertical="center"/>
    </xf>
    <xf numFmtId="4" fontId="23" fillId="3" borderId="16" xfId="0" applyNumberFormat="1" applyFont="1" applyFill="1" applyBorder="1" applyAlignment="1">
      <alignment horizontal="center" vertical="center"/>
    </xf>
    <xf numFmtId="4" fontId="23" fillId="3" borderId="17" xfId="0" applyNumberFormat="1" applyFont="1" applyFill="1" applyBorder="1" applyAlignment="1">
      <alignment horizontal="center" vertical="center"/>
    </xf>
    <xf numFmtId="4" fontId="23" fillId="3" borderId="0" xfId="0" applyNumberFormat="1" applyFont="1" applyFill="1" applyAlignment="1">
      <alignment horizontal="center" vertical="center"/>
    </xf>
    <xf numFmtId="4" fontId="23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56" fillId="0" borderId="21" xfId="0" applyFont="1" applyBorder="1"/>
    <xf numFmtId="0" fontId="46" fillId="0" borderId="21" xfId="0" applyFont="1" applyBorder="1"/>
    <xf numFmtId="170" fontId="0" fillId="0" borderId="0" xfId="0" applyNumberFormat="1" applyBorder="1"/>
    <xf numFmtId="18" fontId="0" fillId="0" borderId="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18" fontId="52" fillId="0" borderId="21" xfId="0" applyNumberFormat="1" applyFont="1" applyBorder="1"/>
    <xf numFmtId="0" fontId="57" fillId="58" borderId="21" xfId="0" applyFont="1" applyFill="1" applyBorder="1"/>
    <xf numFmtId="0" fontId="57" fillId="58" borderId="0" xfId="0" applyFont="1" applyFill="1"/>
    <xf numFmtId="0" fontId="23" fillId="0" borderId="0" xfId="0" applyFont="1" applyAlignment="1"/>
    <xf numFmtId="4" fontId="0" fillId="0" borderId="58" xfId="0" applyNumberFormat="1" applyFill="1" applyBorder="1" applyAlignment="1">
      <alignment horizontal="center" vertical="center"/>
    </xf>
    <xf numFmtId="3" fontId="0" fillId="0" borderId="21" xfId="0" applyNumberFormat="1" applyBorder="1"/>
    <xf numFmtId="4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4" fontId="0" fillId="0" borderId="21" xfId="0" applyNumberFormat="1" applyBorder="1"/>
    <xf numFmtId="0" fontId="56" fillId="46" borderId="21" xfId="0" applyFont="1" applyFill="1" applyBorder="1"/>
    <xf numFmtId="0" fontId="46" fillId="46" borderId="21" xfId="0" applyFont="1" applyFill="1" applyBorder="1"/>
    <xf numFmtId="4" fontId="0" fillId="46" borderId="21" xfId="0" applyNumberFormat="1" applyFill="1" applyBorder="1"/>
    <xf numFmtId="3" fontId="0" fillId="46" borderId="21" xfId="0" applyNumberFormat="1" applyFill="1" applyBorder="1"/>
    <xf numFmtId="14" fontId="46" fillId="0" borderId="9" xfId="0" applyNumberFormat="1" applyFont="1" applyBorder="1"/>
    <xf numFmtId="18" fontId="0" fillId="0" borderId="21" xfId="0" applyNumberFormat="1" applyBorder="1"/>
    <xf numFmtId="170" fontId="46" fillId="0" borderId="21" xfId="0" applyNumberFormat="1" applyFont="1" applyBorder="1"/>
    <xf numFmtId="170" fontId="46" fillId="46" borderId="21" xfId="0" applyNumberFormat="1" applyFont="1" applyFill="1" applyBorder="1"/>
    <xf numFmtId="171" fontId="52" fillId="0" borderId="21" xfId="0" applyNumberFormat="1" applyFont="1" applyBorder="1"/>
    <xf numFmtId="171" fontId="52" fillId="46" borderId="21" xfId="0" applyNumberFormat="1" applyFont="1" applyFill="1" applyBorder="1"/>
    <xf numFmtId="0" fontId="51" fillId="3" borderId="71" xfId="0" applyFont="1" applyFill="1" applyBorder="1" applyAlignment="1">
      <alignment horizontal="left" vertical="center" indent="1"/>
    </xf>
    <xf numFmtId="0" fontId="51" fillId="3" borderId="71" xfId="0" applyFont="1" applyFill="1" applyBorder="1" applyAlignment="1">
      <alignment horizontal="center" vertical="center"/>
    </xf>
    <xf numFmtId="0" fontId="52" fillId="46" borderId="21" xfId="0" applyFont="1" applyFill="1" applyBorder="1" applyAlignment="1">
      <alignment horizontal="left" indent="1"/>
    </xf>
    <xf numFmtId="0" fontId="52" fillId="50" borderId="21" xfId="0" applyFont="1" applyFill="1" applyBorder="1" applyAlignment="1">
      <alignment horizontal="left" indent="1"/>
    </xf>
    <xf numFmtId="0" fontId="52" fillId="56" borderId="21" xfId="0" applyFont="1" applyFill="1" applyBorder="1" applyAlignment="1">
      <alignment horizontal="left" indent="1"/>
    </xf>
    <xf numFmtId="0" fontId="52" fillId="56" borderId="21" xfId="0" applyFont="1" applyFill="1" applyBorder="1" applyAlignment="1">
      <alignment horizontal="center"/>
    </xf>
    <xf numFmtId="0" fontId="52" fillId="46" borderId="21" xfId="0" applyFont="1" applyFill="1" applyBorder="1" applyAlignment="1">
      <alignment horizontal="center"/>
    </xf>
    <xf numFmtId="3" fontId="7" fillId="46" borderId="21" xfId="51" applyNumberFormat="1" applyFont="1" applyFill="1" applyBorder="1" applyAlignment="1">
      <alignment horizontal="center"/>
    </xf>
    <xf numFmtId="4" fontId="7" fillId="46" borderId="21" xfId="51" applyNumberFormat="1" applyFont="1" applyFill="1" applyBorder="1" applyAlignment="1">
      <alignment horizontal="center"/>
    </xf>
    <xf numFmtId="2" fontId="52" fillId="54" borderId="21" xfId="0" applyNumberFormat="1" applyFont="1" applyFill="1" applyBorder="1" applyAlignment="1">
      <alignment horizontal="center"/>
    </xf>
    <xf numFmtId="0" fontId="52" fillId="51" borderId="21" xfId="0" applyFont="1" applyFill="1" applyBorder="1" applyAlignment="1">
      <alignment horizontal="left" indent="1"/>
    </xf>
    <xf numFmtId="0" fontId="52" fillId="51" borderId="21" xfId="0" applyFont="1" applyFill="1" applyBorder="1" applyAlignment="1">
      <alignment horizontal="center"/>
    </xf>
    <xf numFmtId="0" fontId="52" fillId="50" borderId="21" xfId="0" applyFont="1" applyFill="1" applyBorder="1" applyAlignment="1">
      <alignment horizontal="center"/>
    </xf>
    <xf numFmtId="3" fontId="7" fillId="50" borderId="21" xfId="51" applyNumberFormat="1" applyFont="1" applyFill="1" applyBorder="1" applyAlignment="1">
      <alignment horizontal="center"/>
    </xf>
    <xf numFmtId="4" fontId="7" fillId="0" borderId="21" xfId="51" applyNumberFormat="1" applyFont="1" applyBorder="1" applyAlignment="1">
      <alignment horizontal="center"/>
    </xf>
    <xf numFmtId="0" fontId="52" fillId="46" borderId="0" xfId="0" applyFont="1" applyFill="1" applyBorder="1"/>
    <xf numFmtId="0" fontId="52" fillId="0" borderId="0" xfId="0" applyFont="1" applyBorder="1"/>
    <xf numFmtId="4" fontId="46" fillId="57" borderId="2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6" fillId="3" borderId="53" xfId="0" applyFont="1" applyFill="1" applyBorder="1" applyAlignment="1">
      <alignment horizontal="center" vertical="center"/>
    </xf>
    <xf numFmtId="0" fontId="16" fillId="3" borderId="54" xfId="0" applyFont="1" applyFill="1" applyBorder="1" applyAlignment="1">
      <alignment horizontal="center" vertical="center"/>
    </xf>
    <xf numFmtId="0" fontId="16" fillId="3" borderId="55" xfId="0" applyFont="1" applyFill="1" applyBorder="1" applyAlignment="1">
      <alignment horizontal="center" vertical="center"/>
    </xf>
    <xf numFmtId="0" fontId="38" fillId="55" borderId="60" xfId="0" applyFont="1" applyFill="1" applyBorder="1" applyAlignment="1">
      <alignment horizontal="center"/>
    </xf>
    <xf numFmtId="0" fontId="38" fillId="55" borderId="61" xfId="0" applyFont="1" applyFill="1" applyBorder="1" applyAlignment="1">
      <alignment horizontal="center"/>
    </xf>
    <xf numFmtId="0" fontId="38" fillId="55" borderId="60" xfId="0" applyFont="1" applyFill="1" applyBorder="1" applyAlignment="1">
      <alignment horizontal="left"/>
    </xf>
    <xf numFmtId="0" fontId="38" fillId="55" borderId="61" xfId="0" applyFont="1" applyFill="1" applyBorder="1" applyAlignment="1">
      <alignment horizontal="left"/>
    </xf>
    <xf numFmtId="0" fontId="53" fillId="55" borderId="62" xfId="0" applyFont="1" applyFill="1" applyBorder="1" applyAlignment="1">
      <alignment horizontal="center" vertical="center"/>
    </xf>
    <xf numFmtId="0" fontId="53" fillId="55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3" borderId="19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center" vertical="center"/>
    </xf>
    <xf numFmtId="0" fontId="16" fillId="3" borderId="64" xfId="0" applyFont="1" applyFill="1" applyBorder="1" applyAlignment="1">
      <alignment horizontal="center" vertical="center"/>
    </xf>
    <xf numFmtId="0" fontId="16" fillId="12" borderId="53" xfId="0" applyFont="1" applyFill="1" applyBorder="1" applyAlignment="1">
      <alignment horizontal="center" vertical="center"/>
    </xf>
    <xf numFmtId="0" fontId="16" fillId="12" borderId="54" xfId="0" applyFont="1" applyFill="1" applyBorder="1" applyAlignment="1">
      <alignment horizontal="center" vertical="center"/>
    </xf>
    <xf numFmtId="0" fontId="16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6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0.1268987032167464</c:v>
                </c:pt>
                <c:pt idx="1">
                  <c:v>0.29532928964092342</c:v>
                </c:pt>
                <c:pt idx="2">
                  <c:v>3.5656350505033581E-2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2.0365307896702513E-2</c:v>
                </c:pt>
                <c:pt idx="1">
                  <c:v>0.94291824968928217</c:v>
                </c:pt>
                <c:pt idx="2">
                  <c:v>3.6716442414015338E-2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General'!$B$12:$B$25</c:f>
              <c:strCache>
                <c:ptCount val="14"/>
                <c:pt idx="0">
                  <c:v>01/07-07/07</c:v>
                </c:pt>
                <c:pt idx="1">
                  <c:v>08/07-14/07</c:v>
                </c:pt>
                <c:pt idx="2">
                  <c:v>15/07-21/07</c:v>
                </c:pt>
                <c:pt idx="3">
                  <c:v>18/07-24/07</c:v>
                </c:pt>
                <c:pt idx="4">
                  <c:v>25/07-31/07</c:v>
                </c:pt>
                <c:pt idx="5">
                  <c:v>01/08-07/08</c:v>
                </c:pt>
                <c:pt idx="6">
                  <c:v>08/08-14/08</c:v>
                </c:pt>
                <c:pt idx="7">
                  <c:v>15/08-21/08</c:v>
                </c:pt>
                <c:pt idx="8">
                  <c:v>22/08-28/08</c:v>
                </c:pt>
                <c:pt idx="9">
                  <c:v>29/08-04/09</c:v>
                </c:pt>
                <c:pt idx="10">
                  <c:v>05/09-11/09</c:v>
                </c:pt>
                <c:pt idx="11">
                  <c:v>12/09-18/09</c:v>
                </c:pt>
                <c:pt idx="12">
                  <c:v>19/09-25/09</c:v>
                </c:pt>
                <c:pt idx="13">
                  <c:v>26/09-02/10</c:v>
                </c:pt>
              </c:strCache>
            </c:strRef>
          </c:cat>
          <c:val>
            <c:numRef>
              <c:f>'Historico General'!$C$12:$C$25</c:f>
              <c:numCache>
                <c:formatCode>#,##0.00</c:formatCode>
                <c:ptCount val="14"/>
                <c:pt idx="0">
                  <c:v>105886.77099999999</c:v>
                </c:pt>
                <c:pt idx="1">
                  <c:v>114105.53</c:v>
                </c:pt>
                <c:pt idx="2">
                  <c:v>115989.13</c:v>
                </c:pt>
                <c:pt idx="3">
                  <c:v>114272.19</c:v>
                </c:pt>
                <c:pt idx="4">
                  <c:v>125845.21</c:v>
                </c:pt>
                <c:pt idx="5">
                  <c:v>126278.9</c:v>
                </c:pt>
                <c:pt idx="6">
                  <c:v>125308.59</c:v>
                </c:pt>
                <c:pt idx="7">
                  <c:v>117247.22</c:v>
                </c:pt>
                <c:pt idx="8">
                  <c:v>118928.22</c:v>
                </c:pt>
                <c:pt idx="9">
                  <c:v>131610.35</c:v>
                </c:pt>
                <c:pt idx="10">
                  <c:v>130821.32</c:v>
                </c:pt>
                <c:pt idx="11">
                  <c:v>127202.39</c:v>
                </c:pt>
                <c:pt idx="12">
                  <c:v>132633.9</c:v>
                </c:pt>
                <c:pt idx="13">
                  <c:v>116869.8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General'!$B$12:$B$25</c:f>
              <c:strCache>
                <c:ptCount val="14"/>
                <c:pt idx="0">
                  <c:v>01/07-07/07</c:v>
                </c:pt>
                <c:pt idx="1">
                  <c:v>08/07-14/07</c:v>
                </c:pt>
                <c:pt idx="2">
                  <c:v>15/07-21/07</c:v>
                </c:pt>
                <c:pt idx="3">
                  <c:v>18/07-24/07</c:v>
                </c:pt>
                <c:pt idx="4">
                  <c:v>25/07-31/07</c:v>
                </c:pt>
                <c:pt idx="5">
                  <c:v>01/08-07/08</c:v>
                </c:pt>
                <c:pt idx="6">
                  <c:v>08/08-14/08</c:v>
                </c:pt>
                <c:pt idx="7">
                  <c:v>15/08-21/08</c:v>
                </c:pt>
                <c:pt idx="8">
                  <c:v>22/08-28/08</c:v>
                </c:pt>
                <c:pt idx="9">
                  <c:v>29/08-04/09</c:v>
                </c:pt>
                <c:pt idx="10">
                  <c:v>05/09-11/09</c:v>
                </c:pt>
                <c:pt idx="11">
                  <c:v>12/09-18/09</c:v>
                </c:pt>
                <c:pt idx="12">
                  <c:v>19/09-25/09</c:v>
                </c:pt>
                <c:pt idx="13">
                  <c:v>26/09-02/10</c:v>
                </c:pt>
              </c:strCache>
            </c:strRef>
          </c:cat>
          <c:val>
            <c:numRef>
              <c:f>'Historico General'!$D$12:$D$25</c:f>
              <c:numCache>
                <c:formatCode>#,##0.00</c:formatCode>
                <c:ptCount val="14"/>
                <c:pt idx="0">
                  <c:v>5994518.1670000004</c:v>
                </c:pt>
                <c:pt idx="1">
                  <c:v>5584158.2400000002</c:v>
                </c:pt>
                <c:pt idx="2">
                  <c:v>5722573.3799999999</c:v>
                </c:pt>
                <c:pt idx="3">
                  <c:v>5606485.2999999998</c:v>
                </c:pt>
                <c:pt idx="4">
                  <c:v>6044714.2199999997</c:v>
                </c:pt>
                <c:pt idx="5">
                  <c:v>5912788.4100000001</c:v>
                </c:pt>
                <c:pt idx="6">
                  <c:v>5916998.4100000001</c:v>
                </c:pt>
                <c:pt idx="7">
                  <c:v>5740230.1799999997</c:v>
                </c:pt>
                <c:pt idx="8">
                  <c:v>5816188.1500000004</c:v>
                </c:pt>
                <c:pt idx="9">
                  <c:v>6046323.7000000002</c:v>
                </c:pt>
                <c:pt idx="10">
                  <c:v>6076205.3600000003</c:v>
                </c:pt>
                <c:pt idx="11">
                  <c:v>6114404.1100000003</c:v>
                </c:pt>
                <c:pt idx="12">
                  <c:v>5755835.5099999998</c:v>
                </c:pt>
                <c:pt idx="13">
                  <c:v>5411097.5300000003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General'!$B$12:$B$25</c15:sqref>
                        </c15:formulaRef>
                      </c:ext>
                    </c:extLst>
                    <c:strCache>
                      <c:ptCount val="14"/>
                      <c:pt idx="0">
                        <c:v>01/07-07/07</c:v>
                      </c:pt>
                      <c:pt idx="1">
                        <c:v>08/07-14/07</c:v>
                      </c:pt>
                      <c:pt idx="2">
                        <c:v>15/07-21/07</c:v>
                      </c:pt>
                      <c:pt idx="3">
                        <c:v>18/07-24/07</c:v>
                      </c:pt>
                      <c:pt idx="4">
                        <c:v>25/07-31/07</c:v>
                      </c:pt>
                      <c:pt idx="5">
                        <c:v>01/08-07/08</c:v>
                      </c:pt>
                      <c:pt idx="6">
                        <c:v>08/08-14/08</c:v>
                      </c:pt>
                      <c:pt idx="7">
                        <c:v>15/08-21/08</c:v>
                      </c:pt>
                      <c:pt idx="8">
                        <c:v>22/08-28/08</c:v>
                      </c:pt>
                      <c:pt idx="9">
                        <c:v>29/08-04/09</c:v>
                      </c:pt>
                      <c:pt idx="10">
                        <c:v>05/09-11/09</c:v>
                      </c:pt>
                      <c:pt idx="11">
                        <c:v>12/09-18/09</c:v>
                      </c:pt>
                      <c:pt idx="12">
                        <c:v>19/09-25/09</c:v>
                      </c:pt>
                      <c:pt idx="13">
                        <c:v>26/09-02/10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General'!$E$12:$E$25</c15:sqref>
                        </c15:formulaRef>
                      </c:ext>
                    </c:extLst>
                    <c:numCache>
                      <c:formatCode>#,##0.00</c:formatCode>
                      <c:ptCount val="14"/>
                      <c:pt idx="0">
                        <c:v>285187.42099999997</c:v>
                      </c:pt>
                      <c:pt idx="1">
                        <c:v>279806.15999999997</c:v>
                      </c:pt>
                      <c:pt idx="2">
                        <c:v>276331.37</c:v>
                      </c:pt>
                      <c:pt idx="3">
                        <c:v>264332.23</c:v>
                      </c:pt>
                      <c:pt idx="4">
                        <c:v>283597.23</c:v>
                      </c:pt>
                      <c:pt idx="5">
                        <c:v>267736.38</c:v>
                      </c:pt>
                      <c:pt idx="6">
                        <c:v>252904.34</c:v>
                      </c:pt>
                      <c:pt idx="7">
                        <c:v>239734.7</c:v>
                      </c:pt>
                      <c:pt idx="8">
                        <c:v>238912.56</c:v>
                      </c:pt>
                      <c:pt idx="9">
                        <c:v>263303.90000000002</c:v>
                      </c:pt>
                      <c:pt idx="10">
                        <c:v>249110.57</c:v>
                      </c:pt>
                      <c:pt idx="11">
                        <c:v>244551.5</c:v>
                      </c:pt>
                      <c:pt idx="12">
                        <c:v>247107.48</c:v>
                      </c:pt>
                      <c:pt idx="13">
                        <c:v>210703.58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Dinamizado'!$B$3:$B$19</c:f>
              <c:strCache>
                <c:ptCount val="17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</c:strCache>
            </c:strRef>
          </c:cat>
          <c:val>
            <c:numRef>
              <c:f>'Historico Dinamizado'!$C$3:$C$19</c:f>
              <c:numCache>
                <c:formatCode>#,##0.00</c:formatCode>
                <c:ptCount val="17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Dinamizado'!$B$3:$B$19</c:f>
              <c:strCache>
                <c:ptCount val="17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</c:strCache>
            </c:strRef>
          </c:cat>
          <c:val>
            <c:numRef>
              <c:f>'Historico Dinamizado'!$D$3:$D$19</c:f>
              <c:numCache>
                <c:formatCode>#,##0.00</c:formatCode>
                <c:ptCount val="17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Dinamizado'!$B$3:$B$19</c:f>
              <c:strCache>
                <c:ptCount val="17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</c:strCache>
            </c:strRef>
          </c:cat>
          <c:val>
            <c:numRef>
              <c:f>'Historico Dinamizado'!$E$3:$E$19</c:f>
              <c:numCache>
                <c:formatCode>#,##0.00</c:formatCode>
                <c:ptCount val="17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4</xdr:row>
      <xdr:rowOff>179917</xdr:rowOff>
    </xdr:from>
    <xdr:to>
      <xdr:col>4</xdr:col>
      <xdr:colOff>1068916</xdr:colOff>
      <xdr:row>14</xdr:row>
      <xdr:rowOff>169333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677833" y="1132417"/>
          <a:ext cx="0" cy="3164416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1068916</xdr:colOff>
      <xdr:row>15</xdr:row>
      <xdr:rowOff>201083</xdr:rowOff>
    </xdr:from>
    <xdr:to>
      <xdr:col>4</xdr:col>
      <xdr:colOff>1068916</xdr:colOff>
      <xdr:row>22</xdr:row>
      <xdr:rowOff>169333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4677833" y="4646083"/>
          <a:ext cx="0" cy="2402417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75" t="s">
        <v>339</v>
      </c>
      <c r="D2" s="475"/>
      <c r="E2" s="475"/>
      <c r="F2" s="476" t="s">
        <v>343</v>
      </c>
      <c r="G2" s="476"/>
      <c r="H2" s="476"/>
      <c r="I2" s="477" t="s">
        <v>0</v>
      </c>
      <c r="J2" s="477"/>
      <c r="K2" s="477"/>
    </row>
    <row r="3" spans="1:11" x14ac:dyDescent="0.25">
      <c r="A3" s="2"/>
      <c r="C3" s="475" t="s">
        <v>1</v>
      </c>
      <c r="D3" s="475"/>
      <c r="E3" s="475"/>
      <c r="F3" s="481" t="s">
        <v>2</v>
      </c>
      <c r="G3" s="481"/>
      <c r="H3" s="48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4">
        <f>SUM(Horas!C6:I6)</f>
        <v>0</v>
      </c>
      <c r="D6" s="272"/>
      <c r="E6" s="273" t="str">
        <f t="shared" ref="E6:E8" si="0">+IFERROR(C6/D6,"-")</f>
        <v>-</v>
      </c>
      <c r="F6" s="275">
        <f>SUM(Horas!J6:P6)</f>
        <v>0</v>
      </c>
      <c r="G6" s="269"/>
      <c r="H6" s="276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4">
        <f>SUM(Horas!C7:I7)</f>
        <v>0</v>
      </c>
      <c r="D7" s="272"/>
      <c r="E7" s="273" t="str">
        <f t="shared" si="0"/>
        <v>-</v>
      </c>
      <c r="F7" s="275">
        <f>SUM(Horas!J7:P7)</f>
        <v>0</v>
      </c>
      <c r="G7" s="269"/>
      <c r="H7" s="276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4">
        <f>SUM(Horas!C8:I8)</f>
        <v>0</v>
      </c>
      <c r="D8" s="272"/>
      <c r="E8" s="273" t="str">
        <f t="shared" si="0"/>
        <v>-</v>
      </c>
      <c r="F8" s="275">
        <f>SUM(Horas!J8:P8)</f>
        <v>0</v>
      </c>
      <c r="G8" s="269"/>
      <c r="H8" s="276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4">
        <f>SUM(Horas!C9:I9)</f>
        <v>0</v>
      </c>
      <c r="D9" s="271"/>
      <c r="E9" s="273" t="str">
        <f t="shared" ref="E9:E12" si="5">+IFERROR(C9/D9,"-")</f>
        <v>-</v>
      </c>
      <c r="F9" s="275">
        <f>SUM(Horas!J9:P9)</f>
        <v>0</v>
      </c>
      <c r="G9" s="270"/>
      <c r="H9" s="276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4">
        <f>SUM(Horas!C10:I10)</f>
        <v>0</v>
      </c>
      <c r="D10" s="271"/>
      <c r="E10" s="273" t="str">
        <f t="shared" si="5"/>
        <v>-</v>
      </c>
      <c r="F10" s="275">
        <f>SUM(Horas!J10:P10)</f>
        <v>0</v>
      </c>
      <c r="G10" s="270"/>
      <c r="H10" s="276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4">
        <f>SUM(Horas!C11:I11)</f>
        <v>0</v>
      </c>
      <c r="D11" s="271"/>
      <c r="E11" s="273" t="str">
        <f t="shared" si="5"/>
        <v>-</v>
      </c>
      <c r="F11" s="275">
        <f>SUM(Horas!J11:P11)</f>
        <v>0</v>
      </c>
      <c r="G11" s="270"/>
      <c r="H11" s="276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4">
        <f>SUM(Horas!C12:I12)</f>
        <v>0</v>
      </c>
      <c r="D12" s="271"/>
      <c r="E12" s="273" t="str">
        <f t="shared" si="5"/>
        <v>-</v>
      </c>
      <c r="F12" s="275">
        <f>SUM(Horas!J12:P12)</f>
        <v>0</v>
      </c>
      <c r="G12" s="270"/>
      <c r="H12" s="276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4"/>
      <c r="D13" s="271"/>
      <c r="E13" s="273"/>
      <c r="F13" s="275">
        <f>SUM(Horas!J13:P13)</f>
        <v>0</v>
      </c>
      <c r="G13" s="270"/>
      <c r="H13" s="276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4">
        <f>SUM(Horas!C15:I15)</f>
        <v>0</v>
      </c>
      <c r="D16" s="271"/>
      <c r="E16" s="273" t="str">
        <f t="shared" ref="E16:E25" si="9">+IFERROR(C16/D16,"-")</f>
        <v>-</v>
      </c>
      <c r="F16" s="275">
        <f>SUM(Horas!J15:P15)</f>
        <v>0</v>
      </c>
      <c r="G16" s="277"/>
      <c r="H16" s="276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4">
        <f>SUM(Horas!C16:I16)</f>
        <v>0</v>
      </c>
      <c r="D17" s="271"/>
      <c r="E17" s="273" t="str">
        <f t="shared" si="9"/>
        <v>-</v>
      </c>
      <c r="F17" s="275">
        <f>SUM(Horas!J16:P16)</f>
        <v>0</v>
      </c>
      <c r="G17" s="277"/>
      <c r="H17" s="276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4">
        <f>SUM(Horas!C17:I17)</f>
        <v>0</v>
      </c>
      <c r="D18" s="271"/>
      <c r="E18" s="273" t="str">
        <f t="shared" si="9"/>
        <v>-</v>
      </c>
      <c r="F18" s="275">
        <f>SUM(Horas!J17:P17)</f>
        <v>0</v>
      </c>
      <c r="G18" s="277"/>
      <c r="H18" s="276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4">
        <f>SUM(Horas!C18:I18)</f>
        <v>0</v>
      </c>
      <c r="D19" s="271"/>
      <c r="E19" s="273" t="str">
        <f t="shared" si="9"/>
        <v>-</v>
      </c>
      <c r="F19" s="275">
        <f>SUM(Horas!J18:P18)</f>
        <v>0</v>
      </c>
      <c r="G19" s="277"/>
      <c r="H19" s="276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4">
        <f>SUM(Horas!C19:I19)</f>
        <v>0</v>
      </c>
      <c r="D20" s="271"/>
      <c r="E20" s="273" t="str">
        <f>+IFERROR(C20/D20,"-")</f>
        <v>-</v>
      </c>
      <c r="F20" s="275">
        <f>SUM(Horas!J19:P19)</f>
        <v>0</v>
      </c>
      <c r="G20" s="277"/>
      <c r="H20" s="276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4">
        <f>SUM(Horas!C20:I20)</f>
        <v>0</v>
      </c>
      <c r="D21" s="271"/>
      <c r="E21" s="273" t="str">
        <f t="shared" si="9"/>
        <v>-</v>
      </c>
      <c r="F21" s="275">
        <f>SUM(Horas!J20:P20)</f>
        <v>0</v>
      </c>
      <c r="G21" s="277"/>
      <c r="H21" s="276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4">
        <f>SUM(Horas!C21:I21)</f>
        <v>0</v>
      </c>
      <c r="D22" s="271"/>
      <c r="E22" s="273" t="str">
        <f t="shared" si="9"/>
        <v>-</v>
      </c>
      <c r="F22" s="275">
        <f>SUM(Horas!J21:P21)</f>
        <v>0</v>
      </c>
      <c r="G22" s="277"/>
      <c r="H22" s="276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4">
        <f>SUM(Horas!C22:I22)</f>
        <v>0</v>
      </c>
      <c r="D23" s="271"/>
      <c r="E23" s="273" t="str">
        <f t="shared" si="9"/>
        <v>-</v>
      </c>
      <c r="F23" s="275">
        <f>SUM(Horas!J22:P22)</f>
        <v>0</v>
      </c>
      <c r="G23" s="277"/>
      <c r="H23" s="276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4">
        <f>SUM(Horas!C23:I23)</f>
        <v>0</v>
      </c>
      <c r="D24" s="271"/>
      <c r="E24" s="273" t="str">
        <f t="shared" si="9"/>
        <v>-</v>
      </c>
      <c r="F24" s="275">
        <f>SUM(Horas!J23:P23)</f>
        <v>0</v>
      </c>
      <c r="G24" s="270"/>
      <c r="H24" s="276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4">
        <f>SUM(Horas!C24:I24)</f>
        <v>0</v>
      </c>
      <c r="D25" s="271"/>
      <c r="E25" s="273" t="str">
        <f t="shared" si="9"/>
        <v>-</v>
      </c>
      <c r="F25" s="275">
        <f>SUM(Horas!J24:P24)</f>
        <v>0</v>
      </c>
      <c r="G25" s="277"/>
      <c r="H25" s="276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3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8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7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75" t="s">
        <v>339</v>
      </c>
      <c r="D241" s="475"/>
      <c r="E241" s="475"/>
      <c r="F241" s="476" t="s">
        <v>343</v>
      </c>
      <c r="G241" s="476"/>
      <c r="H241" s="476"/>
      <c r="I241" s="477" t="s">
        <v>0</v>
      </c>
      <c r="J241" s="477"/>
      <c r="K241" s="477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78" t="s">
        <v>1</v>
      </c>
      <c r="D242" s="478"/>
      <c r="E242" s="478"/>
      <c r="F242" s="479" t="s">
        <v>2</v>
      </c>
      <c r="G242" s="479"/>
      <c r="H242" s="479"/>
      <c r="I242" s="480"/>
      <c r="J242" s="480"/>
      <c r="K242" s="480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1" t="s">
        <v>3</v>
      </c>
      <c r="D243" s="262" t="s">
        <v>4</v>
      </c>
      <c r="E243" s="263" t="s">
        <v>5</v>
      </c>
      <c r="F243" s="264" t="s">
        <v>3</v>
      </c>
      <c r="G243" s="265" t="s">
        <v>4</v>
      </c>
      <c r="H243" s="266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18" sqref="H18"/>
    </sheetView>
  </sheetViews>
  <sheetFormatPr baseColWidth="10" defaultRowHeight="15" x14ac:dyDescent="0.25"/>
  <cols>
    <col min="1" max="1" width="1" customWidth="1"/>
    <col min="2" max="2" width="19.7109375" style="37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65" t="s">
        <v>461</v>
      </c>
      <c r="C2" s="366" t="s">
        <v>462</v>
      </c>
      <c r="D2" s="366" t="s">
        <v>463</v>
      </c>
      <c r="E2" s="366" t="s">
        <v>464</v>
      </c>
      <c r="F2" s="366" t="s">
        <v>465</v>
      </c>
      <c r="G2" s="366" t="s">
        <v>466</v>
      </c>
      <c r="H2" s="366" t="s">
        <v>467</v>
      </c>
      <c r="I2" s="366" t="s">
        <v>468</v>
      </c>
      <c r="J2" s="366" t="s">
        <v>16</v>
      </c>
      <c r="M2" s="378" t="s">
        <v>431</v>
      </c>
    </row>
    <row r="3" spans="2:13" ht="15.75" x14ac:dyDescent="0.25">
      <c r="B3" s="372" t="s">
        <v>421</v>
      </c>
      <c r="C3" s="373">
        <v>7183.8</v>
      </c>
      <c r="D3" s="373">
        <v>20396.883333333299</v>
      </c>
      <c r="E3" s="373">
        <v>8336.1833333333307</v>
      </c>
      <c r="F3" s="373">
        <v>6134.3</v>
      </c>
      <c r="G3" s="373">
        <v>4726.8833333333296</v>
      </c>
      <c r="H3" s="373">
        <v>3077.0166666666601</v>
      </c>
      <c r="I3" s="373">
        <v>2976.4166666666601</v>
      </c>
      <c r="J3" s="305">
        <f>SUM(C2:I3)</f>
        <v>52831.483333333279</v>
      </c>
      <c r="K3" s="377">
        <f>J3/$M$3</f>
        <v>9.763542985582312E-3</v>
      </c>
      <c r="M3" s="379">
        <f>Resumen!C6</f>
        <v>5411097.5300000003</v>
      </c>
    </row>
    <row r="4" spans="2:13" x14ac:dyDescent="0.25">
      <c r="B4" s="372" t="s">
        <v>342</v>
      </c>
      <c r="C4" s="474">
        <v>155718</v>
      </c>
      <c r="D4" s="373">
        <v>7902.8166666666602</v>
      </c>
      <c r="E4" s="373">
        <v>35208.75</v>
      </c>
      <c r="F4" s="373">
        <v>81921.433333333305</v>
      </c>
      <c r="G4" s="474">
        <v>132641.20000000001</v>
      </c>
      <c r="H4" s="411">
        <v>8966.4333333333307</v>
      </c>
      <c r="I4" s="411">
        <v>6903.3333333333303</v>
      </c>
      <c r="J4" s="305">
        <f t="shared" ref="J4:J12" si="0">SUM(C3:I4)</f>
        <v>482093.4499999999</v>
      </c>
      <c r="K4" s="377">
        <f t="shared" ref="K4:K13" si="1">J4/$M$3</f>
        <v>8.9093468991677902E-2</v>
      </c>
    </row>
    <row r="5" spans="2:13" x14ac:dyDescent="0.25">
      <c r="B5" s="372" t="s">
        <v>406</v>
      </c>
      <c r="C5" s="373">
        <v>31732.083333333299</v>
      </c>
      <c r="D5" s="373">
        <v>45953.216666666602</v>
      </c>
      <c r="E5" s="373">
        <v>3165.7666666666601</v>
      </c>
      <c r="F5" s="373">
        <v>2348.3000000000002</v>
      </c>
      <c r="G5" s="373">
        <v>4477.5833333333303</v>
      </c>
      <c r="H5" s="373">
        <v>45262.400000000001</v>
      </c>
      <c r="I5" s="373">
        <v>54422.333333333299</v>
      </c>
      <c r="J5" s="305">
        <f t="shared" si="0"/>
        <v>616623.64999999979</v>
      </c>
      <c r="K5" s="377">
        <f t="shared" si="1"/>
        <v>0.11395537533399436</v>
      </c>
    </row>
    <row r="6" spans="2:13" x14ac:dyDescent="0.25">
      <c r="B6" s="372" t="s">
        <v>415</v>
      </c>
      <c r="C6" s="411">
        <v>1873.75</v>
      </c>
      <c r="D6" s="373">
        <v>11513.25</v>
      </c>
      <c r="E6" s="373">
        <v>1880.45</v>
      </c>
      <c r="F6" s="373">
        <v>908.25</v>
      </c>
      <c r="G6" s="411">
        <v>1068.7</v>
      </c>
      <c r="H6" s="373">
        <v>32722.333333333299</v>
      </c>
      <c r="I6" s="373">
        <v>5968.5666666666602</v>
      </c>
      <c r="J6" s="305">
        <f t="shared" si="0"/>
        <v>243296.98333333316</v>
      </c>
      <c r="K6" s="377">
        <f t="shared" si="1"/>
        <v>4.4962594369156221E-2</v>
      </c>
    </row>
    <row r="7" spans="2:13" x14ac:dyDescent="0.25">
      <c r="B7" s="372" t="s">
        <v>416</v>
      </c>
      <c r="C7" s="373">
        <v>1255.06666666666</v>
      </c>
      <c r="D7" s="373">
        <v>2682.4666666666599</v>
      </c>
      <c r="E7" s="373">
        <v>3394.65</v>
      </c>
      <c r="F7" s="373">
        <v>495.88333333333298</v>
      </c>
      <c r="G7" s="373">
        <v>1105.7666666666601</v>
      </c>
      <c r="H7" s="373">
        <v>14097.766666666599</v>
      </c>
      <c r="I7" s="373">
        <v>2973.2333333333299</v>
      </c>
      <c r="J7" s="305">
        <f t="shared" si="0"/>
        <v>81940.133333333215</v>
      </c>
      <c r="K7" s="377">
        <f t="shared" si="1"/>
        <v>1.5142978458444679E-2</v>
      </c>
    </row>
    <row r="8" spans="2:13" x14ac:dyDescent="0.25">
      <c r="B8" s="372" t="s">
        <v>417</v>
      </c>
      <c r="C8" s="373">
        <v>1821.0833333333301</v>
      </c>
      <c r="D8" s="373">
        <v>1812.63333333333</v>
      </c>
      <c r="E8" s="373">
        <v>1356.35</v>
      </c>
      <c r="F8" s="373">
        <v>956.18333333333305</v>
      </c>
      <c r="G8" s="373">
        <v>651.25</v>
      </c>
      <c r="H8" s="373">
        <v>2829.7833333333301</v>
      </c>
      <c r="I8" s="373">
        <v>1503.2666666666601</v>
      </c>
      <c r="J8" s="305">
        <f t="shared" si="0"/>
        <v>36935.38333333323</v>
      </c>
      <c r="K8" s="377">
        <f t="shared" si="1"/>
        <v>6.8258579943454144E-3</v>
      </c>
    </row>
    <row r="9" spans="2:13" x14ac:dyDescent="0.25">
      <c r="B9" s="372" t="s">
        <v>420</v>
      </c>
      <c r="C9" s="373">
        <v>505.416666666666</v>
      </c>
      <c r="D9" s="373">
        <v>598.66666666666595</v>
      </c>
      <c r="E9" s="373">
        <v>392.433333333333</v>
      </c>
      <c r="F9" s="373">
        <v>338.58333333333297</v>
      </c>
      <c r="G9" s="373">
        <v>1023.08333333333</v>
      </c>
      <c r="H9" s="373">
        <v>1064.4833333333299</v>
      </c>
      <c r="I9" s="373">
        <v>607.78333333333296</v>
      </c>
      <c r="J9" s="305">
        <f t="shared" si="0"/>
        <v>15460.999999999975</v>
      </c>
      <c r="K9" s="377">
        <f t="shared" si="1"/>
        <v>2.8572761651923088E-3</v>
      </c>
    </row>
    <row r="10" spans="2:13" x14ac:dyDescent="0.25">
      <c r="B10" s="372" t="s">
        <v>418</v>
      </c>
      <c r="C10" s="373">
        <v>3093.7166666666599</v>
      </c>
      <c r="D10" s="373">
        <v>788.63333333333298</v>
      </c>
      <c r="E10" s="373">
        <v>727.01666666666597</v>
      </c>
      <c r="F10" s="373">
        <v>863.01666666666597</v>
      </c>
      <c r="G10" s="373">
        <v>1368.5166666666601</v>
      </c>
      <c r="H10" s="373">
        <v>909.38333333333298</v>
      </c>
      <c r="I10" s="373">
        <v>1007.2333333333301</v>
      </c>
      <c r="J10" s="305">
        <f t="shared" si="0"/>
        <v>13287.96666666664</v>
      </c>
      <c r="K10" s="377">
        <f t="shared" si="1"/>
        <v>2.4556878882696169E-3</v>
      </c>
    </row>
    <row r="11" spans="2:13" x14ac:dyDescent="0.25">
      <c r="B11" s="372" t="s">
        <v>419</v>
      </c>
      <c r="C11" s="373">
        <v>388.416666666666</v>
      </c>
      <c r="D11" s="373">
        <v>417.53333333333302</v>
      </c>
      <c r="E11" s="373">
        <v>529.61666666666599</v>
      </c>
      <c r="F11" s="373">
        <v>404.7</v>
      </c>
      <c r="G11" s="373">
        <v>450.183333333333</v>
      </c>
      <c r="H11" s="373">
        <v>859.53333333333296</v>
      </c>
      <c r="I11" s="373">
        <v>579.15</v>
      </c>
      <c r="J11" s="305">
        <f t="shared" si="0"/>
        <v>12386.649999999981</v>
      </c>
      <c r="K11" s="377">
        <f t="shared" si="1"/>
        <v>2.2891197084004473E-3</v>
      </c>
    </row>
    <row r="12" spans="2:13" x14ac:dyDescent="0.25">
      <c r="B12" s="372" t="s">
        <v>683</v>
      </c>
      <c r="C12" s="373">
        <v>131.266666666666</v>
      </c>
      <c r="D12" s="373">
        <v>120.1</v>
      </c>
      <c r="E12" s="373">
        <v>134.25</v>
      </c>
      <c r="F12" s="373">
        <v>216.11666666666599</v>
      </c>
      <c r="G12" s="373">
        <v>514.01666666666597</v>
      </c>
      <c r="H12" s="373">
        <v>1777.11666666666</v>
      </c>
      <c r="I12" s="373">
        <v>1560.5333333333299</v>
      </c>
      <c r="J12" s="305">
        <f t="shared" si="0"/>
        <v>8082.5333333333192</v>
      </c>
      <c r="K12" s="377">
        <f t="shared" si="1"/>
        <v>1.4936957407480547E-3</v>
      </c>
    </row>
    <row r="13" spans="2:13" ht="20.25" customHeight="1" x14ac:dyDescent="0.25">
      <c r="B13" s="374" t="s">
        <v>16</v>
      </c>
      <c r="C13" s="375">
        <f t="shared" ref="C13:I13" si="2">SUM(C3:C11)</f>
        <v>203571.33333333328</v>
      </c>
      <c r="D13" s="375">
        <f t="shared" si="2"/>
        <v>92066.099999999904</v>
      </c>
      <c r="E13" s="375">
        <f t="shared" si="2"/>
        <v>54991.21666666666</v>
      </c>
      <c r="F13" s="375">
        <f t="shared" si="2"/>
        <v>94370.649999999965</v>
      </c>
      <c r="G13" s="375">
        <f t="shared" si="2"/>
        <v>147513.16666666669</v>
      </c>
      <c r="H13" s="375">
        <f t="shared" si="2"/>
        <v>109789.13333333323</v>
      </c>
      <c r="I13" s="375">
        <f t="shared" si="2"/>
        <v>76941.316666666607</v>
      </c>
      <c r="J13" s="376">
        <f>SUM(J3:J11)</f>
        <v>1554856.6999999993</v>
      </c>
      <c r="K13" s="377">
        <f t="shared" si="1"/>
        <v>0.28734590189506326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showGridLines="0" topLeftCell="B1" zoomScale="90" zoomScaleNormal="90" workbookViewId="0">
      <pane ySplit="1" topLeftCell="A2" activePane="bottomLeft" state="frozen"/>
      <selection pane="bottomLeft" activeCell="E7" sqref="E7"/>
    </sheetView>
  </sheetViews>
  <sheetFormatPr baseColWidth="10" defaultColWidth="9.140625" defaultRowHeight="15" x14ac:dyDescent="0.25"/>
  <cols>
    <col min="1" max="1" width="15.7109375" style="356" customWidth="1"/>
    <col min="2" max="2" width="28.5703125" style="356" bestFit="1" customWidth="1"/>
    <col min="3" max="3" width="44.85546875" style="356" customWidth="1"/>
    <col min="4" max="4" width="32.42578125" style="350" customWidth="1"/>
    <col min="5" max="5" width="21.5703125" style="350" bestFit="1" customWidth="1"/>
    <col min="6" max="6" width="15.7109375" style="350" customWidth="1"/>
    <col min="7" max="7" width="17.28515625" style="353" bestFit="1" customWidth="1"/>
    <col min="8" max="8" width="15.7109375" style="350" customWidth="1"/>
    <col min="9" max="9" width="14" style="350" customWidth="1"/>
    <col min="10" max="10" width="15.7109375" style="350" customWidth="1"/>
    <col min="11" max="1027" width="10.5703125" style="346" customWidth="1"/>
    <col min="1028" max="16384" width="9.140625" style="346"/>
  </cols>
  <sheetData>
    <row r="1" spans="1:10" ht="20.100000000000001" customHeight="1" x14ac:dyDescent="0.25">
      <c r="A1" s="457" t="s">
        <v>214</v>
      </c>
      <c r="B1" s="457" t="s">
        <v>470</v>
      </c>
      <c r="C1" s="457" t="s">
        <v>215</v>
      </c>
      <c r="D1" s="458" t="s">
        <v>450</v>
      </c>
      <c r="E1" s="458" t="s">
        <v>216</v>
      </c>
      <c r="F1" s="458" t="s">
        <v>217</v>
      </c>
      <c r="G1" s="458" t="s">
        <v>218</v>
      </c>
      <c r="H1" s="458" t="s">
        <v>219</v>
      </c>
      <c r="I1" s="458" t="s">
        <v>220</v>
      </c>
      <c r="J1" s="458" t="s">
        <v>221</v>
      </c>
    </row>
    <row r="2" spans="1:10" s="472" customFormat="1" ht="17.100000000000001" customHeight="1" x14ac:dyDescent="0.25">
      <c r="A2" s="459" t="s">
        <v>342</v>
      </c>
      <c r="B2" s="460" t="s">
        <v>597</v>
      </c>
      <c r="C2" s="461" t="s">
        <v>520</v>
      </c>
      <c r="D2" s="462"/>
      <c r="E2" s="463" t="s">
        <v>521</v>
      </c>
      <c r="F2" s="464">
        <v>108858</v>
      </c>
      <c r="G2" s="465">
        <v>85376.57</v>
      </c>
      <c r="H2" s="464">
        <v>328498</v>
      </c>
      <c r="I2" s="466">
        <f t="shared" ref="I2:I13" si="0">F2/G2</f>
        <v>1.2750336538467169</v>
      </c>
      <c r="J2" s="466">
        <f t="shared" ref="J2:J13" si="1">H2/F2</f>
        <v>3.017674401513899</v>
      </c>
    </row>
    <row r="3" spans="1:10" s="473" customFormat="1" ht="20.100000000000001" customHeight="1" x14ac:dyDescent="0.25">
      <c r="A3" s="459" t="s">
        <v>342</v>
      </c>
      <c r="B3" s="460" t="s">
        <v>597</v>
      </c>
      <c r="C3" s="461" t="s">
        <v>522</v>
      </c>
      <c r="D3" s="462"/>
      <c r="E3" s="463" t="s">
        <v>523</v>
      </c>
      <c r="F3" s="464">
        <v>15929</v>
      </c>
      <c r="G3" s="465">
        <v>13122.97</v>
      </c>
      <c r="H3" s="464">
        <v>31401</v>
      </c>
      <c r="I3" s="466">
        <f t="shared" si="0"/>
        <v>1.2138258336336973</v>
      </c>
      <c r="J3" s="466">
        <f t="shared" si="1"/>
        <v>1.9713101889635256</v>
      </c>
    </row>
    <row r="4" spans="1:10" s="473" customFormat="1" ht="20.100000000000001" customHeight="1" x14ac:dyDescent="0.25">
      <c r="A4" s="460" t="s">
        <v>342</v>
      </c>
      <c r="B4" s="460" t="s">
        <v>597</v>
      </c>
      <c r="C4" s="467" t="s">
        <v>524</v>
      </c>
      <c r="D4" s="468"/>
      <c r="E4" s="469" t="s">
        <v>525</v>
      </c>
      <c r="F4" s="470">
        <v>19054</v>
      </c>
      <c r="G4" s="471">
        <v>13032.43</v>
      </c>
      <c r="H4" s="470">
        <v>43585</v>
      </c>
      <c r="I4" s="466">
        <f t="shared" si="0"/>
        <v>1.4620450675737371</v>
      </c>
      <c r="J4" s="466">
        <f t="shared" si="1"/>
        <v>2.2874462055211504</v>
      </c>
    </row>
    <row r="5" spans="1:10" s="473" customFormat="1" ht="20.100000000000001" customHeight="1" x14ac:dyDescent="0.25">
      <c r="A5" s="459" t="s">
        <v>342</v>
      </c>
      <c r="B5" s="460" t="s">
        <v>597</v>
      </c>
      <c r="C5" s="461" t="s">
        <v>526</v>
      </c>
      <c r="D5" s="462"/>
      <c r="E5" s="463" t="s">
        <v>527</v>
      </c>
      <c r="F5" s="464">
        <v>48440</v>
      </c>
      <c r="G5" s="465">
        <v>40988.629999999997</v>
      </c>
      <c r="H5" s="464">
        <v>129559</v>
      </c>
      <c r="I5" s="466">
        <f t="shared" si="0"/>
        <v>1.1817911454957144</v>
      </c>
      <c r="J5" s="466">
        <f t="shared" si="1"/>
        <v>2.6746284062758052</v>
      </c>
    </row>
    <row r="6" spans="1:10" s="473" customFormat="1" ht="20.100000000000001" customHeight="1" x14ac:dyDescent="0.25">
      <c r="A6" s="459" t="s">
        <v>342</v>
      </c>
      <c r="B6" s="460" t="s">
        <v>597</v>
      </c>
      <c r="C6" s="461" t="s">
        <v>528</v>
      </c>
      <c r="D6" s="462"/>
      <c r="E6" s="463" t="s">
        <v>529</v>
      </c>
      <c r="F6" s="464">
        <v>27618</v>
      </c>
      <c r="G6" s="465">
        <v>18987.8</v>
      </c>
      <c r="H6" s="464">
        <v>64581</v>
      </c>
      <c r="I6" s="466">
        <f t="shared" si="0"/>
        <v>1.4545128977554009</v>
      </c>
      <c r="J6" s="466">
        <f t="shared" si="1"/>
        <v>2.3383662828590048</v>
      </c>
    </row>
    <row r="7" spans="1:10" s="473" customFormat="1" ht="20.100000000000001" customHeight="1" x14ac:dyDescent="0.25">
      <c r="A7" s="460" t="s">
        <v>342</v>
      </c>
      <c r="B7" s="460" t="s">
        <v>597</v>
      </c>
      <c r="C7" s="467" t="s">
        <v>530</v>
      </c>
      <c r="D7" s="468"/>
      <c r="E7" s="469" t="s">
        <v>531</v>
      </c>
      <c r="F7" s="470">
        <v>84085</v>
      </c>
      <c r="G7" s="471">
        <v>73916.12</v>
      </c>
      <c r="H7" s="470">
        <v>293572</v>
      </c>
      <c r="I7" s="466">
        <f t="shared" si="0"/>
        <v>1.1375732384221466</v>
      </c>
      <c r="J7" s="466">
        <f t="shared" si="1"/>
        <v>3.4913718261283226</v>
      </c>
    </row>
    <row r="8" spans="1:10" s="349" customFormat="1" ht="17.100000000000001" customHeight="1" x14ac:dyDescent="0.25">
      <c r="A8" s="459" t="s">
        <v>342</v>
      </c>
      <c r="B8" s="460" t="s">
        <v>597</v>
      </c>
      <c r="C8" s="461" t="s">
        <v>532</v>
      </c>
      <c r="D8" s="462"/>
      <c r="E8" s="463" t="s">
        <v>533</v>
      </c>
      <c r="F8" s="464">
        <v>20145</v>
      </c>
      <c r="G8" s="465">
        <v>11310.62</v>
      </c>
      <c r="H8" s="464">
        <v>38436</v>
      </c>
      <c r="I8" s="466">
        <f t="shared" si="0"/>
        <v>1.7810694727609979</v>
      </c>
      <c r="J8" s="466">
        <f t="shared" si="1"/>
        <v>1.9079672375279226</v>
      </c>
    </row>
    <row r="9" spans="1:10" s="349" customFormat="1" ht="17.100000000000001" customHeight="1" x14ac:dyDescent="0.25">
      <c r="A9" s="392" t="s">
        <v>342</v>
      </c>
      <c r="B9" s="367" t="s">
        <v>597</v>
      </c>
      <c r="C9" s="393" t="s">
        <v>534</v>
      </c>
      <c r="D9" s="394"/>
      <c r="E9" s="395" t="s">
        <v>535</v>
      </c>
      <c r="F9" s="396">
        <v>21490</v>
      </c>
      <c r="G9" s="397">
        <v>11525.73</v>
      </c>
      <c r="H9" s="396">
        <v>43511</v>
      </c>
      <c r="I9" s="363">
        <f t="shared" si="0"/>
        <v>1.8645239824288788</v>
      </c>
      <c r="J9" s="363">
        <f t="shared" si="1"/>
        <v>2.0247091670544441</v>
      </c>
    </row>
    <row r="10" spans="1:10" ht="17.100000000000001" customHeight="1" x14ac:dyDescent="0.25">
      <c r="A10" s="386" t="s">
        <v>396</v>
      </c>
      <c r="B10" s="386" t="s">
        <v>497</v>
      </c>
      <c r="C10" s="387" t="s">
        <v>536</v>
      </c>
      <c r="D10" s="388"/>
      <c r="E10" s="389" t="s">
        <v>537</v>
      </c>
      <c r="F10" s="390">
        <v>28338</v>
      </c>
      <c r="G10" s="391">
        <v>22420.23</v>
      </c>
      <c r="H10" s="390">
        <v>64243</v>
      </c>
      <c r="I10" s="352">
        <f t="shared" si="0"/>
        <v>1.2639477828728787</v>
      </c>
      <c r="J10" s="352">
        <f t="shared" si="1"/>
        <v>2.2670266073823133</v>
      </c>
    </row>
    <row r="11" spans="1:10" ht="17.100000000000001" customHeight="1" x14ac:dyDescent="0.25">
      <c r="A11" s="386" t="s">
        <v>396</v>
      </c>
      <c r="B11" s="386" t="s">
        <v>498</v>
      </c>
      <c r="C11" s="387" t="s">
        <v>538</v>
      </c>
      <c r="D11" s="388"/>
      <c r="E11" s="389" t="s">
        <v>539</v>
      </c>
      <c r="F11" s="390">
        <v>42465</v>
      </c>
      <c r="G11" s="391">
        <v>34116.629999999997</v>
      </c>
      <c r="H11" s="390">
        <v>111965</v>
      </c>
      <c r="I11" s="352">
        <f t="shared" si="0"/>
        <v>1.2447008980664269</v>
      </c>
      <c r="J11" s="352">
        <f t="shared" si="1"/>
        <v>2.6366419404215238</v>
      </c>
    </row>
    <row r="12" spans="1:10" s="349" customFormat="1" ht="17.100000000000001" customHeight="1" x14ac:dyDescent="0.25">
      <c r="A12" s="357" t="s">
        <v>415</v>
      </c>
      <c r="B12" s="357" t="s">
        <v>540</v>
      </c>
      <c r="C12" s="358" t="s">
        <v>541</v>
      </c>
      <c r="D12" s="359"/>
      <c r="E12" s="360" t="s">
        <v>542</v>
      </c>
      <c r="F12" s="361">
        <v>15899</v>
      </c>
      <c r="G12" s="362">
        <v>6435.2</v>
      </c>
      <c r="H12" s="361">
        <v>33426</v>
      </c>
      <c r="I12" s="352">
        <f t="shared" si="0"/>
        <v>2.470630283441074</v>
      </c>
      <c r="J12" s="352">
        <f t="shared" si="1"/>
        <v>2.1023963771306371</v>
      </c>
    </row>
    <row r="13" spans="1:10" ht="17.100000000000001" customHeight="1" x14ac:dyDescent="0.25">
      <c r="A13" s="355" t="s">
        <v>416</v>
      </c>
      <c r="B13" s="355" t="s">
        <v>498</v>
      </c>
      <c r="C13" s="354" t="s">
        <v>543</v>
      </c>
      <c r="D13" s="347"/>
      <c r="E13" s="348" t="s">
        <v>539</v>
      </c>
      <c r="F13" s="345">
        <v>6354</v>
      </c>
      <c r="G13" s="351">
        <v>794.66669999999999</v>
      </c>
      <c r="H13" s="345">
        <v>10779</v>
      </c>
      <c r="I13" s="352">
        <f t="shared" si="0"/>
        <v>7.99580503373301</v>
      </c>
      <c r="J13" s="352">
        <f t="shared" si="1"/>
        <v>1.6964117091595845</v>
      </c>
    </row>
    <row r="14" spans="1:10" ht="17.100000000000001" customHeight="1" x14ac:dyDescent="0.25">
      <c r="A14" s="355" t="s">
        <v>416</v>
      </c>
      <c r="B14" s="355" t="s">
        <v>544</v>
      </c>
      <c r="C14" s="354" t="s">
        <v>545</v>
      </c>
      <c r="D14" s="347"/>
      <c r="E14" s="348" t="s">
        <v>546</v>
      </c>
      <c r="F14" s="345">
        <v>3539</v>
      </c>
      <c r="G14" s="351">
        <v>1533.5170000000001</v>
      </c>
      <c r="H14" s="345">
        <v>6102</v>
      </c>
      <c r="I14" s="352">
        <f t="shared" ref="I14:I26" si="2">F14/G14</f>
        <v>2.3077670479036096</v>
      </c>
      <c r="J14" s="352">
        <f t="shared" ref="J14:J26" si="3">H14/F14</f>
        <v>1.7242158801921448</v>
      </c>
    </row>
    <row r="15" spans="1:10" ht="17.100000000000001" customHeight="1" x14ac:dyDescent="0.25">
      <c r="A15" s="355" t="s">
        <v>396</v>
      </c>
      <c r="B15" s="355" t="s">
        <v>547</v>
      </c>
      <c r="C15" s="354" t="s">
        <v>548</v>
      </c>
      <c r="D15" s="347"/>
      <c r="E15" s="348" t="s">
        <v>549</v>
      </c>
      <c r="F15" s="345">
        <v>10278</v>
      </c>
      <c r="G15" s="351">
        <v>2433.5169999999998</v>
      </c>
      <c r="H15" s="345">
        <v>17952</v>
      </c>
      <c r="I15" s="352">
        <f t="shared" si="2"/>
        <v>4.2235168277024568</v>
      </c>
      <c r="J15" s="352">
        <f t="shared" si="3"/>
        <v>1.7466433158201984</v>
      </c>
    </row>
    <row r="16" spans="1:10" ht="17.100000000000001" customHeight="1" x14ac:dyDescent="0.25">
      <c r="A16" s="355" t="s">
        <v>396</v>
      </c>
      <c r="B16" s="355" t="s">
        <v>550</v>
      </c>
      <c r="C16" s="354" t="s">
        <v>551</v>
      </c>
      <c r="D16" s="347"/>
      <c r="E16" s="348" t="s">
        <v>552</v>
      </c>
      <c r="F16" s="345">
        <v>9382</v>
      </c>
      <c r="G16" s="419">
        <v>7431.25</v>
      </c>
      <c r="H16" s="345">
        <v>19434</v>
      </c>
      <c r="I16" s="352">
        <f t="shared" si="2"/>
        <v>1.2625063078216989</v>
      </c>
      <c r="J16" s="352">
        <f t="shared" si="3"/>
        <v>2.0714133447026222</v>
      </c>
    </row>
    <row r="17" spans="1:10" ht="17.100000000000001" customHeight="1" x14ac:dyDescent="0.25">
      <c r="A17" s="355" t="s">
        <v>396</v>
      </c>
      <c r="B17" s="355" t="s">
        <v>553</v>
      </c>
      <c r="C17" s="354" t="s">
        <v>554</v>
      </c>
      <c r="D17" s="347"/>
      <c r="E17" s="348" t="s">
        <v>555</v>
      </c>
      <c r="F17" s="345">
        <v>14173</v>
      </c>
      <c r="G17" s="351">
        <v>13648</v>
      </c>
      <c r="H17" s="345">
        <v>32492</v>
      </c>
      <c r="I17" s="352">
        <f t="shared" si="2"/>
        <v>1.0384671746776084</v>
      </c>
      <c r="J17" s="352">
        <f t="shared" si="3"/>
        <v>2.2925280462851902</v>
      </c>
    </row>
    <row r="18" spans="1:10" ht="17.100000000000001" customHeight="1" x14ac:dyDescent="0.25">
      <c r="A18" s="355" t="s">
        <v>396</v>
      </c>
      <c r="B18" s="355" t="s">
        <v>556</v>
      </c>
      <c r="C18" s="354" t="s">
        <v>557</v>
      </c>
      <c r="D18" s="347"/>
      <c r="E18" s="348" t="s">
        <v>558</v>
      </c>
      <c r="F18" s="345">
        <v>10307</v>
      </c>
      <c r="G18" s="351">
        <v>5775.1170000000002</v>
      </c>
      <c r="H18" s="345">
        <v>20394</v>
      </c>
      <c r="I18" s="352">
        <f t="shared" si="2"/>
        <v>1.784725746681842</v>
      </c>
      <c r="J18" s="352">
        <f t="shared" si="3"/>
        <v>1.9786552828175026</v>
      </c>
    </row>
    <row r="19" spans="1:10" ht="17.25" customHeight="1" x14ac:dyDescent="0.25">
      <c r="A19" s="355" t="s">
        <v>415</v>
      </c>
      <c r="B19" s="355" t="s">
        <v>559</v>
      </c>
      <c r="C19" s="354" t="s">
        <v>560</v>
      </c>
      <c r="D19" s="347"/>
      <c r="E19" s="348" t="s">
        <v>561</v>
      </c>
      <c r="F19" s="345">
        <v>9132</v>
      </c>
      <c r="G19" s="351">
        <v>4773.3329999999996</v>
      </c>
      <c r="H19" s="345">
        <v>15897</v>
      </c>
      <c r="I19" s="352">
        <f t="shared" si="2"/>
        <v>1.9131286252184796</v>
      </c>
      <c r="J19" s="352">
        <f t="shared" si="3"/>
        <v>1.7408015768725362</v>
      </c>
    </row>
    <row r="20" spans="1:10" ht="17.100000000000001" customHeight="1" x14ac:dyDescent="0.25">
      <c r="A20" s="355" t="s">
        <v>563</v>
      </c>
      <c r="B20" s="355" t="s">
        <v>562</v>
      </c>
      <c r="C20" s="354" t="s">
        <v>564</v>
      </c>
      <c r="D20" s="347"/>
      <c r="E20" s="348" t="s">
        <v>565</v>
      </c>
      <c r="F20" s="345">
        <v>1932</v>
      </c>
      <c r="G20" s="410">
        <v>246.6833</v>
      </c>
      <c r="H20" s="345">
        <v>2867</v>
      </c>
      <c r="I20" s="352">
        <f t="shared" si="2"/>
        <v>7.8319043080743604</v>
      </c>
      <c r="J20" s="352">
        <f t="shared" si="3"/>
        <v>1.4839544513457557</v>
      </c>
    </row>
    <row r="21" spans="1:10" ht="17.100000000000001" customHeight="1" x14ac:dyDescent="0.25">
      <c r="A21" s="355" t="s">
        <v>567</v>
      </c>
      <c r="B21" s="355" t="s">
        <v>566</v>
      </c>
      <c r="C21" s="354" t="s">
        <v>568</v>
      </c>
      <c r="D21" s="347"/>
      <c r="E21" s="348" t="s">
        <v>569</v>
      </c>
      <c r="F21" s="345">
        <v>17193</v>
      </c>
      <c r="G21" s="351">
        <v>8640.8169999999991</v>
      </c>
      <c r="H21" s="345">
        <v>39660</v>
      </c>
      <c r="I21" s="352">
        <f t="shared" si="2"/>
        <v>1.9897424051452544</v>
      </c>
      <c r="J21" s="352">
        <f t="shared" si="3"/>
        <v>2.3067527482114816</v>
      </c>
    </row>
    <row r="22" spans="1:10" x14ac:dyDescent="0.25">
      <c r="A22" s="355" t="s">
        <v>396</v>
      </c>
      <c r="B22" s="355" t="s">
        <v>570</v>
      </c>
      <c r="C22" s="354" t="s">
        <v>571</v>
      </c>
      <c r="D22" s="347"/>
      <c r="E22" s="348" t="s">
        <v>569</v>
      </c>
      <c r="F22" s="345">
        <v>19003</v>
      </c>
      <c r="G22" s="351">
        <v>10394.370000000001</v>
      </c>
      <c r="H22" s="345">
        <v>43201</v>
      </c>
      <c r="I22" s="352">
        <f t="shared" si="2"/>
        <v>1.8282012281648621</v>
      </c>
      <c r="J22" s="352">
        <f t="shared" si="3"/>
        <v>2.2733778877019417</v>
      </c>
    </row>
    <row r="23" spans="1:10" ht="17.100000000000001" customHeight="1" x14ac:dyDescent="0.25">
      <c r="A23" s="355" t="s">
        <v>415</v>
      </c>
      <c r="B23" s="355" t="s">
        <v>572</v>
      </c>
      <c r="C23" s="354" t="s">
        <v>573</v>
      </c>
      <c r="D23" s="347"/>
      <c r="E23" s="348" t="s">
        <v>574</v>
      </c>
      <c r="F23" s="345">
        <v>26956</v>
      </c>
      <c r="G23" s="351">
        <v>19146.099999999999</v>
      </c>
      <c r="H23" s="345">
        <v>61872</v>
      </c>
      <c r="I23" s="352">
        <f t="shared" si="2"/>
        <v>1.4079107494476684</v>
      </c>
      <c r="J23" s="352">
        <f t="shared" si="3"/>
        <v>2.295296037987832</v>
      </c>
    </row>
    <row r="24" spans="1:10" ht="17.100000000000001" customHeight="1" x14ac:dyDescent="0.25">
      <c r="A24" s="355" t="s">
        <v>563</v>
      </c>
      <c r="B24" s="355" t="s">
        <v>544</v>
      </c>
      <c r="C24" s="354" t="s">
        <v>575</v>
      </c>
      <c r="D24" s="347"/>
      <c r="E24" s="348" t="s">
        <v>576</v>
      </c>
      <c r="F24" s="345">
        <v>1915</v>
      </c>
      <c r="G24" s="351">
        <v>511.86669999999998</v>
      </c>
      <c r="H24" s="345">
        <v>3160</v>
      </c>
      <c r="I24" s="352">
        <f t="shared" si="2"/>
        <v>3.7412084044537379</v>
      </c>
      <c r="J24" s="352">
        <f t="shared" si="3"/>
        <v>1.6501305483028721</v>
      </c>
    </row>
    <row r="25" spans="1:10" ht="17.100000000000001" customHeight="1" x14ac:dyDescent="0.25">
      <c r="A25" s="355" t="s">
        <v>563</v>
      </c>
      <c r="B25" s="355" t="s">
        <v>577</v>
      </c>
      <c r="C25" s="354" t="s">
        <v>578</v>
      </c>
      <c r="D25" s="347"/>
      <c r="E25" s="348" t="s">
        <v>579</v>
      </c>
      <c r="F25" s="345">
        <v>3011</v>
      </c>
      <c r="G25" s="351">
        <v>656.76670000000001</v>
      </c>
      <c r="H25" s="345">
        <v>4893</v>
      </c>
      <c r="I25" s="352">
        <f t="shared" si="2"/>
        <v>4.5845807955854037</v>
      </c>
      <c r="J25" s="352">
        <f t="shared" si="3"/>
        <v>1.6250415144470276</v>
      </c>
    </row>
    <row r="26" spans="1:10" ht="17.100000000000001" customHeight="1" x14ac:dyDescent="0.25">
      <c r="A26" s="355" t="s">
        <v>396</v>
      </c>
      <c r="B26" s="355" t="s">
        <v>580</v>
      </c>
      <c r="C26" s="354" t="s">
        <v>581</v>
      </c>
      <c r="D26" s="347"/>
      <c r="E26" s="348" t="s">
        <v>582</v>
      </c>
      <c r="F26" s="345">
        <v>32013</v>
      </c>
      <c r="G26" s="351">
        <v>25797.38</v>
      </c>
      <c r="H26" s="345">
        <v>78492</v>
      </c>
      <c r="I26" s="352">
        <f t="shared" si="2"/>
        <v>1.2409399714234546</v>
      </c>
      <c r="J26" s="352">
        <f t="shared" si="3"/>
        <v>2.4518789241870489</v>
      </c>
    </row>
    <row r="27" spans="1:10" ht="17.25" customHeight="1" x14ac:dyDescent="0.25">
      <c r="A27" s="355" t="s">
        <v>396</v>
      </c>
      <c r="B27" s="355" t="s">
        <v>583</v>
      </c>
      <c r="C27" s="354" t="s">
        <v>584</v>
      </c>
      <c r="D27" s="347"/>
      <c r="E27" s="348" t="s">
        <v>585</v>
      </c>
      <c r="F27" s="345">
        <v>7324</v>
      </c>
      <c r="G27" s="351">
        <v>2168.1669999999999</v>
      </c>
      <c r="H27" s="345">
        <v>12303</v>
      </c>
      <c r="I27" s="352">
        <f t="shared" ref="I27:I31" si="4">F27/G27</f>
        <v>3.3779685789886114</v>
      </c>
      <c r="J27" s="352">
        <f t="shared" ref="J27:J31" si="5">H27/F27</f>
        <v>1.6798197706171492</v>
      </c>
    </row>
    <row r="28" spans="1:10" ht="17.100000000000001" customHeight="1" x14ac:dyDescent="0.25">
      <c r="A28" s="355" t="s">
        <v>415</v>
      </c>
      <c r="B28" s="355" t="s">
        <v>586</v>
      </c>
      <c r="C28" s="354" t="s">
        <v>587</v>
      </c>
      <c r="D28" s="347"/>
      <c r="E28" s="348" t="s">
        <v>588</v>
      </c>
      <c r="F28" s="345">
        <v>6043</v>
      </c>
      <c r="G28" s="410">
        <v>1011.7329999999999</v>
      </c>
      <c r="H28" s="345">
        <v>9776</v>
      </c>
      <c r="I28" s="352">
        <f t="shared" si="4"/>
        <v>5.9729197327753472</v>
      </c>
      <c r="J28" s="352">
        <f t="shared" si="5"/>
        <v>1.6177395333443654</v>
      </c>
    </row>
    <row r="29" spans="1:10" ht="17.100000000000001" customHeight="1" x14ac:dyDescent="0.25">
      <c r="A29" s="355" t="s">
        <v>396</v>
      </c>
      <c r="B29" s="355" t="s">
        <v>589</v>
      </c>
      <c r="C29" s="354" t="s">
        <v>590</v>
      </c>
      <c r="D29" s="347"/>
      <c r="E29" s="348" t="s">
        <v>588</v>
      </c>
      <c r="F29" s="345">
        <v>12074</v>
      </c>
      <c r="G29" s="351">
        <v>4617.6170000000002</v>
      </c>
      <c r="H29" s="345">
        <v>22403</v>
      </c>
      <c r="I29" s="352">
        <f t="shared" si="4"/>
        <v>2.6147686133345402</v>
      </c>
      <c r="J29" s="352">
        <f t="shared" si="5"/>
        <v>1.8554745734636409</v>
      </c>
    </row>
    <row r="30" spans="1:10" x14ac:dyDescent="0.25">
      <c r="A30" s="355" t="s">
        <v>396</v>
      </c>
      <c r="B30" s="355" t="s">
        <v>591</v>
      </c>
      <c r="C30" s="354" t="s">
        <v>592</v>
      </c>
      <c r="D30" s="347"/>
      <c r="E30" s="348" t="s">
        <v>593</v>
      </c>
      <c r="F30" s="345">
        <v>13629</v>
      </c>
      <c r="G30" s="351">
        <v>6673.15</v>
      </c>
      <c r="H30" s="345">
        <v>26554</v>
      </c>
      <c r="I30" s="352">
        <f t="shared" si="4"/>
        <v>2.0423638012033298</v>
      </c>
      <c r="J30" s="352">
        <f t="shared" si="5"/>
        <v>1.9483454398708635</v>
      </c>
    </row>
    <row r="31" spans="1:10" x14ac:dyDescent="0.25">
      <c r="A31" s="355" t="s">
        <v>396</v>
      </c>
      <c r="B31" s="355" t="s">
        <v>594</v>
      </c>
      <c r="C31" s="354" t="s">
        <v>595</v>
      </c>
      <c r="D31" s="347"/>
      <c r="E31" s="348" t="s">
        <v>596</v>
      </c>
      <c r="F31" s="345">
        <v>8561</v>
      </c>
      <c r="G31" s="351">
        <v>2557.6</v>
      </c>
      <c r="H31" s="345">
        <v>15918</v>
      </c>
      <c r="I31" s="352">
        <f t="shared" si="4"/>
        <v>3.3472786987801064</v>
      </c>
      <c r="J31" s="352">
        <f t="shared" si="5"/>
        <v>1.8593622240392478</v>
      </c>
    </row>
  </sheetData>
  <autoFilter ref="A1:J21" xr:uid="{00000000-0001-0000-0300-000000000000}"/>
  <phoneticPr fontId="45" type="noConversion"/>
  <conditionalFormatting sqref="G11:G18">
    <cfRule type="colorScale" priority="39">
      <colorScale>
        <cfvo type="min"/>
        <cfvo type="max"/>
        <color rgb="FFFCFCFF"/>
        <color rgb="FFF8696B"/>
      </colorScale>
    </cfRule>
  </conditionalFormatting>
  <conditionalFormatting sqref="G20:G21">
    <cfRule type="colorScale" priority="360">
      <colorScale>
        <cfvo type="min"/>
        <cfvo type="max"/>
        <color rgb="FFFCFCFF"/>
        <color rgb="FFF8696B"/>
      </colorScale>
    </cfRule>
  </conditionalFormatting>
  <conditionalFormatting sqref="G8:G9">
    <cfRule type="colorScale" priority="361">
      <colorScale>
        <cfvo type="min"/>
        <cfvo type="max"/>
        <color rgb="FFFCFCFF"/>
        <color rgb="FFF8696B"/>
      </colorScale>
    </cfRule>
  </conditionalFormatting>
  <conditionalFormatting sqref="G19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:G4">
    <cfRule type="colorScale" priority="9">
      <colorScale>
        <cfvo type="min"/>
        <cfvo type="max"/>
        <color rgb="FFFCFCFF"/>
        <color rgb="FFF8696B"/>
      </colorScale>
    </cfRule>
  </conditionalFormatting>
  <conditionalFormatting sqref="G5:G7">
    <cfRule type="colorScale" priority="8">
      <colorScale>
        <cfvo type="min"/>
        <cfvo type="max"/>
        <color rgb="FFFCFCFF"/>
        <color rgb="FFF8696B"/>
      </colorScale>
    </cfRule>
  </conditionalFormatting>
  <conditionalFormatting sqref="G10">
    <cfRule type="colorScale" priority="7">
      <colorScale>
        <cfvo type="min"/>
        <cfvo type="max"/>
        <color rgb="FFFCFCFF"/>
        <color rgb="FFF8696B"/>
      </colorScale>
    </cfRule>
  </conditionalFormatting>
  <conditionalFormatting sqref="G23">
    <cfRule type="colorScale" priority="5">
      <colorScale>
        <cfvo type="min"/>
        <cfvo type="max"/>
        <color rgb="FFFCFCFF"/>
        <color rgb="FFF8696B"/>
      </colorScale>
    </cfRule>
  </conditionalFormatting>
  <conditionalFormatting sqref="G28:G29">
    <cfRule type="colorScale" priority="6">
      <colorScale>
        <cfvo type="min"/>
        <cfvo type="max"/>
        <color rgb="FFFCFCFF"/>
        <color rgb="FFF8696B"/>
      </colorScale>
    </cfRule>
  </conditionalFormatting>
  <conditionalFormatting sqref="G30">
    <cfRule type="colorScale" priority="4">
      <colorScale>
        <cfvo type="min"/>
        <cfvo type="max"/>
        <color rgb="FFFCFCFF"/>
        <color rgb="FFF8696B"/>
      </colorScale>
    </cfRule>
  </conditionalFormatting>
  <conditionalFormatting sqref="G27">
    <cfRule type="colorScale" priority="3">
      <colorScale>
        <cfvo type="min"/>
        <cfvo type="max"/>
        <color rgb="FFFCFCFF"/>
        <color rgb="FFF8696B"/>
      </colorScale>
    </cfRule>
  </conditionalFormatting>
  <conditionalFormatting sqref="G31">
    <cfRule type="colorScale" priority="2">
      <colorScale>
        <cfvo type="min"/>
        <cfvo type="max"/>
        <color rgb="FFFCFCFF"/>
        <color rgb="FFF8696B"/>
      </colorScale>
    </cfRule>
  </conditionalFormatting>
  <conditionalFormatting sqref="G24:G26">
    <cfRule type="colorScale" priority="1">
      <colorScale>
        <cfvo type="min"/>
        <cfvo type="max"/>
        <color rgb="FFFCFCFF"/>
        <color rgb="FFF8696B"/>
      </colorScale>
    </cfRule>
  </conditionalFormatting>
  <conditionalFormatting sqref="G22">
    <cfRule type="colorScale" priority="363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L24" sqref="L24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492"/>
      <c r="B1" s="492"/>
      <c r="C1" s="493" t="s">
        <v>496</v>
      </c>
      <c r="D1" s="494"/>
      <c r="E1" s="494"/>
      <c r="F1" s="494"/>
      <c r="G1" s="494"/>
      <c r="H1" s="494"/>
      <c r="I1" s="495"/>
      <c r="J1" s="493" t="s">
        <v>519</v>
      </c>
      <c r="K1" s="494"/>
      <c r="L1" s="494"/>
      <c r="M1" s="494"/>
      <c r="N1" s="494"/>
      <c r="O1" s="494"/>
      <c r="P1" s="495"/>
    </row>
    <row r="2" spans="1:16" ht="15.75" thickBot="1" x14ac:dyDescent="0.3">
      <c r="A2" s="492"/>
      <c r="B2" s="492"/>
      <c r="C2" s="496" t="s">
        <v>2</v>
      </c>
      <c r="D2" s="497"/>
      <c r="E2" s="497"/>
      <c r="F2" s="497"/>
      <c r="G2" s="497"/>
      <c r="H2" s="497"/>
      <c r="I2" s="498"/>
      <c r="J2" s="496" t="s">
        <v>2</v>
      </c>
      <c r="K2" s="497"/>
      <c r="L2" s="497"/>
      <c r="M2" s="497"/>
      <c r="N2" s="497"/>
      <c r="O2" s="497"/>
      <c r="P2" s="498"/>
    </row>
    <row r="3" spans="1:16" ht="15.75" thickBot="1" x14ac:dyDescent="0.3">
      <c r="A3" s="492"/>
      <c r="B3" s="492"/>
      <c r="C3" s="128">
        <v>44823</v>
      </c>
      <c r="D3" s="128">
        <v>44824</v>
      </c>
      <c r="E3" s="128">
        <v>44825</v>
      </c>
      <c r="F3" s="128">
        <v>44826</v>
      </c>
      <c r="G3" s="128">
        <v>44827</v>
      </c>
      <c r="H3" s="128">
        <v>44828</v>
      </c>
      <c r="I3" s="128">
        <v>44829</v>
      </c>
      <c r="J3" s="128">
        <v>44830</v>
      </c>
      <c r="K3" s="128">
        <v>44831</v>
      </c>
      <c r="L3" s="128">
        <v>44832</v>
      </c>
      <c r="M3" s="128">
        <v>44833</v>
      </c>
      <c r="N3" s="128">
        <v>44834</v>
      </c>
      <c r="O3" s="128">
        <v>44835</v>
      </c>
      <c r="P3" s="128">
        <v>44836</v>
      </c>
    </row>
    <row r="4" spans="1:16" ht="15.75" thickBot="1" x14ac:dyDescent="0.3">
      <c r="A4" s="492"/>
      <c r="B4" s="492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44767</v>
      </c>
      <c r="K4" s="130">
        <v>44768</v>
      </c>
      <c r="L4" s="130">
        <v>44769</v>
      </c>
      <c r="M4" s="130">
        <v>44770</v>
      </c>
      <c r="N4" s="130">
        <v>44771</v>
      </c>
      <c r="O4" s="130">
        <v>44772</v>
      </c>
      <c r="P4" s="130">
        <v>44773</v>
      </c>
    </row>
    <row r="5" spans="1:16" ht="15.75" thickBot="1" x14ac:dyDescent="0.3">
      <c r="B5" s="15" t="s">
        <v>438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 x14ac:dyDescent="0.25">
      <c r="B6" s="287" t="s">
        <v>346</v>
      </c>
      <c r="C6" s="190">
        <v>31756</v>
      </c>
      <c r="D6" s="191">
        <v>28325</v>
      </c>
      <c r="E6" s="191">
        <v>28033</v>
      </c>
      <c r="F6" s="191">
        <v>26945</v>
      </c>
      <c r="G6" s="191">
        <v>26550</v>
      </c>
      <c r="H6" s="191"/>
      <c r="I6" s="191"/>
      <c r="J6" s="194">
        <v>32877</v>
      </c>
      <c r="K6" s="194">
        <v>27906</v>
      </c>
      <c r="L6" s="194">
        <v>27467</v>
      </c>
      <c r="M6" s="194">
        <v>26131</v>
      </c>
      <c r="N6" s="194">
        <v>24890</v>
      </c>
      <c r="O6" s="194"/>
      <c r="P6" s="195"/>
    </row>
    <row r="7" spans="1:16" x14ac:dyDescent="0.25">
      <c r="B7" s="189" t="s">
        <v>347</v>
      </c>
      <c r="C7" s="190">
        <v>66073</v>
      </c>
      <c r="D7" s="191">
        <v>65057</v>
      </c>
      <c r="E7" s="191">
        <v>64924</v>
      </c>
      <c r="F7" s="191">
        <v>63340</v>
      </c>
      <c r="G7" s="191">
        <v>62137</v>
      </c>
      <c r="H7" s="191"/>
      <c r="I7" s="191"/>
      <c r="J7" s="193">
        <v>62220</v>
      </c>
      <c r="K7" s="194">
        <v>58891</v>
      </c>
      <c r="L7" s="194">
        <v>54852</v>
      </c>
      <c r="M7" s="194">
        <v>52001</v>
      </c>
      <c r="N7" s="194">
        <v>50623</v>
      </c>
      <c r="O7" s="194"/>
      <c r="P7" s="195"/>
    </row>
    <row r="8" spans="1:16" ht="18" customHeight="1" x14ac:dyDescent="0.25">
      <c r="B8" s="189" t="s">
        <v>348</v>
      </c>
      <c r="C8" s="190">
        <v>24677</v>
      </c>
      <c r="D8" s="191">
        <v>26579</v>
      </c>
      <c r="E8" s="191">
        <v>27766</v>
      </c>
      <c r="F8" s="191">
        <v>24622</v>
      </c>
      <c r="G8" s="191">
        <v>23032</v>
      </c>
      <c r="H8" s="191"/>
      <c r="I8" s="191"/>
      <c r="J8" s="193">
        <v>24398</v>
      </c>
      <c r="K8" s="194">
        <v>22546</v>
      </c>
      <c r="L8" s="194">
        <v>21506</v>
      </c>
      <c r="M8" s="194">
        <v>21142</v>
      </c>
      <c r="N8" s="194">
        <v>19796</v>
      </c>
      <c r="O8" s="194"/>
      <c r="P8" s="195"/>
    </row>
    <row r="9" spans="1:16" x14ac:dyDescent="0.25">
      <c r="B9" s="189" t="s">
        <v>349</v>
      </c>
      <c r="C9" s="190">
        <v>68992</v>
      </c>
      <c r="D9" s="191">
        <v>69241</v>
      </c>
      <c r="E9" s="191">
        <v>80122</v>
      </c>
      <c r="F9" s="191">
        <v>72955</v>
      </c>
      <c r="G9" s="191">
        <v>69528</v>
      </c>
      <c r="H9" s="191"/>
      <c r="I9" s="191"/>
      <c r="J9" s="193">
        <v>74350</v>
      </c>
      <c r="K9" s="194">
        <v>83575</v>
      </c>
      <c r="L9" s="194">
        <v>59964</v>
      </c>
      <c r="M9" s="194">
        <v>58484</v>
      </c>
      <c r="N9" s="194">
        <v>53949</v>
      </c>
      <c r="O9" s="194"/>
      <c r="P9" s="195"/>
    </row>
    <row r="10" spans="1:16" x14ac:dyDescent="0.25">
      <c r="B10" s="189" t="s">
        <v>350</v>
      </c>
      <c r="C10" s="190">
        <v>30981</v>
      </c>
      <c r="D10" s="191">
        <v>29241</v>
      </c>
      <c r="E10" s="191">
        <v>32299</v>
      </c>
      <c r="F10" s="191">
        <v>29003</v>
      </c>
      <c r="G10" s="191">
        <v>26638</v>
      </c>
      <c r="H10" s="191"/>
      <c r="I10" s="191"/>
      <c r="J10" s="193">
        <v>33314</v>
      </c>
      <c r="K10" s="194">
        <v>49561</v>
      </c>
      <c r="L10" s="194">
        <v>24957</v>
      </c>
      <c r="M10" s="194">
        <v>25221</v>
      </c>
      <c r="N10" s="194">
        <v>22367</v>
      </c>
      <c r="O10" s="194"/>
      <c r="P10" s="195"/>
    </row>
    <row r="11" spans="1:16" x14ac:dyDescent="0.25">
      <c r="B11" s="189" t="s">
        <v>351</v>
      </c>
      <c r="C11" s="190">
        <v>43957</v>
      </c>
      <c r="D11" s="191">
        <v>43749</v>
      </c>
      <c r="E11" s="191">
        <v>51733</v>
      </c>
      <c r="F11" s="191">
        <v>43531</v>
      </c>
      <c r="G11" s="191">
        <v>41806</v>
      </c>
      <c r="H11" s="191"/>
      <c r="I11" s="191"/>
      <c r="J11" s="193">
        <v>46264</v>
      </c>
      <c r="K11" s="194">
        <v>36473</v>
      </c>
      <c r="L11" s="194">
        <v>35476</v>
      </c>
      <c r="M11" s="194">
        <v>35431</v>
      </c>
      <c r="N11" s="194">
        <v>35050</v>
      </c>
      <c r="O11" s="194"/>
      <c r="P11" s="195"/>
    </row>
    <row r="12" spans="1:16" x14ac:dyDescent="0.25">
      <c r="B12" s="189" t="s">
        <v>352</v>
      </c>
      <c r="C12" s="190">
        <v>49658</v>
      </c>
      <c r="D12" s="191">
        <v>47822</v>
      </c>
      <c r="E12" s="191">
        <v>46935</v>
      </c>
      <c r="F12" s="191">
        <v>41760</v>
      </c>
      <c r="G12" s="191">
        <v>36981</v>
      </c>
      <c r="H12" s="191"/>
      <c r="I12" s="191"/>
      <c r="J12" s="193">
        <v>43447</v>
      </c>
      <c r="K12" s="194">
        <v>35594</v>
      </c>
      <c r="L12" s="194">
        <v>34214</v>
      </c>
      <c r="M12" s="194">
        <v>32885</v>
      </c>
      <c r="N12" s="194">
        <v>29277</v>
      </c>
      <c r="O12" s="194"/>
      <c r="P12" s="195"/>
    </row>
    <row r="13" spans="1:16" x14ac:dyDescent="0.25">
      <c r="B13" s="189" t="s">
        <v>353</v>
      </c>
      <c r="C13" s="190">
        <v>8561</v>
      </c>
      <c r="D13" s="191">
        <v>8141</v>
      </c>
      <c r="E13" s="191">
        <v>10375</v>
      </c>
      <c r="F13" s="191">
        <v>6408</v>
      </c>
      <c r="G13" s="191">
        <v>7025</v>
      </c>
      <c r="H13" s="191"/>
      <c r="I13" s="191"/>
      <c r="J13" s="194">
        <v>10603</v>
      </c>
      <c r="K13" s="194">
        <v>11371</v>
      </c>
      <c r="L13" s="194">
        <v>78841</v>
      </c>
      <c r="M13" s="194">
        <v>6390</v>
      </c>
      <c r="N13" s="194">
        <v>5431</v>
      </c>
      <c r="O13" s="194"/>
      <c r="P13" s="195"/>
    </row>
    <row r="14" spans="1:16" ht="15.75" thickBot="1" x14ac:dyDescent="0.3">
      <c r="B14" s="189" t="s">
        <v>409</v>
      </c>
      <c r="C14" s="190">
        <v>62230</v>
      </c>
      <c r="D14" s="191">
        <v>63474</v>
      </c>
      <c r="E14" s="191">
        <v>70970</v>
      </c>
      <c r="F14" s="191">
        <v>70810</v>
      </c>
      <c r="G14" s="191">
        <v>64626</v>
      </c>
      <c r="H14" s="191"/>
      <c r="I14" s="191"/>
      <c r="J14" s="193">
        <v>69809</v>
      </c>
      <c r="K14" s="194">
        <v>66801</v>
      </c>
      <c r="L14" s="194">
        <v>54872</v>
      </c>
      <c r="M14" s="194">
        <v>53948</v>
      </c>
      <c r="N14" s="194">
        <v>49952</v>
      </c>
      <c r="O14" s="194"/>
      <c r="P14" s="195"/>
    </row>
    <row r="15" spans="1:16" ht="15.75" thickBot="1" x14ac:dyDescent="0.3">
      <c r="B15" s="197" t="s">
        <v>16</v>
      </c>
      <c r="C15" s="196">
        <v>386885</v>
      </c>
      <c r="D15" s="196">
        <v>381629</v>
      </c>
      <c r="E15" s="196">
        <v>413157</v>
      </c>
      <c r="F15" s="196">
        <v>379374</v>
      </c>
      <c r="G15" s="196">
        <v>358323</v>
      </c>
      <c r="H15" s="196">
        <v>0</v>
      </c>
      <c r="I15" s="196">
        <v>0</v>
      </c>
      <c r="J15" s="196">
        <f>SUM(J6:J14)</f>
        <v>397282</v>
      </c>
      <c r="K15" s="196">
        <f t="shared" ref="K15:P15" si="0">SUM(K6:K14)</f>
        <v>392718</v>
      </c>
      <c r="L15" s="196">
        <f t="shared" si="0"/>
        <v>392149</v>
      </c>
      <c r="M15" s="196">
        <f t="shared" si="0"/>
        <v>311633</v>
      </c>
      <c r="N15" s="196">
        <f t="shared" si="0"/>
        <v>291335</v>
      </c>
      <c r="O15" s="196">
        <f t="shared" si="0"/>
        <v>0</v>
      </c>
      <c r="P15" s="196">
        <f t="shared" si="0"/>
        <v>0</v>
      </c>
    </row>
    <row r="16" spans="1:16" ht="15.75" thickBot="1" x14ac:dyDescent="0.3">
      <c r="B16" s="198" t="s">
        <v>439</v>
      </c>
    </row>
    <row r="17" spans="2:16" x14ac:dyDescent="0.25">
      <c r="B17" s="199" t="s">
        <v>358</v>
      </c>
      <c r="C17" s="183"/>
      <c r="D17" s="184"/>
      <c r="E17" s="184"/>
      <c r="F17" s="184"/>
      <c r="G17" s="184"/>
      <c r="H17" s="184">
        <v>43895</v>
      </c>
      <c r="I17" s="185"/>
      <c r="J17" s="186"/>
      <c r="K17" s="187"/>
      <c r="L17" s="187"/>
      <c r="M17" s="187"/>
      <c r="N17" s="187"/>
      <c r="O17" s="420">
        <v>18397</v>
      </c>
      <c r="P17" s="421"/>
    </row>
    <row r="18" spans="2:16" x14ac:dyDescent="0.25">
      <c r="B18" s="189" t="s">
        <v>359</v>
      </c>
      <c r="C18" s="190"/>
      <c r="D18" s="191"/>
      <c r="E18" s="191"/>
      <c r="F18" s="191"/>
      <c r="G18" s="191"/>
      <c r="H18" s="191">
        <v>27435</v>
      </c>
      <c r="I18" s="192"/>
      <c r="J18" s="193"/>
      <c r="K18" s="194"/>
      <c r="L18" s="194"/>
      <c r="M18" s="194"/>
      <c r="N18" s="194"/>
      <c r="O18" s="406">
        <v>6668</v>
      </c>
      <c r="P18" s="422"/>
    </row>
    <row r="19" spans="2:16" x14ac:dyDescent="0.25">
      <c r="B19" s="189" t="s">
        <v>443</v>
      </c>
      <c r="C19" s="190"/>
      <c r="D19" s="191"/>
      <c r="E19" s="191"/>
      <c r="F19" s="191"/>
      <c r="G19" s="191"/>
      <c r="H19" s="191">
        <v>93921</v>
      </c>
      <c r="I19" s="192"/>
      <c r="J19" s="193"/>
      <c r="K19" s="194"/>
      <c r="L19" s="194"/>
      <c r="M19" s="194"/>
      <c r="N19" s="194"/>
      <c r="O19" s="406">
        <v>38045</v>
      </c>
      <c r="P19" s="422"/>
    </row>
    <row r="20" spans="2:16" x14ac:dyDescent="0.25">
      <c r="B20" s="189" t="s">
        <v>495</v>
      </c>
      <c r="C20" s="190"/>
      <c r="D20" s="191"/>
      <c r="E20" s="191"/>
      <c r="F20" s="191"/>
      <c r="G20" s="191"/>
      <c r="H20" s="191">
        <v>61163</v>
      </c>
      <c r="I20" s="192"/>
      <c r="J20" s="193"/>
      <c r="K20" s="194"/>
      <c r="L20" s="194"/>
      <c r="M20" s="194"/>
      <c r="N20" s="194"/>
      <c r="O20" s="406">
        <v>47804</v>
      </c>
      <c r="P20" s="422"/>
    </row>
    <row r="21" spans="2:16" x14ac:dyDescent="0.25">
      <c r="B21" s="189" t="s">
        <v>354</v>
      </c>
      <c r="C21" s="190"/>
      <c r="D21" s="191"/>
      <c r="E21" s="191"/>
      <c r="F21" s="191"/>
      <c r="G21" s="191"/>
      <c r="H21" s="191">
        <v>30656</v>
      </c>
      <c r="I21" s="192"/>
      <c r="J21" s="193"/>
      <c r="K21" s="194"/>
      <c r="L21" s="194"/>
      <c r="M21" s="194"/>
      <c r="N21" s="194"/>
      <c r="O21" s="406">
        <v>18237</v>
      </c>
      <c r="P21" s="422"/>
    </row>
    <row r="22" spans="2:16" x14ac:dyDescent="0.25">
      <c r="B22" s="189" t="s">
        <v>444</v>
      </c>
      <c r="C22" s="190"/>
      <c r="D22" s="191"/>
      <c r="E22" s="191"/>
      <c r="F22" s="191"/>
      <c r="G22" s="191"/>
      <c r="H22" s="191">
        <v>66476</v>
      </c>
      <c r="I22" s="192"/>
      <c r="J22" s="193"/>
      <c r="K22" s="194"/>
      <c r="L22" s="194"/>
      <c r="M22" s="194"/>
      <c r="N22" s="194"/>
      <c r="O22" s="406">
        <v>58575</v>
      </c>
      <c r="P22" s="422"/>
    </row>
    <row r="23" spans="2:16" x14ac:dyDescent="0.25">
      <c r="B23" s="260" t="s">
        <v>440</v>
      </c>
      <c r="C23" s="190"/>
      <c r="D23" s="191"/>
      <c r="E23" s="191"/>
      <c r="F23" s="191"/>
      <c r="G23" s="191"/>
      <c r="H23" s="191"/>
      <c r="I23" s="192"/>
      <c r="J23" s="193"/>
      <c r="K23" s="194"/>
      <c r="L23" s="194"/>
      <c r="M23" s="194"/>
      <c r="N23" s="194"/>
      <c r="O23" s="406"/>
      <c r="P23" s="422"/>
    </row>
    <row r="24" spans="2:16" x14ac:dyDescent="0.25">
      <c r="B24" s="189" t="s">
        <v>355</v>
      </c>
      <c r="C24" s="190"/>
      <c r="D24" s="191"/>
      <c r="E24" s="191"/>
      <c r="F24" s="191"/>
      <c r="G24" s="191"/>
      <c r="H24" s="191"/>
      <c r="I24" s="192">
        <v>48719</v>
      </c>
      <c r="J24" s="193"/>
      <c r="K24" s="194"/>
      <c r="L24" s="194"/>
      <c r="M24" s="406"/>
      <c r="N24" s="194"/>
      <c r="O24" s="406"/>
      <c r="P24" s="422">
        <v>66185</v>
      </c>
    </row>
    <row r="25" spans="2:16" x14ac:dyDescent="0.25">
      <c r="B25" s="189" t="s">
        <v>356</v>
      </c>
      <c r="I25" s="191">
        <v>56324</v>
      </c>
      <c r="J25" s="193"/>
      <c r="K25" s="194"/>
      <c r="L25" s="194"/>
      <c r="M25" s="194"/>
      <c r="N25" s="194"/>
      <c r="O25" s="406"/>
      <c r="P25" s="422">
        <v>94854</v>
      </c>
    </row>
    <row r="26" spans="2:16" x14ac:dyDescent="0.25">
      <c r="B26" s="189" t="s">
        <v>442</v>
      </c>
      <c r="I26" s="191">
        <v>32768</v>
      </c>
      <c r="J26" s="193"/>
      <c r="K26" s="194"/>
      <c r="L26" s="194"/>
      <c r="M26" s="194"/>
      <c r="N26" s="194"/>
      <c r="O26" s="406"/>
      <c r="P26" s="422">
        <v>47744</v>
      </c>
    </row>
    <row r="27" spans="2:16" ht="15.75" thickBot="1" x14ac:dyDescent="0.3">
      <c r="B27" s="189" t="s">
        <v>357</v>
      </c>
      <c r="I27" s="191">
        <v>9902</v>
      </c>
      <c r="J27" s="193"/>
      <c r="K27" s="194"/>
      <c r="L27" s="194"/>
      <c r="M27" s="194"/>
      <c r="N27" s="194"/>
      <c r="O27" s="406"/>
      <c r="P27" s="422">
        <v>10461</v>
      </c>
    </row>
    <row r="28" spans="2:16" ht="15.75" thickBot="1" x14ac:dyDescent="0.3">
      <c r="B28" s="197" t="s">
        <v>222</v>
      </c>
      <c r="C28" s="200"/>
      <c r="D28" s="200"/>
      <c r="E28" s="200"/>
      <c r="F28" s="200"/>
      <c r="G28" s="200"/>
      <c r="H28" s="200">
        <v>323546</v>
      </c>
      <c r="I28" s="296">
        <v>147713</v>
      </c>
      <c r="J28" s="196"/>
      <c r="K28" s="196"/>
      <c r="L28" s="196"/>
      <c r="M28" s="196"/>
      <c r="N28" s="196"/>
      <c r="O28" s="196">
        <f>SUM(O17:O27)</f>
        <v>187726</v>
      </c>
      <c r="P28" s="196">
        <f>SUM(P17:P27)</f>
        <v>219244</v>
      </c>
    </row>
    <row r="29" spans="2:16" ht="15.75" thickBot="1" x14ac:dyDescent="0.3"/>
    <row r="30" spans="2:16" ht="15.75" thickBot="1" x14ac:dyDescent="0.3">
      <c r="B30" s="131" t="s">
        <v>438</v>
      </c>
      <c r="C30" s="201" t="s">
        <v>496</v>
      </c>
      <c r="D30" s="202" t="s">
        <v>519</v>
      </c>
      <c r="E30" s="203" t="s">
        <v>223</v>
      </c>
    </row>
    <row r="31" spans="2:16" x14ac:dyDescent="0.25">
      <c r="B31" s="204" t="s">
        <v>346</v>
      </c>
      <c r="C31" s="205">
        <f t="shared" ref="C31:C40" si="1">SUM(C6:I6)</f>
        <v>141609</v>
      </c>
      <c r="D31" s="206">
        <f t="shared" ref="D31:D40" si="2">SUM(J6:P6)</f>
        <v>139271</v>
      </c>
      <c r="E31" s="207">
        <f t="shared" ref="E31:E40" si="3">+IFERROR((D31-C31)/C31,"-")</f>
        <v>-1.651025005472816E-2</v>
      </c>
    </row>
    <row r="32" spans="2:16" x14ac:dyDescent="0.25">
      <c r="B32" s="208" t="s">
        <v>347</v>
      </c>
      <c r="C32" s="209">
        <f t="shared" si="1"/>
        <v>321531</v>
      </c>
      <c r="D32" s="210">
        <f t="shared" si="2"/>
        <v>278587</v>
      </c>
      <c r="E32" s="211">
        <f t="shared" si="3"/>
        <v>-0.13356099411876304</v>
      </c>
    </row>
    <row r="33" spans="2:5" x14ac:dyDescent="0.25">
      <c r="B33" s="208" t="s">
        <v>348</v>
      </c>
      <c r="C33" s="209">
        <f t="shared" si="1"/>
        <v>126676</v>
      </c>
      <c r="D33" s="210">
        <f t="shared" si="2"/>
        <v>109388</v>
      </c>
      <c r="E33" s="211">
        <f t="shared" si="3"/>
        <v>-0.13647415453598155</v>
      </c>
    </row>
    <row r="34" spans="2:5" x14ac:dyDescent="0.25">
      <c r="B34" s="208" t="s">
        <v>349</v>
      </c>
      <c r="C34" s="209">
        <f t="shared" si="1"/>
        <v>360838</v>
      </c>
      <c r="D34" s="210">
        <f t="shared" si="2"/>
        <v>330322</v>
      </c>
      <c r="E34" s="211">
        <f t="shared" si="3"/>
        <v>-8.4569806949378948E-2</v>
      </c>
    </row>
    <row r="35" spans="2:5" x14ac:dyDescent="0.25">
      <c r="B35" s="208" t="s">
        <v>350</v>
      </c>
      <c r="C35" s="209">
        <f t="shared" si="1"/>
        <v>148162</v>
      </c>
      <c r="D35" s="210">
        <f t="shared" si="2"/>
        <v>155420</v>
      </c>
      <c r="E35" s="211">
        <f t="shared" si="3"/>
        <v>4.8986919723005902E-2</v>
      </c>
    </row>
    <row r="36" spans="2:5" x14ac:dyDescent="0.25">
      <c r="B36" s="208" t="s">
        <v>351</v>
      </c>
      <c r="C36" s="209">
        <f t="shared" si="1"/>
        <v>224776</v>
      </c>
      <c r="D36" s="210">
        <f t="shared" si="2"/>
        <v>188694</v>
      </c>
      <c r="E36" s="211">
        <f t="shared" si="3"/>
        <v>-0.16052425525856853</v>
      </c>
    </row>
    <row r="37" spans="2:5" x14ac:dyDescent="0.25">
      <c r="B37" s="208" t="s">
        <v>352</v>
      </c>
      <c r="C37" s="209">
        <f t="shared" si="1"/>
        <v>223156</v>
      </c>
      <c r="D37" s="210">
        <f t="shared" si="2"/>
        <v>175417</v>
      </c>
      <c r="E37" s="211">
        <f t="shared" si="3"/>
        <v>-0.21392658050870242</v>
      </c>
    </row>
    <row r="38" spans="2:5" x14ac:dyDescent="0.25">
      <c r="B38" s="204" t="s">
        <v>353</v>
      </c>
      <c r="C38" s="209">
        <f t="shared" si="1"/>
        <v>40510</v>
      </c>
      <c r="D38" s="210">
        <f t="shared" si="2"/>
        <v>112636</v>
      </c>
      <c r="E38" s="212">
        <f t="shared" si="3"/>
        <v>1.7804492717847444</v>
      </c>
    </row>
    <row r="39" spans="2:5" ht="15.75" thickBot="1" x14ac:dyDescent="0.3">
      <c r="B39" s="204" t="s">
        <v>409</v>
      </c>
      <c r="C39" s="209">
        <f t="shared" si="1"/>
        <v>332110</v>
      </c>
      <c r="D39" s="210">
        <f t="shared" si="2"/>
        <v>295382</v>
      </c>
      <c r="E39" s="212">
        <f t="shared" ref="E39" si="4">+IFERROR((D39-C39)/C39,"-")</f>
        <v>-0.11058986480383005</v>
      </c>
    </row>
    <row r="40" spans="2:5" ht="15.75" thickBot="1" x14ac:dyDescent="0.3">
      <c r="B40" s="213" t="s">
        <v>16</v>
      </c>
      <c r="C40" s="214">
        <f t="shared" si="1"/>
        <v>1919368</v>
      </c>
      <c r="D40" s="215">
        <f t="shared" si="2"/>
        <v>1785117</v>
      </c>
      <c r="E40" s="216">
        <f t="shared" si="3"/>
        <v>-6.9945419533929923E-2</v>
      </c>
    </row>
    <row r="41" spans="2:5" ht="15.75" thickBot="1" x14ac:dyDescent="0.3">
      <c r="B41" s="131" t="s">
        <v>439</v>
      </c>
      <c r="E41" s="217" t="str">
        <f t="shared" ref="E41:E53" si="5">+IFERROR((D41-C41)/C41,"-")</f>
        <v>-</v>
      </c>
    </row>
    <row r="42" spans="2:5" x14ac:dyDescent="0.25">
      <c r="B42" s="208" t="s">
        <v>358</v>
      </c>
      <c r="C42" s="209">
        <f t="shared" ref="C42:C48" si="6">H17</f>
        <v>43895</v>
      </c>
      <c r="D42" s="210">
        <f t="shared" ref="D42:D47" si="7">O17</f>
        <v>18397</v>
      </c>
      <c r="E42" s="217">
        <f t="shared" si="5"/>
        <v>-0.58088620571819116</v>
      </c>
    </row>
    <row r="43" spans="2:5" x14ac:dyDescent="0.25">
      <c r="B43" s="208" t="s">
        <v>359</v>
      </c>
      <c r="C43" s="209">
        <f t="shared" si="6"/>
        <v>27435</v>
      </c>
      <c r="D43" s="210">
        <f t="shared" si="7"/>
        <v>6668</v>
      </c>
      <c r="E43" s="217">
        <f t="shared" si="5"/>
        <v>-0.7569527975214142</v>
      </c>
    </row>
    <row r="44" spans="2:5" x14ac:dyDescent="0.25">
      <c r="B44" s="303" t="s">
        <v>443</v>
      </c>
      <c r="C44" s="209">
        <f t="shared" si="6"/>
        <v>93921</v>
      </c>
      <c r="D44" s="210">
        <f t="shared" si="7"/>
        <v>38045</v>
      </c>
      <c r="E44" s="217">
        <f t="shared" si="5"/>
        <v>-0.59492552251360187</v>
      </c>
    </row>
    <row r="45" spans="2:5" ht="15.75" thickBot="1" x14ac:dyDescent="0.3">
      <c r="B45" s="303" t="s">
        <v>495</v>
      </c>
      <c r="C45" s="209">
        <f t="shared" si="6"/>
        <v>61163</v>
      </c>
      <c r="D45" s="210">
        <f t="shared" si="7"/>
        <v>47804</v>
      </c>
      <c r="E45" s="217">
        <f t="shared" si="5"/>
        <v>-0.21841636283373936</v>
      </c>
    </row>
    <row r="46" spans="2:5" ht="15.75" thickBot="1" x14ac:dyDescent="0.3">
      <c r="B46" s="303" t="s">
        <v>354</v>
      </c>
      <c r="C46" s="209">
        <f t="shared" si="6"/>
        <v>30656</v>
      </c>
      <c r="D46" s="210">
        <f t="shared" si="7"/>
        <v>18237</v>
      </c>
      <c r="E46" s="217">
        <f t="shared" si="5"/>
        <v>-0.40510829853862212</v>
      </c>
    </row>
    <row r="47" spans="2:5" ht="15.75" thickBot="1" x14ac:dyDescent="0.3">
      <c r="B47" s="303" t="s">
        <v>444</v>
      </c>
      <c r="C47" s="209">
        <f t="shared" si="6"/>
        <v>66476</v>
      </c>
      <c r="D47" s="210">
        <f t="shared" si="7"/>
        <v>58575</v>
      </c>
      <c r="E47" s="217">
        <f t="shared" si="5"/>
        <v>-0.11885492508574523</v>
      </c>
    </row>
    <row r="48" spans="2:5" ht="15.75" thickBot="1" x14ac:dyDescent="0.3">
      <c r="B48" s="131" t="s">
        <v>440</v>
      </c>
      <c r="C48" s="209">
        <f t="shared" si="6"/>
        <v>0</v>
      </c>
      <c r="D48" s="210">
        <f>I23</f>
        <v>0</v>
      </c>
      <c r="E48" s="217" t="str">
        <f t="shared" si="5"/>
        <v>-</v>
      </c>
    </row>
    <row r="49" spans="2:5" ht="15.75" thickBot="1" x14ac:dyDescent="0.3">
      <c r="B49" s="208" t="s">
        <v>355</v>
      </c>
      <c r="C49" s="209">
        <f>I24</f>
        <v>48719</v>
      </c>
      <c r="D49" s="210">
        <f>P24</f>
        <v>66185</v>
      </c>
      <c r="E49" s="217">
        <f t="shared" si="5"/>
        <v>0.35850489542067776</v>
      </c>
    </row>
    <row r="50" spans="2:5" ht="15.75" thickBot="1" x14ac:dyDescent="0.3">
      <c r="B50" s="208" t="s">
        <v>356</v>
      </c>
      <c r="C50" s="209">
        <f>I25</f>
        <v>56324</v>
      </c>
      <c r="D50" s="210">
        <f>P25</f>
        <v>94854</v>
      </c>
      <c r="E50" s="217">
        <f t="shared" si="5"/>
        <v>0.68407783538100986</v>
      </c>
    </row>
    <row r="51" spans="2:5" ht="15.75" thickBot="1" x14ac:dyDescent="0.3">
      <c r="B51" s="303" t="s">
        <v>442</v>
      </c>
      <c r="C51" s="209">
        <f>I26</f>
        <v>32768</v>
      </c>
      <c r="D51" s="210">
        <f>P26</f>
        <v>47744</v>
      </c>
      <c r="E51" s="217">
        <f t="shared" ref="E51" si="8">+IFERROR((D51-C51)/C51,"-")</f>
        <v>0.45703125</v>
      </c>
    </row>
    <row r="52" spans="2:5" ht="15.75" thickBot="1" x14ac:dyDescent="0.3">
      <c r="B52" s="208" t="s">
        <v>357</v>
      </c>
      <c r="C52" s="209">
        <f>I27</f>
        <v>9902</v>
      </c>
      <c r="D52" s="210">
        <f>P27</f>
        <v>10461</v>
      </c>
      <c r="E52" s="217">
        <f t="shared" si="5"/>
        <v>5.6453241769339531E-2</v>
      </c>
    </row>
    <row r="53" spans="2:5" ht="15.75" thickBot="1" x14ac:dyDescent="0.3">
      <c r="B53" s="197" t="s">
        <v>222</v>
      </c>
      <c r="C53" s="218">
        <f>SUM(C42:C52)</f>
        <v>471259</v>
      </c>
      <c r="D53" s="219">
        <f>SUM(D42:D52)</f>
        <v>406970</v>
      </c>
      <c r="E53" s="216">
        <f t="shared" si="5"/>
        <v>-0.13641967580460002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L20" sqref="L20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92"/>
      <c r="B2" s="492"/>
      <c r="C2" s="493" t="s">
        <v>496</v>
      </c>
      <c r="D2" s="494"/>
      <c r="E2" s="494"/>
      <c r="F2" s="494"/>
      <c r="G2" s="494"/>
      <c r="H2" s="494"/>
      <c r="I2" s="495"/>
      <c r="J2" s="493" t="s">
        <v>519</v>
      </c>
      <c r="K2" s="494"/>
      <c r="L2" s="494"/>
      <c r="M2" s="494"/>
      <c r="N2" s="494"/>
      <c r="O2" s="494"/>
      <c r="P2" s="495"/>
    </row>
    <row r="3" spans="1:20" ht="15.75" thickBot="1" x14ac:dyDescent="0.3">
      <c r="A3" s="492"/>
      <c r="B3" s="492"/>
      <c r="C3" s="496" t="s">
        <v>2</v>
      </c>
      <c r="D3" s="497"/>
      <c r="E3" s="497"/>
      <c r="F3" s="497"/>
      <c r="G3" s="497"/>
      <c r="H3" s="497"/>
      <c r="I3" s="498"/>
      <c r="J3" s="496" t="s">
        <v>2</v>
      </c>
      <c r="K3" s="497"/>
      <c r="L3" s="497"/>
      <c r="M3" s="497"/>
      <c r="N3" s="497"/>
      <c r="O3" s="497"/>
      <c r="P3" s="498"/>
    </row>
    <row r="4" spans="1:20" ht="15.75" thickBot="1" x14ac:dyDescent="0.3">
      <c r="A4" s="492"/>
      <c r="B4" s="492"/>
      <c r="C4" s="128">
        <v>44823</v>
      </c>
      <c r="D4" s="128">
        <v>44824</v>
      </c>
      <c r="E4" s="128">
        <v>44825</v>
      </c>
      <c r="F4" s="128">
        <v>44826</v>
      </c>
      <c r="G4" s="128">
        <v>44827</v>
      </c>
      <c r="H4" s="128">
        <v>44828</v>
      </c>
      <c r="I4" s="128">
        <v>44829</v>
      </c>
      <c r="J4" s="128">
        <v>44830</v>
      </c>
      <c r="K4" s="128">
        <v>44831</v>
      </c>
      <c r="L4" s="128">
        <v>44832</v>
      </c>
      <c r="M4" s="128">
        <v>44833</v>
      </c>
      <c r="N4" s="128">
        <v>44834</v>
      </c>
      <c r="O4" s="128">
        <v>44835</v>
      </c>
      <c r="P4" s="128">
        <v>44836</v>
      </c>
    </row>
    <row r="5" spans="1:20" ht="15.75" thickBot="1" x14ac:dyDescent="0.3">
      <c r="A5" s="492"/>
      <c r="B5" s="492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438</v>
      </c>
      <c r="C6" s="220"/>
      <c r="D6" s="221"/>
      <c r="E6" s="221"/>
      <c r="F6" s="221"/>
      <c r="G6" s="221"/>
      <c r="H6" s="221"/>
      <c r="I6" s="221"/>
      <c r="J6" s="106"/>
      <c r="K6" s="107"/>
      <c r="L6" s="107"/>
      <c r="M6" s="107"/>
      <c r="N6" s="107"/>
      <c r="O6" s="107"/>
      <c r="P6" s="108"/>
    </row>
    <row r="7" spans="1:20" x14ac:dyDescent="0.25">
      <c r="B7" s="287" t="s">
        <v>346</v>
      </c>
      <c r="C7" s="222">
        <v>23442.8166666666</v>
      </c>
      <c r="D7" s="223">
        <v>21881.1</v>
      </c>
      <c r="E7" s="223">
        <v>21594.116666666599</v>
      </c>
      <c r="F7" s="223">
        <v>21147.483333333301</v>
      </c>
      <c r="G7" s="223">
        <v>20841.333333333299</v>
      </c>
      <c r="H7" s="223"/>
      <c r="I7" s="223"/>
      <c r="J7" s="225">
        <v>24343.65</v>
      </c>
      <c r="K7" s="225">
        <v>21944.133333333299</v>
      </c>
      <c r="L7" s="225">
        <v>21202.516666666601</v>
      </c>
      <c r="M7" s="225">
        <v>19772.833333333299</v>
      </c>
      <c r="N7" s="225">
        <v>19286.55</v>
      </c>
      <c r="O7" s="225"/>
      <c r="P7" s="226"/>
    </row>
    <row r="8" spans="1:20" x14ac:dyDescent="0.25">
      <c r="B8" s="189" t="s">
        <v>347</v>
      </c>
      <c r="C8" s="223">
        <v>68271.216666666602</v>
      </c>
      <c r="D8" s="223">
        <v>67204.350000000006</v>
      </c>
      <c r="E8" s="223">
        <v>66869.2</v>
      </c>
      <c r="F8" s="223">
        <v>64810.216666666602</v>
      </c>
      <c r="G8" s="223">
        <v>62309.583333333299</v>
      </c>
      <c r="H8" s="223"/>
      <c r="I8" s="223"/>
      <c r="J8" s="224">
        <v>64660.216666666602</v>
      </c>
      <c r="K8" s="383">
        <v>60078.933333333298</v>
      </c>
      <c r="L8" s="383">
        <v>55049.85</v>
      </c>
      <c r="M8" s="383">
        <v>53772.516666666597</v>
      </c>
      <c r="N8" s="383">
        <v>51086.716666666602</v>
      </c>
      <c r="O8" s="225"/>
      <c r="P8" s="226"/>
    </row>
    <row r="9" spans="1:20" x14ac:dyDescent="0.25">
      <c r="B9" s="189" t="s">
        <v>348</v>
      </c>
      <c r="C9" s="223">
        <v>24291.966666666602</v>
      </c>
      <c r="D9" s="223">
        <v>27352.0333333333</v>
      </c>
      <c r="E9" s="223">
        <v>27417.5333333333</v>
      </c>
      <c r="F9" s="223">
        <v>23453.966666666602</v>
      </c>
      <c r="G9" s="223">
        <v>20997.116666666599</v>
      </c>
      <c r="H9" s="223"/>
      <c r="I9" s="223"/>
      <c r="J9" s="224">
        <v>23963.733333333301</v>
      </c>
      <c r="K9" s="225">
        <v>21987.3166666666</v>
      </c>
      <c r="L9" s="383">
        <v>20745.716666666602</v>
      </c>
      <c r="M9" s="225">
        <v>19446.333333333299</v>
      </c>
      <c r="N9" s="383">
        <v>15627.116666666599</v>
      </c>
      <c r="O9" s="225"/>
      <c r="P9" s="226"/>
    </row>
    <row r="10" spans="1:20" ht="17.25" customHeight="1" x14ac:dyDescent="0.25">
      <c r="B10" s="189" t="s">
        <v>349</v>
      </c>
      <c r="C10" s="223">
        <v>78068.383333333302</v>
      </c>
      <c r="D10" s="223">
        <v>79544.066666666593</v>
      </c>
      <c r="E10" s="223">
        <v>68568.166666666599</v>
      </c>
      <c r="F10" s="223">
        <v>84581.05</v>
      </c>
      <c r="G10" s="223">
        <v>78616.800000000003</v>
      </c>
      <c r="H10" s="223"/>
      <c r="I10" s="223"/>
      <c r="J10" s="224">
        <v>73489.083333333299</v>
      </c>
      <c r="K10" s="225">
        <v>65197.583333333299</v>
      </c>
      <c r="L10" s="225">
        <v>68399.3</v>
      </c>
      <c r="M10" s="225">
        <v>68314.616666666596</v>
      </c>
      <c r="N10" s="225">
        <v>61247.25</v>
      </c>
      <c r="O10" s="225"/>
      <c r="P10" s="226"/>
    </row>
    <row r="11" spans="1:20" x14ac:dyDescent="0.25">
      <c r="B11" s="189" t="s">
        <v>350</v>
      </c>
      <c r="C11" s="223">
        <v>18977.75</v>
      </c>
      <c r="D11" s="223">
        <v>18069.983333333301</v>
      </c>
      <c r="E11" s="223">
        <v>15776.2</v>
      </c>
      <c r="F11" s="223">
        <v>17099.583333333299</v>
      </c>
      <c r="G11" s="223">
        <v>15589.45</v>
      </c>
      <c r="H11" s="223"/>
      <c r="I11" s="223"/>
      <c r="J11" s="224">
        <v>15261.733333333301</v>
      </c>
      <c r="K11" s="383">
        <v>12316.55</v>
      </c>
      <c r="L11" s="383">
        <v>14203.7166666666</v>
      </c>
      <c r="M11" s="383">
        <v>14322.733333333301</v>
      </c>
      <c r="N11" s="383">
        <v>12717.416666666601</v>
      </c>
      <c r="O11" s="225"/>
      <c r="P11" s="226"/>
    </row>
    <row r="12" spans="1:20" x14ac:dyDescent="0.25">
      <c r="B12" s="189" t="s">
        <v>351</v>
      </c>
      <c r="C12" s="223">
        <v>24173.85</v>
      </c>
      <c r="D12" s="223">
        <v>24316.716666666602</v>
      </c>
      <c r="E12" s="223">
        <v>27937.966666666602</v>
      </c>
      <c r="F12" s="223">
        <v>24325.65</v>
      </c>
      <c r="G12" s="223">
        <v>23196.2833333333</v>
      </c>
      <c r="H12" s="223"/>
      <c r="I12" s="223"/>
      <c r="J12" s="224">
        <v>27093.8</v>
      </c>
      <c r="K12" s="383">
        <v>19611.866666666599</v>
      </c>
      <c r="L12" s="383">
        <v>20168.75</v>
      </c>
      <c r="M12" s="225">
        <v>20505.55</v>
      </c>
      <c r="N12" s="383">
        <v>20560.650000000001</v>
      </c>
      <c r="O12" s="225"/>
      <c r="P12" s="226"/>
    </row>
    <row r="13" spans="1:20" x14ac:dyDescent="0.25">
      <c r="B13" s="189" t="s">
        <v>352</v>
      </c>
      <c r="C13" s="223">
        <v>44193.5666666666</v>
      </c>
      <c r="D13" s="223">
        <v>43629.55</v>
      </c>
      <c r="E13" s="223">
        <v>41806.1</v>
      </c>
      <c r="F13" s="223">
        <v>33721.716666666602</v>
      </c>
      <c r="G13" s="223">
        <v>29477.35</v>
      </c>
      <c r="H13" s="223"/>
      <c r="I13" s="223"/>
      <c r="J13" s="224">
        <v>36752.8166666666</v>
      </c>
      <c r="K13" s="225">
        <v>30673.0333333333</v>
      </c>
      <c r="L13" s="225">
        <v>29586.683333333302</v>
      </c>
      <c r="M13" s="225">
        <v>27887.766666666601</v>
      </c>
      <c r="N13" s="225">
        <v>24491.666666666599</v>
      </c>
      <c r="O13" s="225"/>
      <c r="P13" s="226"/>
    </row>
    <row r="14" spans="1:20" x14ac:dyDescent="0.25">
      <c r="B14" s="189" t="s">
        <v>353</v>
      </c>
      <c r="C14" s="223">
        <v>3915.9</v>
      </c>
      <c r="D14" s="223">
        <v>3773.65</v>
      </c>
      <c r="E14" s="223">
        <v>5243.5166666666601</v>
      </c>
      <c r="F14" s="223">
        <v>1189.9833333333299</v>
      </c>
      <c r="G14" s="223">
        <v>2865.11666666666</v>
      </c>
      <c r="H14" s="223"/>
      <c r="I14" s="223"/>
      <c r="J14" s="383">
        <v>4770.0333333333301</v>
      </c>
      <c r="K14" s="383">
        <v>5446.95</v>
      </c>
      <c r="L14" s="383">
        <v>3067.05</v>
      </c>
      <c r="M14" s="383">
        <v>2560.1999999999998</v>
      </c>
      <c r="N14" s="383">
        <v>2076.0500000000002</v>
      </c>
      <c r="O14" s="383"/>
      <c r="P14" s="384"/>
    </row>
    <row r="15" spans="1:20" ht="15.75" thickBot="1" x14ac:dyDescent="0.3">
      <c r="B15" s="189" t="s">
        <v>409</v>
      </c>
      <c r="C15" s="223">
        <v>53872.583333333299</v>
      </c>
      <c r="D15" s="223">
        <v>56656.633333333302</v>
      </c>
      <c r="E15" s="223">
        <v>53699.483333333301</v>
      </c>
      <c r="F15" s="223">
        <v>61146.383333333302</v>
      </c>
      <c r="G15" s="223">
        <v>56481.166666666599</v>
      </c>
      <c r="H15" s="223"/>
      <c r="I15" s="223"/>
      <c r="J15" s="382">
        <v>55908.783333333296</v>
      </c>
      <c r="K15" s="383">
        <v>53827.416666666599</v>
      </c>
      <c r="L15" s="383">
        <v>47145.366666666603</v>
      </c>
      <c r="M15" s="225">
        <v>46946.716666666602</v>
      </c>
      <c r="N15" s="383">
        <v>44276.9</v>
      </c>
      <c r="O15" s="383"/>
      <c r="P15" s="384"/>
    </row>
    <row r="16" spans="1:20" ht="15.75" thickBot="1" x14ac:dyDescent="0.3">
      <c r="B16" s="197" t="s">
        <v>16</v>
      </c>
      <c r="C16" s="227">
        <v>339208.03333333309</v>
      </c>
      <c r="D16" s="227">
        <v>342428.08333333314</v>
      </c>
      <c r="E16" s="227">
        <v>328912.28333333303</v>
      </c>
      <c r="F16" s="227">
        <v>331476.03333333303</v>
      </c>
      <c r="G16" s="227">
        <v>310374.19999999978</v>
      </c>
      <c r="H16" s="227">
        <v>0</v>
      </c>
      <c r="I16" s="228">
        <v>0</v>
      </c>
      <c r="J16" s="229">
        <f>SUM(J7:J15)</f>
        <v>326243.84999999974</v>
      </c>
      <c r="K16" s="229">
        <f t="shared" ref="K16:P16" si="0">SUM(K7:K15)</f>
        <v>291083.78333333298</v>
      </c>
      <c r="L16" s="229">
        <f t="shared" si="0"/>
        <v>279568.94999999966</v>
      </c>
      <c r="M16" s="229">
        <f t="shared" si="0"/>
        <v>273529.26666666631</v>
      </c>
      <c r="N16" s="229">
        <f t="shared" si="0"/>
        <v>251370.31666666636</v>
      </c>
      <c r="O16" s="229">
        <f t="shared" si="0"/>
        <v>0</v>
      </c>
      <c r="P16" s="229">
        <f t="shared" si="0"/>
        <v>0</v>
      </c>
      <c r="Q16" s="293"/>
      <c r="S16" s="293"/>
      <c r="T16" s="294"/>
    </row>
    <row r="17" spans="2:18" ht="15.75" thickBot="1" x14ac:dyDescent="0.3">
      <c r="B17" s="198" t="s">
        <v>439</v>
      </c>
      <c r="C17" s="201"/>
      <c r="D17" s="202"/>
      <c r="R17" s="294"/>
    </row>
    <row r="18" spans="2:18" x14ac:dyDescent="0.25">
      <c r="B18" s="199" t="s">
        <v>358</v>
      </c>
      <c r="C18" s="230"/>
      <c r="D18" s="231"/>
      <c r="E18" s="231"/>
      <c r="F18" s="231"/>
      <c r="G18" s="231"/>
      <c r="H18" s="401">
        <v>30967.3166666666</v>
      </c>
      <c r="I18" s="402"/>
      <c r="J18" s="232"/>
      <c r="K18" s="233"/>
      <c r="L18" s="233"/>
      <c r="M18" s="233"/>
      <c r="N18" s="233"/>
      <c r="O18" s="423">
        <v>11796.5666666666</v>
      </c>
      <c r="P18" s="424"/>
    </row>
    <row r="19" spans="2:18" x14ac:dyDescent="0.25">
      <c r="B19" s="189" t="s">
        <v>359</v>
      </c>
      <c r="C19" s="222"/>
      <c r="D19" s="223"/>
      <c r="E19" s="223"/>
      <c r="F19" s="223"/>
      <c r="G19" s="223"/>
      <c r="H19" s="403">
        <v>14349.2</v>
      </c>
      <c r="I19" s="404"/>
      <c r="J19" s="193"/>
      <c r="K19" s="225"/>
      <c r="L19" s="225"/>
      <c r="M19" s="194"/>
      <c r="N19" s="194"/>
      <c r="O19" s="425">
        <v>2927.3333333333298</v>
      </c>
      <c r="P19" s="422"/>
    </row>
    <row r="20" spans="2:18" x14ac:dyDescent="0.25">
      <c r="B20" s="189" t="s">
        <v>443</v>
      </c>
      <c r="C20" s="222"/>
      <c r="D20" s="223"/>
      <c r="E20" s="223"/>
      <c r="F20" s="223"/>
      <c r="G20" s="223"/>
      <c r="H20" s="403">
        <v>33289.983333333301</v>
      </c>
      <c r="I20" s="404"/>
      <c r="J20" s="193"/>
      <c r="K20" s="225"/>
      <c r="L20" s="225"/>
      <c r="M20" s="194"/>
      <c r="N20" s="194"/>
      <c r="O20" s="425">
        <v>37322.033333333296</v>
      </c>
      <c r="P20" s="422"/>
    </row>
    <row r="21" spans="2:18" x14ac:dyDescent="0.25">
      <c r="B21" s="189" t="s">
        <v>495</v>
      </c>
      <c r="C21" s="222"/>
      <c r="D21" s="223"/>
      <c r="E21" s="223"/>
      <c r="F21" s="223"/>
      <c r="G21" s="223"/>
      <c r="H21" s="403">
        <v>37370.47</v>
      </c>
      <c r="I21" s="404"/>
      <c r="J21" s="193"/>
      <c r="K21" s="225"/>
      <c r="L21" s="225"/>
      <c r="M21" s="194"/>
      <c r="N21" s="194"/>
      <c r="O21" s="425">
        <v>39114.22</v>
      </c>
      <c r="P21" s="422"/>
    </row>
    <row r="22" spans="2:18" x14ac:dyDescent="0.25">
      <c r="B22" s="189" t="s">
        <v>354</v>
      </c>
      <c r="C22" s="222"/>
      <c r="D22" s="223"/>
      <c r="E22" s="223"/>
      <c r="F22" s="223"/>
      <c r="G22" s="223"/>
      <c r="H22" s="403">
        <v>10606.483333333301</v>
      </c>
      <c r="I22" s="404"/>
      <c r="J22" s="193"/>
      <c r="K22" s="225"/>
      <c r="L22" s="225"/>
      <c r="M22" s="194"/>
      <c r="N22" s="194"/>
      <c r="O22" s="425">
        <v>8131.85</v>
      </c>
      <c r="P22" s="427"/>
    </row>
    <row r="23" spans="2:18" x14ac:dyDescent="0.25">
      <c r="B23" s="189" t="s">
        <v>444</v>
      </c>
      <c r="C23" s="222"/>
      <c r="D23" s="223"/>
      <c r="E23" s="223"/>
      <c r="F23" s="223"/>
      <c r="G23" s="223"/>
      <c r="H23" s="403">
        <v>48721.033333333296</v>
      </c>
      <c r="I23" s="404"/>
      <c r="J23" s="193"/>
      <c r="K23" s="225"/>
      <c r="L23" s="225"/>
      <c r="M23" s="194"/>
      <c r="N23" s="194"/>
      <c r="O23" s="425">
        <v>71919.55</v>
      </c>
      <c r="P23" s="422"/>
    </row>
    <row r="24" spans="2:18" x14ac:dyDescent="0.25">
      <c r="B24" s="260" t="s">
        <v>440</v>
      </c>
      <c r="C24" s="222"/>
      <c r="D24" s="223"/>
      <c r="E24" s="223"/>
      <c r="F24" s="223"/>
      <c r="G24" s="223"/>
      <c r="H24" s="403"/>
      <c r="I24" s="404"/>
      <c r="J24" s="385"/>
      <c r="K24" s="225"/>
      <c r="L24" s="225"/>
      <c r="M24" s="194"/>
      <c r="N24" s="194"/>
      <c r="O24" s="406"/>
      <c r="P24" s="422"/>
    </row>
    <row r="25" spans="2:18" x14ac:dyDescent="0.25">
      <c r="B25" s="189" t="s">
        <v>355</v>
      </c>
      <c r="C25" s="222"/>
      <c r="D25" s="223"/>
      <c r="E25" s="223"/>
      <c r="F25" s="223"/>
      <c r="G25" s="223"/>
      <c r="H25" s="403"/>
      <c r="I25" s="404">
        <v>30304.166666666599</v>
      </c>
      <c r="J25" s="193"/>
      <c r="K25" s="225"/>
      <c r="L25" s="225"/>
      <c r="M25" s="194"/>
      <c r="N25" s="194"/>
      <c r="O25" s="406"/>
      <c r="P25" s="426">
        <v>28565.4</v>
      </c>
    </row>
    <row r="26" spans="2:18" x14ac:dyDescent="0.25">
      <c r="B26" s="189" t="s">
        <v>356</v>
      </c>
      <c r="C26" s="222"/>
      <c r="D26" s="223"/>
      <c r="E26" s="223"/>
      <c r="F26" s="223"/>
      <c r="G26" s="223"/>
      <c r="H26" s="403"/>
      <c r="I26" s="404">
        <v>37419.716666666602</v>
      </c>
      <c r="J26" s="193"/>
      <c r="K26" s="225"/>
      <c r="L26" s="225"/>
      <c r="M26" s="194"/>
      <c r="N26" s="194"/>
      <c r="O26" s="406"/>
      <c r="P26" s="426">
        <v>60753.383333333302</v>
      </c>
    </row>
    <row r="27" spans="2:18" x14ac:dyDescent="0.25">
      <c r="B27" s="189" t="s">
        <v>442</v>
      </c>
      <c r="C27" s="223"/>
      <c r="D27" s="223"/>
      <c r="E27" s="223"/>
      <c r="F27" s="223"/>
      <c r="G27" s="223"/>
      <c r="H27" s="403"/>
      <c r="I27" s="403">
        <v>14230.35</v>
      </c>
      <c r="J27" s="193"/>
      <c r="K27" s="225"/>
      <c r="L27" s="225"/>
      <c r="M27" s="194"/>
      <c r="N27" s="194"/>
      <c r="O27" s="406"/>
      <c r="P27" s="426">
        <v>11343.45</v>
      </c>
    </row>
    <row r="28" spans="2:18" ht="15.75" thickBot="1" x14ac:dyDescent="0.3">
      <c r="B28" s="189" t="s">
        <v>357</v>
      </c>
      <c r="E28" s="223"/>
      <c r="H28" s="405"/>
      <c r="I28" s="404">
        <v>1788.5333333333299</v>
      </c>
      <c r="J28" s="193"/>
      <c r="K28" s="225"/>
      <c r="L28" s="225"/>
      <c r="M28" s="194"/>
      <c r="N28" s="194"/>
      <c r="O28" s="406"/>
      <c r="P28" s="426">
        <v>1127.6500000000001</v>
      </c>
    </row>
    <row r="29" spans="2:18" ht="15.75" thickBot="1" x14ac:dyDescent="0.3">
      <c r="B29" s="197" t="s">
        <v>222</v>
      </c>
      <c r="C29" s="227"/>
      <c r="D29" s="227"/>
      <c r="E29" s="227"/>
      <c r="F29" s="227"/>
      <c r="G29" s="227"/>
      <c r="H29" s="227">
        <v>175304.48666666652</v>
      </c>
      <c r="I29" s="228">
        <v>83742.766666666532</v>
      </c>
      <c r="J29" s="196"/>
      <c r="K29" s="196"/>
      <c r="L29" s="196"/>
      <c r="M29" s="196"/>
      <c r="N29" s="196"/>
      <c r="O29" s="196">
        <f>SUM(O18:O28)</f>
        <v>171211.55333333323</v>
      </c>
      <c r="P29" s="196">
        <f>SUM(P18:P28)</f>
        <v>101789.88333333329</v>
      </c>
    </row>
    <row r="30" spans="2:18" ht="15.75" thickBot="1" x14ac:dyDescent="0.3">
      <c r="C30" s="285"/>
      <c r="D30" s="285"/>
      <c r="E30" s="285"/>
      <c r="F30" s="286"/>
      <c r="G30" s="286"/>
      <c r="H30" s="286"/>
      <c r="I30" s="286"/>
      <c r="J30" s="288"/>
      <c r="K30" s="288"/>
      <c r="L30" s="288"/>
      <c r="M30" s="288"/>
      <c r="N30" s="288"/>
      <c r="O30" s="288"/>
      <c r="P30" s="288"/>
    </row>
    <row r="31" spans="2:18" ht="15.75" thickBot="1" x14ac:dyDescent="0.3">
      <c r="B31" s="131" t="s">
        <v>438</v>
      </c>
      <c r="C31" s="201" t="s">
        <v>496</v>
      </c>
      <c r="D31" s="202" t="s">
        <v>519</v>
      </c>
      <c r="E31" s="203" t="s">
        <v>223</v>
      </c>
    </row>
    <row r="32" spans="2:18" x14ac:dyDescent="0.25">
      <c r="B32" s="204" t="s">
        <v>346</v>
      </c>
      <c r="C32" s="205">
        <f t="shared" ref="C32:C41" si="1">SUM(C7:I7)</f>
        <v>108906.84999999979</v>
      </c>
      <c r="D32" s="380">
        <f t="shared" ref="D32:D41" si="2">SUM(J7:P7)</f>
        <v>106549.6833333332</v>
      </c>
      <c r="E32" s="207">
        <f t="shared" ref="E32:E41" si="3">+IFERROR((D32-C32)/C32,"-")</f>
        <v>-2.1643878843861417E-2</v>
      </c>
    </row>
    <row r="33" spans="2:5" x14ac:dyDescent="0.25">
      <c r="B33" s="208" t="s">
        <v>347</v>
      </c>
      <c r="C33" s="205">
        <f t="shared" si="1"/>
        <v>329464.56666666653</v>
      </c>
      <c r="D33" s="380">
        <f t="shared" si="2"/>
        <v>284648.2333333331</v>
      </c>
      <c r="E33" s="211">
        <f t="shared" si="3"/>
        <v>-0.13602777921389053</v>
      </c>
    </row>
    <row r="34" spans="2:5" x14ac:dyDescent="0.25">
      <c r="B34" s="208" t="s">
        <v>348</v>
      </c>
      <c r="C34" s="205">
        <f t="shared" si="1"/>
        <v>123512.61666666639</v>
      </c>
      <c r="D34" s="206">
        <f t="shared" si="2"/>
        <v>101770.2166666664</v>
      </c>
      <c r="E34" s="211">
        <f t="shared" si="3"/>
        <v>-0.17603383837845479</v>
      </c>
    </row>
    <row r="35" spans="2:5" x14ac:dyDescent="0.25">
      <c r="B35" s="208" t="s">
        <v>349</v>
      </c>
      <c r="C35" s="205">
        <f t="shared" si="1"/>
        <v>389378.4666666665</v>
      </c>
      <c r="D35" s="380">
        <f t="shared" si="2"/>
        <v>336647.8333333332</v>
      </c>
      <c r="E35" s="211">
        <f t="shared" si="3"/>
        <v>-0.13542257173269467</v>
      </c>
    </row>
    <row r="36" spans="2:5" x14ac:dyDescent="0.25">
      <c r="B36" s="208" t="s">
        <v>350</v>
      </c>
      <c r="C36" s="205">
        <f t="shared" si="1"/>
        <v>85512.966666666602</v>
      </c>
      <c r="D36" s="206">
        <f t="shared" si="2"/>
        <v>68822.149999999805</v>
      </c>
      <c r="E36" s="211">
        <f t="shared" si="3"/>
        <v>-0.1951846289198263</v>
      </c>
    </row>
    <row r="37" spans="2:5" x14ac:dyDescent="0.25">
      <c r="B37" s="208" t="s">
        <v>351</v>
      </c>
      <c r="C37" s="205">
        <f t="shared" si="1"/>
        <v>123950.4666666665</v>
      </c>
      <c r="D37" s="206">
        <f t="shared" si="2"/>
        <v>107940.61666666661</v>
      </c>
      <c r="E37" s="211">
        <f t="shared" si="3"/>
        <v>-0.12916328942152627</v>
      </c>
    </row>
    <row r="38" spans="2:5" x14ac:dyDescent="0.25">
      <c r="B38" s="208" t="s">
        <v>352</v>
      </c>
      <c r="C38" s="205">
        <f t="shared" si="1"/>
        <v>192828.28333333324</v>
      </c>
      <c r="D38" s="206">
        <f t="shared" si="2"/>
        <v>149391.96666666641</v>
      </c>
      <c r="E38" s="211">
        <f t="shared" si="3"/>
        <v>-0.22525905388879336</v>
      </c>
    </row>
    <row r="39" spans="2:5" x14ac:dyDescent="0.25">
      <c r="B39" s="204" t="s">
        <v>353</v>
      </c>
      <c r="C39" s="205">
        <f t="shared" si="1"/>
        <v>16988.16666666665</v>
      </c>
      <c r="D39" s="206">
        <f t="shared" si="2"/>
        <v>17920.283333333329</v>
      </c>
      <c r="E39" s="212">
        <f t="shared" si="3"/>
        <v>5.4868584995438813E-2</v>
      </c>
    </row>
    <row r="40" spans="2:5" ht="15.75" thickBot="1" x14ac:dyDescent="0.3">
      <c r="B40" s="204" t="s">
        <v>409</v>
      </c>
      <c r="C40" s="205">
        <f t="shared" si="1"/>
        <v>281856.24999999977</v>
      </c>
      <c r="D40" s="206">
        <f t="shared" si="2"/>
        <v>248105.18333333309</v>
      </c>
      <c r="E40" s="212">
        <f t="shared" ref="E40" si="4">+IFERROR((D40-C40)/C40,"-")</f>
        <v>-0.11974567413944771</v>
      </c>
    </row>
    <row r="41" spans="2:5" ht="15.75" thickBot="1" x14ac:dyDescent="0.3">
      <c r="B41" s="213" t="s">
        <v>16</v>
      </c>
      <c r="C41" s="214">
        <f t="shared" si="1"/>
        <v>1652398.6333333319</v>
      </c>
      <c r="D41" s="215">
        <f t="shared" si="2"/>
        <v>1421796.1666666651</v>
      </c>
      <c r="E41" s="216">
        <f t="shared" si="3"/>
        <v>-0.13955619546929768</v>
      </c>
    </row>
    <row r="42" spans="2:5" ht="15.75" thickBot="1" x14ac:dyDescent="0.3">
      <c r="B42" s="131" t="s">
        <v>439</v>
      </c>
      <c r="E42" s="289" t="str">
        <f t="shared" ref="E42:E54" si="5">+IFERROR((D42-C42)/C42,"-")</f>
        <v>-</v>
      </c>
    </row>
    <row r="43" spans="2:5" ht="15.75" thickBot="1" x14ac:dyDescent="0.3">
      <c r="B43" s="208" t="s">
        <v>358</v>
      </c>
      <c r="C43" s="290">
        <f t="shared" ref="C43:C49" si="6">H18</f>
        <v>30967.3166666666</v>
      </c>
      <c r="D43" s="291">
        <f t="shared" ref="D43:D48" si="7">O18</f>
        <v>11796.5666666666</v>
      </c>
      <c r="E43" s="292">
        <f t="shared" si="5"/>
        <v>-0.61906397013195225</v>
      </c>
    </row>
    <row r="44" spans="2:5" ht="15.75" thickBot="1" x14ac:dyDescent="0.3">
      <c r="B44" s="208" t="s">
        <v>359</v>
      </c>
      <c r="C44" s="290">
        <f t="shared" si="6"/>
        <v>14349.2</v>
      </c>
      <c r="D44" s="291">
        <f t="shared" si="7"/>
        <v>2927.3333333333298</v>
      </c>
      <c r="E44" s="292">
        <f t="shared" si="5"/>
        <v>-0.79599327256339514</v>
      </c>
    </row>
    <row r="45" spans="2:5" ht="15.75" thickBot="1" x14ac:dyDescent="0.3">
      <c r="B45" s="303" t="s">
        <v>443</v>
      </c>
      <c r="C45" s="290">
        <f t="shared" si="6"/>
        <v>33289.983333333301</v>
      </c>
      <c r="D45" s="291">
        <f t="shared" si="7"/>
        <v>37322.033333333296</v>
      </c>
      <c r="E45" s="292">
        <f t="shared" si="5"/>
        <v>0.12111901527937081</v>
      </c>
    </row>
    <row r="46" spans="2:5" ht="15.75" thickBot="1" x14ac:dyDescent="0.3">
      <c r="B46" s="208" t="s">
        <v>495</v>
      </c>
      <c r="C46" s="290">
        <f t="shared" si="6"/>
        <v>37370.47</v>
      </c>
      <c r="D46" s="291">
        <f t="shared" si="7"/>
        <v>39114.22</v>
      </c>
      <c r="E46" s="292">
        <f t="shared" si="5"/>
        <v>4.6661173916196397E-2</v>
      </c>
    </row>
    <row r="47" spans="2:5" ht="15.75" thickBot="1" x14ac:dyDescent="0.3">
      <c r="B47" s="208" t="s">
        <v>483</v>
      </c>
      <c r="C47" s="290">
        <f t="shared" si="6"/>
        <v>10606.483333333301</v>
      </c>
      <c r="D47" s="291">
        <f t="shared" si="7"/>
        <v>8131.85</v>
      </c>
      <c r="E47" s="292">
        <f t="shared" si="5"/>
        <v>-0.23331327222814738</v>
      </c>
    </row>
    <row r="48" spans="2:5" ht="15.75" thickBot="1" x14ac:dyDescent="0.3">
      <c r="B48" s="303" t="s">
        <v>444</v>
      </c>
      <c r="C48" s="290">
        <f t="shared" si="6"/>
        <v>48721.033333333296</v>
      </c>
      <c r="D48" s="291">
        <f t="shared" si="7"/>
        <v>71919.55</v>
      </c>
      <c r="E48" s="292">
        <f t="shared" si="5"/>
        <v>0.47614993113857174</v>
      </c>
    </row>
    <row r="49" spans="2:5" ht="15.75" thickBot="1" x14ac:dyDescent="0.3">
      <c r="B49" s="131" t="s">
        <v>440</v>
      </c>
      <c r="C49" s="290">
        <f t="shared" si="6"/>
        <v>0</v>
      </c>
      <c r="D49" s="210"/>
      <c r="E49" s="211" t="str">
        <f t="shared" si="5"/>
        <v>-</v>
      </c>
    </row>
    <row r="50" spans="2:5" ht="15.75" thickBot="1" x14ac:dyDescent="0.3">
      <c r="B50" s="208" t="s">
        <v>355</v>
      </c>
      <c r="C50" s="290">
        <f>I25</f>
        <v>30304.166666666599</v>
      </c>
      <c r="D50" s="234">
        <f>P25</f>
        <v>28565.4</v>
      </c>
      <c r="E50" s="211">
        <f t="shared" si="5"/>
        <v>-5.7377148356934457E-2</v>
      </c>
    </row>
    <row r="51" spans="2:5" ht="15.75" thickBot="1" x14ac:dyDescent="0.3">
      <c r="B51" s="208" t="s">
        <v>356</v>
      </c>
      <c r="C51" s="290">
        <f>I26</f>
        <v>37419.716666666602</v>
      </c>
      <c r="D51" s="234">
        <f>P26</f>
        <v>60753.383333333302</v>
      </c>
      <c r="E51" s="211">
        <f t="shared" si="5"/>
        <v>0.62356609683932418</v>
      </c>
    </row>
    <row r="52" spans="2:5" ht="15.75" thickBot="1" x14ac:dyDescent="0.3">
      <c r="B52" s="303" t="s">
        <v>442</v>
      </c>
      <c r="C52" s="290">
        <f>I27</f>
        <v>14230.35</v>
      </c>
      <c r="D52" s="381">
        <f>P27</f>
        <v>11343.45</v>
      </c>
      <c r="E52" s="211">
        <f t="shared" ref="E52" si="8">+IFERROR((D52-C52)/C52,"-")</f>
        <v>-0.20286921966079538</v>
      </c>
    </row>
    <row r="53" spans="2:5" ht="15.75" thickBot="1" x14ac:dyDescent="0.3">
      <c r="B53" s="208" t="s">
        <v>357</v>
      </c>
      <c r="C53" s="290">
        <f>I28</f>
        <v>1788.5333333333299</v>
      </c>
      <c r="D53" s="381">
        <f t="shared" ref="D53" si="9">P28</f>
        <v>1127.6500000000001</v>
      </c>
      <c r="E53" s="211">
        <f t="shared" si="5"/>
        <v>-0.36951133144475795</v>
      </c>
    </row>
    <row r="54" spans="2:5" ht="15.75" thickBot="1" x14ac:dyDescent="0.3">
      <c r="B54" s="197" t="s">
        <v>222</v>
      </c>
      <c r="C54" s="214">
        <f>SUM(C43:C53)</f>
        <v>259047.25333333304</v>
      </c>
      <c r="D54" s="215">
        <f>SUM(D43:D53)</f>
        <v>273001.43666666653</v>
      </c>
      <c r="E54" s="216">
        <f t="shared" si="5"/>
        <v>5.3867327886228285E-2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P10" sqref="P10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300"/>
      <c r="B2" s="300"/>
      <c r="C2" s="493" t="s">
        <v>496</v>
      </c>
      <c r="D2" s="494"/>
      <c r="E2" s="494"/>
      <c r="F2" s="494"/>
      <c r="G2" s="494"/>
      <c r="H2" s="494"/>
      <c r="I2" s="495"/>
      <c r="J2" s="493" t="s">
        <v>519</v>
      </c>
      <c r="K2" s="494"/>
      <c r="L2" s="494"/>
      <c r="M2" s="494"/>
      <c r="N2" s="494"/>
      <c r="O2" s="494"/>
      <c r="P2" s="495"/>
      <c r="Q2" s="493" t="s">
        <v>519</v>
      </c>
      <c r="R2" s="494"/>
      <c r="S2" s="494"/>
      <c r="T2" s="494"/>
      <c r="U2" s="494"/>
      <c r="V2" s="494"/>
      <c r="W2" s="495"/>
    </row>
    <row r="3" spans="1:23" ht="15.75" thickBot="1" x14ac:dyDescent="0.3">
      <c r="A3" s="300"/>
      <c r="B3" s="300"/>
      <c r="C3" s="496" t="s">
        <v>2</v>
      </c>
      <c r="D3" s="497"/>
      <c r="E3" s="497"/>
      <c r="F3" s="497"/>
      <c r="G3" s="497"/>
      <c r="H3" s="497"/>
      <c r="I3" s="498"/>
      <c r="J3" s="496" t="s">
        <v>2</v>
      </c>
      <c r="K3" s="497"/>
      <c r="L3" s="497"/>
      <c r="M3" s="497"/>
      <c r="N3" s="497"/>
      <c r="O3" s="497"/>
      <c r="P3" s="498"/>
      <c r="Q3" s="499" t="s">
        <v>224</v>
      </c>
      <c r="R3" s="500"/>
      <c r="S3" s="500"/>
      <c r="T3" s="500"/>
      <c r="U3" s="500"/>
      <c r="V3" s="500"/>
      <c r="W3" s="501"/>
    </row>
    <row r="4" spans="1:23" ht="15.75" thickBot="1" x14ac:dyDescent="0.3">
      <c r="A4" s="300"/>
      <c r="B4" s="300"/>
      <c r="C4" s="128">
        <v>44823</v>
      </c>
      <c r="D4" s="128">
        <v>44824</v>
      </c>
      <c r="E4" s="128">
        <v>44825</v>
      </c>
      <c r="F4" s="128">
        <v>44826</v>
      </c>
      <c r="G4" s="128">
        <v>44827</v>
      </c>
      <c r="H4" s="128">
        <v>44828</v>
      </c>
      <c r="I4" s="128">
        <v>44829</v>
      </c>
      <c r="J4" s="128">
        <v>44830</v>
      </c>
      <c r="K4" s="128">
        <v>44831</v>
      </c>
      <c r="L4" s="128">
        <v>44832</v>
      </c>
      <c r="M4" s="128">
        <v>44833</v>
      </c>
      <c r="N4" s="128">
        <v>44834</v>
      </c>
      <c r="O4" s="128">
        <v>44835</v>
      </c>
      <c r="P4" s="128">
        <v>44836</v>
      </c>
      <c r="Q4" s="128">
        <v>44830</v>
      </c>
      <c r="R4" s="128">
        <v>44831</v>
      </c>
      <c r="S4" s="128">
        <v>44832</v>
      </c>
      <c r="T4" s="128">
        <v>44833</v>
      </c>
      <c r="U4" s="128">
        <v>44834</v>
      </c>
      <c r="V4" s="128">
        <v>44835</v>
      </c>
      <c r="W4" s="128">
        <v>44836</v>
      </c>
    </row>
    <row r="5" spans="1:23" ht="15.75" thickBot="1" x14ac:dyDescent="0.3">
      <c r="A5" s="300"/>
      <c r="B5" s="300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438</v>
      </c>
      <c r="C6" s="235"/>
      <c r="D6" s="236"/>
      <c r="E6" s="236"/>
      <c r="F6" s="236"/>
      <c r="G6" s="236"/>
      <c r="H6" s="236"/>
      <c r="I6" s="237"/>
      <c r="J6" s="238"/>
      <c r="K6" s="239"/>
      <c r="L6" s="239"/>
      <c r="M6" s="239"/>
      <c r="N6" s="239"/>
      <c r="O6" s="239"/>
      <c r="P6" s="240"/>
      <c r="Q6" s="40"/>
      <c r="R6" s="41"/>
      <c r="S6" s="41"/>
      <c r="T6" s="41"/>
      <c r="U6" s="41"/>
      <c r="V6" s="41"/>
      <c r="W6" s="42"/>
    </row>
    <row r="7" spans="1:23" x14ac:dyDescent="0.25">
      <c r="B7" s="189" t="s">
        <v>346</v>
      </c>
      <c r="C7" s="241">
        <f>IFERROR('Más Vistos-H'!C7/'Más Vistos-U'!C6,0)</f>
        <v>0.73821692488558388</v>
      </c>
      <c r="D7" s="242">
        <f>IFERROR('Más Vistos-H'!D7/'Más Vistos-U'!D6,0)</f>
        <v>0.77250132391879955</v>
      </c>
      <c r="E7" s="242">
        <f>IFERROR('Más Vistos-H'!E7/'Más Vistos-U'!E6,0)</f>
        <v>0.77031058633277205</v>
      </c>
      <c r="F7" s="242">
        <f>IFERROR('Más Vistos-H'!F7/'Más Vistos-U'!F6,0)</f>
        <v>0.78483886930166269</v>
      </c>
      <c r="G7" s="242">
        <f>IFERROR('Más Vistos-H'!G7/'Más Vistos-U'!G6,0)</f>
        <v>0.7849843063402373</v>
      </c>
      <c r="H7" s="242">
        <f>IFERROR('Más Vistos-H'!H7/'Más Vistos-U'!H6,0)</f>
        <v>0</v>
      </c>
      <c r="I7" s="242">
        <f>IFERROR('Más Vistos-H'!I7/'Más Vistos-U'!I6,0)</f>
        <v>0</v>
      </c>
      <c r="J7" s="243">
        <f>IFERROR('Más Vistos-H'!J7/'Más Vistos-U'!J6,0)</f>
        <v>0.74044620859567478</v>
      </c>
      <c r="K7" s="244">
        <f>IFERROR('Más Vistos-H'!K7/'Más Vistos-U'!K6,0)</f>
        <v>0.78635896700828845</v>
      </c>
      <c r="L7" s="244">
        <f>IFERROR('Más Vistos-H'!L7/'Más Vistos-U'!L6,0)</f>
        <v>0.77192691836263883</v>
      </c>
      <c r="M7" s="244">
        <f>IFERROR('Más Vistos-H'!M7/'Más Vistos-U'!M6,0)</f>
        <v>0.75668108121898514</v>
      </c>
      <c r="N7" s="244">
        <f>IFERROR('Más Vistos-H'!N7/'Más Vistos-U'!N6,0)</f>
        <v>0.77487143431096828</v>
      </c>
      <c r="O7" s="244">
        <f>IFERROR('Más Vistos-H'!O7/'Más Vistos-U'!O6,0)</f>
        <v>0</v>
      </c>
      <c r="P7" s="244">
        <f>IFERROR('Más Vistos-H'!P7/'Más Vistos-U'!P6,0)</f>
        <v>0</v>
      </c>
      <c r="Q7" s="27">
        <f t="shared" ref="Q7:Q16" si="0">IFERROR((J7-C7)/C7,"-")</f>
        <v>3.0198219993891602E-3</v>
      </c>
      <c r="R7" s="28">
        <f t="shared" ref="R7:R16" si="1">IFERROR((K7-D7)/D7,"-")</f>
        <v>1.7938665812494477E-2</v>
      </c>
      <c r="S7" s="28">
        <f t="shared" ref="S7:S16" si="2">IFERROR((L7-E7)/E7,"-")</f>
        <v>2.0982861439846848E-3</v>
      </c>
      <c r="T7" s="28">
        <f t="shared" ref="T7:T16" si="3">IFERROR((M7-F7)/F7,"-")</f>
        <v>-3.5877157954386112E-2</v>
      </c>
      <c r="U7" s="28">
        <f t="shared" ref="U7:U16" si="4">IFERROR((N7-G7)/G7,"-")</f>
        <v>-1.2882897081621126E-2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9" t="s">
        <v>347</v>
      </c>
      <c r="C8" s="241">
        <f>IFERROR('Más Vistos-H'!C8/'Más Vistos-U'!C7,0)</f>
        <v>1.0332695150313533</v>
      </c>
      <c r="D8" s="242">
        <f>IFERROR('Más Vistos-H'!D8/'Más Vistos-U'!D7,0)</f>
        <v>1.033007209062822</v>
      </c>
      <c r="E8" s="242">
        <f>IFERROR('Más Vistos-H'!E8/'Más Vistos-U'!E7,0)</f>
        <v>1.0299611853859898</v>
      </c>
      <c r="F8" s="242">
        <f>IFERROR('Más Vistos-H'!F8/'Más Vistos-U'!F7,0)</f>
        <v>1.0232115040522041</v>
      </c>
      <c r="G8" s="242">
        <f>IFERROR('Más Vistos-H'!G8/'Más Vistos-U'!G7,0)</f>
        <v>1.0027774648491767</v>
      </c>
      <c r="H8" s="242">
        <f>IFERROR('Más Vistos-H'!H8/'Más Vistos-U'!H7,0)</f>
        <v>0</v>
      </c>
      <c r="I8" s="242">
        <f>IFERROR('Más Vistos-H'!I8/'Más Vistos-U'!I7,0)</f>
        <v>0</v>
      </c>
      <c r="J8" s="243">
        <f>IFERROR('Más Vistos-H'!J8/'Más Vistos-U'!J7,0)</f>
        <v>1.0392191685417327</v>
      </c>
      <c r="K8" s="244">
        <f>IFERROR('Más Vistos-H'!K8/'Más Vistos-U'!K7,0)</f>
        <v>1.0201717296927084</v>
      </c>
      <c r="L8" s="244">
        <f>IFERROR('Más Vistos-H'!L8/'Más Vistos-U'!L7,0)</f>
        <v>1.0036069787792605</v>
      </c>
      <c r="M8" s="244">
        <f>IFERROR('Más Vistos-H'!M8/'Más Vistos-U'!M7,0)</f>
        <v>1.0340669730710295</v>
      </c>
      <c r="N8" s="244">
        <f>IFERROR('Más Vistos-H'!N8/'Más Vistos-U'!N7,0)</f>
        <v>1.0091601972752819</v>
      </c>
      <c r="O8" s="244">
        <f>IFERROR('Más Vistos-H'!O8/'Más Vistos-U'!O7,0)</f>
        <v>0</v>
      </c>
      <c r="P8" s="244">
        <f>IFERROR('Más Vistos-H'!P8/'Más Vistos-U'!P7,0)</f>
        <v>0</v>
      </c>
      <c r="Q8" s="27">
        <f t="shared" si="0"/>
        <v>5.7580848208792978E-3</v>
      </c>
      <c r="R8" s="28">
        <f t="shared" si="1"/>
        <v>-1.2425353141299278E-2</v>
      </c>
      <c r="S8" s="28">
        <f t="shared" si="2"/>
        <v>-2.5587572600469139E-2</v>
      </c>
      <c r="T8" s="28">
        <f t="shared" si="3"/>
        <v>1.0609213223106557E-2</v>
      </c>
      <c r="U8" s="28">
        <f t="shared" si="4"/>
        <v>6.3650537131538024E-3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9" t="s">
        <v>348</v>
      </c>
      <c r="C9" s="241">
        <f>IFERROR('Más Vistos-H'!C9/'Más Vistos-U'!C8,0)</f>
        <v>0.98439707690021483</v>
      </c>
      <c r="D9" s="242">
        <f>IFERROR('Más Vistos-H'!D9/'Más Vistos-U'!D8,0)</f>
        <v>1.0290843648494412</v>
      </c>
      <c r="E9" s="242">
        <f>IFERROR('Más Vistos-H'!E9/'Más Vistos-U'!E8,0)</f>
        <v>0.98744987874858825</v>
      </c>
      <c r="F9" s="242">
        <f>IFERROR('Más Vistos-H'!F9/'Más Vistos-U'!F8,0)</f>
        <v>0.95256139495843561</v>
      </c>
      <c r="G9" s="242">
        <f>IFERROR('Más Vistos-H'!G9/'Más Vistos-U'!G8,0)</f>
        <v>0.9116497337038294</v>
      </c>
      <c r="H9" s="242">
        <f>IFERROR('Más Vistos-H'!H9/'Más Vistos-U'!H8,0)</f>
        <v>0</v>
      </c>
      <c r="I9" s="242">
        <f>IFERROR('Más Vistos-H'!I9/'Más Vistos-U'!I8,0)</f>
        <v>0</v>
      </c>
      <c r="J9" s="243">
        <f>IFERROR('Más Vistos-H'!J9/'Más Vistos-U'!J8,0)</f>
        <v>0.98220072683553161</v>
      </c>
      <c r="K9" s="244">
        <f>IFERROR('Más Vistos-H'!K9/'Más Vistos-U'!K8,0)</f>
        <v>0.97522029036931612</v>
      </c>
      <c r="L9" s="244">
        <f>IFERROR('Más Vistos-H'!L9/'Más Vistos-U'!L8,0)</f>
        <v>0.96464785021234078</v>
      </c>
      <c r="M9" s="244">
        <f>IFERROR('Más Vistos-H'!M9/'Más Vistos-U'!M8,0)</f>
        <v>0.91979629804811747</v>
      </c>
      <c r="N9" s="244">
        <f>IFERROR('Más Vistos-H'!N9/'Más Vistos-U'!N8,0)</f>
        <v>0.78940779282009499</v>
      </c>
      <c r="O9" s="244">
        <f>IFERROR('Más Vistos-H'!O9/'Más Vistos-U'!O8,0)</f>
        <v>0</v>
      </c>
      <c r="P9" s="244">
        <f>IFERROR('Más Vistos-H'!P9/'Más Vistos-U'!P8,0)</f>
        <v>0</v>
      </c>
      <c r="Q9" s="27">
        <f t="shared" si="0"/>
        <v>-2.2311627251061553E-3</v>
      </c>
      <c r="R9" s="28">
        <f t="shared" si="1"/>
        <v>-5.2341747984875467E-2</v>
      </c>
      <c r="S9" s="28">
        <f t="shared" si="2"/>
        <v>-2.3091833850994906E-2</v>
      </c>
      <c r="T9" s="28">
        <f t="shared" si="3"/>
        <v>-3.4396834769634801E-2</v>
      </c>
      <c r="U9" s="28">
        <f t="shared" si="4"/>
        <v>-0.13408871451877979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9" t="s">
        <v>349</v>
      </c>
      <c r="C10" s="241">
        <f>IFERROR('Más Vistos-H'!C10/'Más Vistos-U'!C9,0)</f>
        <v>1.1315570404298079</v>
      </c>
      <c r="D10" s="242">
        <f>IFERROR('Más Vistos-H'!D10/'Más Vistos-U'!D9,0)</f>
        <v>1.1488000847282187</v>
      </c>
      <c r="E10" s="242">
        <f>IFERROR('Más Vistos-H'!E10/'Más Vistos-U'!E9,0)</f>
        <v>0.85579699291913081</v>
      </c>
      <c r="F10" s="242">
        <f>IFERROR('Más Vistos-H'!F10/'Más Vistos-U'!F9,0)</f>
        <v>1.1593591940237133</v>
      </c>
      <c r="G10" s="242">
        <f>IFERROR('Más Vistos-H'!G10/'Más Vistos-U'!G9,0)</f>
        <v>1.1307214359682431</v>
      </c>
      <c r="H10" s="242">
        <f>IFERROR('Más Vistos-H'!H10/'Más Vistos-U'!H9,0)</f>
        <v>0</v>
      </c>
      <c r="I10" s="242">
        <f>IFERROR('Más Vistos-H'!I10/'Más Vistos-U'!I9,0)</f>
        <v>0</v>
      </c>
      <c r="J10" s="243">
        <f>IFERROR('Más Vistos-H'!J10/'Más Vistos-U'!J9,0)</f>
        <v>0.98842075767765025</v>
      </c>
      <c r="K10" s="244">
        <f>IFERROR('Más Vistos-H'!K10/'Más Vistos-U'!K9,0)</f>
        <v>0.78010868481403883</v>
      </c>
      <c r="L10" s="244">
        <f>IFERROR('Más Vistos-H'!L10/'Más Vistos-U'!L9,0)</f>
        <v>1.1406727369755187</v>
      </c>
      <c r="M10" s="244">
        <f>IFERROR('Más Vistos-H'!M10/'Más Vistos-U'!M9,0)</f>
        <v>1.1680907028702996</v>
      </c>
      <c r="N10" s="244">
        <f>IFERROR('Más Vistos-H'!N10/'Más Vistos-U'!N9,0)</f>
        <v>1.1352805427348052</v>
      </c>
      <c r="O10" s="244">
        <f>IFERROR('Más Vistos-H'!O10/'Más Vistos-U'!O9,0)</f>
        <v>0</v>
      </c>
      <c r="P10" s="244">
        <f>IFERROR('Más Vistos-H'!P10/'Más Vistos-U'!P9,0)</f>
        <v>0</v>
      </c>
      <c r="Q10" s="27">
        <f t="shared" si="0"/>
        <v>-0.12649497783849153</v>
      </c>
      <c r="R10" s="28">
        <f t="shared" si="1"/>
        <v>-0.32093608349742098</v>
      </c>
      <c r="S10" s="28">
        <f t="shared" si="2"/>
        <v>0.33287771096819863</v>
      </c>
      <c r="T10" s="28">
        <f t="shared" si="3"/>
        <v>7.5313232444229458E-3</v>
      </c>
      <c r="U10" s="28">
        <f t="shared" si="4"/>
        <v>4.0320335509143566E-3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9" t="s">
        <v>350</v>
      </c>
      <c r="C11" s="241">
        <f>IFERROR('Más Vistos-H'!C11/'Más Vistos-U'!C10,0)</f>
        <v>0.6125609244375585</v>
      </c>
      <c r="D11" s="242">
        <f>IFERROR('Más Vistos-H'!D11/'Más Vistos-U'!D10,0)</f>
        <v>0.61796735177775386</v>
      </c>
      <c r="E11" s="242">
        <f>IFERROR('Más Vistos-H'!E11/'Más Vistos-U'!E10,0)</f>
        <v>0.48844236663673801</v>
      </c>
      <c r="F11" s="242">
        <f>IFERROR('Más Vistos-H'!F11/'Más Vistos-U'!F10,0)</f>
        <v>0.58957981358250178</v>
      </c>
      <c r="G11" s="242">
        <f>IFERROR('Más Vistos-H'!G11/'Más Vistos-U'!G10,0)</f>
        <v>0.58523350101358962</v>
      </c>
      <c r="H11" s="242">
        <f>IFERROR('Más Vistos-H'!H11/'Más Vistos-U'!H10,0)</f>
        <v>0</v>
      </c>
      <c r="I11" s="242">
        <f>IFERROR('Más Vistos-H'!I11/'Más Vistos-U'!I10,0)</f>
        <v>0</v>
      </c>
      <c r="J11" s="243">
        <f>IFERROR('Más Vistos-H'!J11/'Más Vistos-U'!J10,0)</f>
        <v>0.45811770827079606</v>
      </c>
      <c r="K11" s="244">
        <f>IFERROR('Más Vistos-H'!K11/'Más Vistos-U'!K10,0)</f>
        <v>0.24851294364520488</v>
      </c>
      <c r="L11" s="244">
        <f>IFERROR('Más Vistos-H'!L11/'Más Vistos-U'!L10,0)</f>
        <v>0.56912756608032211</v>
      </c>
      <c r="M11" s="244">
        <f>IFERROR('Más Vistos-H'!M11/'Más Vistos-U'!M10,0)</f>
        <v>0.56788919286837558</v>
      </c>
      <c r="N11" s="244">
        <f>IFERROR('Más Vistos-H'!N11/'Más Vistos-U'!N10,0)</f>
        <v>0.56857945485163863</v>
      </c>
      <c r="O11" s="244">
        <f>IFERROR('Más Vistos-H'!O11/'Más Vistos-U'!O10,0)</f>
        <v>0</v>
      </c>
      <c r="P11" s="244">
        <f>IFERROR('Más Vistos-H'!P11/'Más Vistos-U'!P10,0)</f>
        <v>0</v>
      </c>
      <c r="Q11" s="27">
        <f t="shared" si="0"/>
        <v>-0.25212711096217766</v>
      </c>
      <c r="R11" s="28">
        <f t="shared" si="1"/>
        <v>-0.59785425082686205</v>
      </c>
      <c r="S11" s="28">
        <f t="shared" si="2"/>
        <v>0.16518878163488818</v>
      </c>
      <c r="T11" s="28">
        <f t="shared" si="3"/>
        <v>-3.6789965013093104E-2</v>
      </c>
      <c r="U11" s="28">
        <f t="shared" si="4"/>
        <v>-2.8457096412128097E-2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9" t="s">
        <v>351</v>
      </c>
      <c r="C12" s="241">
        <f>IFERROR('Más Vistos-H'!C12/'Más Vistos-U'!C11,0)</f>
        <v>0.54994312623700436</v>
      </c>
      <c r="D12" s="242">
        <f>IFERROR('Más Vistos-H'!D12/'Más Vistos-U'!D11,0)</f>
        <v>0.555823371200864</v>
      </c>
      <c r="E12" s="242">
        <f>IFERROR('Más Vistos-H'!E12/'Más Vistos-U'!E11,0)</f>
        <v>0.54004149511272503</v>
      </c>
      <c r="F12" s="242">
        <f>IFERROR('Más Vistos-H'!F12/'Más Vistos-U'!F11,0)</f>
        <v>0.55881211090946681</v>
      </c>
      <c r="G12" s="242">
        <f>IFERROR('Más Vistos-H'!G12/'Más Vistos-U'!G11,0)</f>
        <v>0.55485536366390709</v>
      </c>
      <c r="H12" s="242">
        <f>IFERROR('Más Vistos-H'!H12/'Más Vistos-U'!H11,0)</f>
        <v>0</v>
      </c>
      <c r="I12" s="242">
        <f>IFERROR('Más Vistos-H'!I12/'Más Vistos-U'!I11,0)</f>
        <v>0</v>
      </c>
      <c r="J12" s="243">
        <f>IFERROR('Más Vistos-H'!J12/'Más Vistos-U'!J11,0)</f>
        <v>0.5856346187100121</v>
      </c>
      <c r="K12" s="244">
        <f>IFERROR('Más Vistos-H'!K12/'Más Vistos-U'!K11,0)</f>
        <v>0.53770917299554732</v>
      </c>
      <c r="L12" s="244">
        <f>IFERROR('Más Vistos-H'!L12/'Más Vistos-U'!L11,0)</f>
        <v>0.56851815311760068</v>
      </c>
      <c r="M12" s="244">
        <f>IFERROR('Más Vistos-H'!M12/'Más Vistos-U'!M11,0)</f>
        <v>0.57874601337811515</v>
      </c>
      <c r="N12" s="244">
        <f>IFERROR('Más Vistos-H'!N12/'Más Vistos-U'!N11,0)</f>
        <v>0.58660912981455071</v>
      </c>
      <c r="O12" s="244">
        <f>IFERROR('Más Vistos-H'!O12/'Más Vistos-U'!O11,0)</f>
        <v>0</v>
      </c>
      <c r="P12" s="244">
        <f>IFERROR('Más Vistos-H'!P12/'Más Vistos-U'!P11,0)</f>
        <v>0</v>
      </c>
      <c r="Q12" s="27">
        <f t="shared" si="0"/>
        <v>6.4900333816748298E-2</v>
      </c>
      <c r="R12" s="28">
        <f t="shared" si="1"/>
        <v>-3.2589846242306625E-2</v>
      </c>
      <c r="S12" s="28">
        <f t="shared" si="2"/>
        <v>5.2730499901552187E-2</v>
      </c>
      <c r="T12" s="28">
        <f t="shared" si="3"/>
        <v>3.567192277956524E-2</v>
      </c>
      <c r="U12" s="28">
        <f t="shared" si="4"/>
        <v>5.7228907261456796E-2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9" t="s">
        <v>352</v>
      </c>
      <c r="C13" s="241">
        <f>IFERROR('Más Vistos-H'!C13/'Más Vistos-U'!C12,0)</f>
        <v>0.88995865050277101</v>
      </c>
      <c r="D13" s="242">
        <f>IFERROR('Más Vistos-H'!D13/'Más Vistos-U'!D12,0)</f>
        <v>0.91233219020534484</v>
      </c>
      <c r="E13" s="242">
        <f>IFERROR('Más Vistos-H'!E13/'Más Vistos-U'!E12,0)</f>
        <v>0.8907233407904549</v>
      </c>
      <c r="F13" s="242">
        <f>IFERROR('Más Vistos-H'!F13/'Más Vistos-U'!F12,0)</f>
        <v>0.80751237228607764</v>
      </c>
      <c r="G13" s="242">
        <f>IFERROR('Más Vistos-H'!G13/'Más Vistos-U'!G12,0)</f>
        <v>0.79709445390876388</v>
      </c>
      <c r="H13" s="242">
        <f>IFERROR('Más Vistos-H'!H13/'Más Vistos-U'!H12,0)</f>
        <v>0</v>
      </c>
      <c r="I13" s="242">
        <f>IFERROR('Más Vistos-H'!I13/'Más Vistos-U'!I12,0)</f>
        <v>0</v>
      </c>
      <c r="J13" s="243">
        <f>IFERROR('Más Vistos-H'!J13/'Más Vistos-U'!J12,0)</f>
        <v>0.84592300197174952</v>
      </c>
      <c r="K13" s="244">
        <f>IFERROR('Más Vistos-H'!K13/'Más Vistos-U'!K12,0)</f>
        <v>0.86174729823378382</v>
      </c>
      <c r="L13" s="244">
        <f>IFERROR('Más Vistos-H'!L13/'Más Vistos-U'!L12,0)</f>
        <v>0.8647537070594874</v>
      </c>
      <c r="M13" s="244">
        <f>IFERROR('Más Vistos-H'!M13/'Más Vistos-U'!M12,0)</f>
        <v>0.84803912624803413</v>
      </c>
      <c r="N13" s="244">
        <f>IFERROR('Más Vistos-H'!N13/'Más Vistos-U'!N12,0)</f>
        <v>0.83654973756418349</v>
      </c>
      <c r="O13" s="244">
        <f>IFERROR('Más Vistos-H'!O13/'Más Vistos-U'!O12,0)</f>
        <v>0</v>
      </c>
      <c r="P13" s="244">
        <f>IFERROR('Más Vistos-H'!P13/'Más Vistos-U'!P12,0)</f>
        <v>0</v>
      </c>
      <c r="Q13" s="27">
        <f t="shared" si="0"/>
        <v>-4.9480555648449623E-2</v>
      </c>
      <c r="R13" s="28">
        <f t="shared" si="1"/>
        <v>-5.5445694577734378E-2</v>
      </c>
      <c r="S13" s="28">
        <f t="shared" si="2"/>
        <v>-2.9155667693541363E-2</v>
      </c>
      <c r="T13" s="28">
        <f t="shared" si="3"/>
        <v>5.0187161649579114E-2</v>
      </c>
      <c r="U13" s="28">
        <f t="shared" si="4"/>
        <v>4.9498881170155148E-2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9" t="s">
        <v>353</v>
      </c>
      <c r="C14" s="241">
        <f>IFERROR('Más Vistos-H'!C14/'Más Vistos-U'!C13,0)</f>
        <v>0.45741151734610441</v>
      </c>
      <c r="D14" s="242">
        <f>IFERROR('Más Vistos-H'!D14/'Más Vistos-U'!D13,0)</f>
        <v>0.46353642058715144</v>
      </c>
      <c r="E14" s="242">
        <f>IFERROR('Más Vistos-H'!E14/'Más Vistos-U'!E13,0)</f>
        <v>0.50539919678714795</v>
      </c>
      <c r="F14" s="242">
        <f>IFERROR('Más Vistos-H'!F14/'Más Vistos-U'!F13,0)</f>
        <v>0.18570276737411515</v>
      </c>
      <c r="G14" s="242">
        <f>IFERROR('Más Vistos-H'!G14/'Más Vistos-U'!G13,0)</f>
        <v>0.40784578884934664</v>
      </c>
      <c r="H14" s="242">
        <f>IFERROR('Más Vistos-H'!H14/'Más Vistos-U'!H13,0)</f>
        <v>0</v>
      </c>
      <c r="I14" s="242">
        <f>IFERROR('Más Vistos-H'!I14/'Más Vistos-U'!I13,0)</f>
        <v>0</v>
      </c>
      <c r="J14" s="243">
        <f>IFERROR('Más Vistos-H'!J14/'Más Vistos-U'!J13,0)</f>
        <v>0.4498758213084344</v>
      </c>
      <c r="K14" s="244">
        <f>IFERROR('Más Vistos-H'!K14/'Más Vistos-U'!K13,0)</f>
        <v>0.47902119426611556</v>
      </c>
      <c r="L14" s="244">
        <f>IFERROR('Más Vistos-H'!L14/'Más Vistos-U'!L13,0)</f>
        <v>3.8901713575423956E-2</v>
      </c>
      <c r="M14" s="244">
        <f>IFERROR('Más Vistos-H'!M14/'Más Vistos-U'!M13,0)</f>
        <v>0.40065727699530512</v>
      </c>
      <c r="N14" s="244">
        <f>IFERROR('Más Vistos-H'!N14/'Más Vistos-U'!N13,0)</f>
        <v>0.38225925243969805</v>
      </c>
      <c r="O14" s="244">
        <f>IFERROR('Más Vistos-H'!O14/'Más Vistos-U'!O13,0)</f>
        <v>0</v>
      </c>
      <c r="P14" s="244">
        <f>IFERROR('Más Vistos-H'!P14/'Más Vistos-U'!P13,0)</f>
        <v>0</v>
      </c>
      <c r="Q14" s="27">
        <f t="shared" si="0"/>
        <v>-1.6474653024462573E-2</v>
      </c>
      <c r="R14" s="28">
        <f t="shared" si="1"/>
        <v>3.3405732519032463E-2</v>
      </c>
      <c r="S14" s="28">
        <f t="shared" si="2"/>
        <v>-0.923027749504304</v>
      </c>
      <c r="T14" s="28">
        <f t="shared" si="3"/>
        <v>1.1575191509566711</v>
      </c>
      <c r="U14" s="28">
        <f t="shared" si="4"/>
        <v>-6.2735811204121431E-2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9" t="s">
        <v>409</v>
      </c>
      <c r="C15" s="241">
        <f>IFERROR('Más Vistos-H'!C15/'Más Vistos-U'!C14,0)</f>
        <v>0.86570116235470507</v>
      </c>
      <c r="D15" s="242">
        <f>IFERROR('Más Vistos-H'!D15/'Más Vistos-U'!D14,0)</f>
        <v>0.89259591853882381</v>
      </c>
      <c r="E15" s="242">
        <f>IFERROR('Más Vistos-H'!E15/'Más Vistos-U'!E14,0)</f>
        <v>0.75665046263679447</v>
      </c>
      <c r="F15" s="242">
        <f>IFERROR('Más Vistos-H'!F15/'Más Vistos-U'!F14,0)</f>
        <v>0.86352751494609947</v>
      </c>
      <c r="G15" s="242">
        <f>IFERROR('Más Vistos-H'!G15/'Más Vistos-U'!G14,0)</f>
        <v>0.87396971291224268</v>
      </c>
      <c r="H15" s="242">
        <f>IFERROR('Más Vistos-H'!H15/'Más Vistos-U'!H14,0)</f>
        <v>0</v>
      </c>
      <c r="I15" s="242">
        <f>IFERROR('Más Vistos-H'!I15/'Más Vistos-U'!I14,0)</f>
        <v>0</v>
      </c>
      <c r="J15" s="243">
        <f>IFERROR('Más Vistos-H'!J15/'Más Vistos-U'!J14,0)</f>
        <v>0.80088216896579667</v>
      </c>
      <c r="K15" s="244">
        <f>IFERROR('Más Vistos-H'!K15/'Más Vistos-U'!K14,0)</f>
        <v>0.80578758801015848</v>
      </c>
      <c r="L15" s="244">
        <f>IFERROR('Más Vistos-H'!L15/'Más Vistos-U'!L14,0)</f>
        <v>0.85918804976429874</v>
      </c>
      <c r="M15" s="244">
        <f>IFERROR('Más Vistos-H'!M15/'Más Vistos-U'!M14,0)</f>
        <v>0.87022163317762669</v>
      </c>
      <c r="N15" s="244">
        <f>IFERROR('Más Vistos-H'!N15/'Más Vistos-U'!N14,0)</f>
        <v>0.88638893337604108</v>
      </c>
      <c r="O15" s="244">
        <f>IFERROR('Más Vistos-H'!O15/'Más Vistos-U'!O14,0)</f>
        <v>0</v>
      </c>
      <c r="P15" s="244">
        <f>IFERROR('Más Vistos-H'!P15/'Más Vistos-U'!P14,0)</f>
        <v>0</v>
      </c>
      <c r="Q15" s="27">
        <f t="shared" ref="Q15" si="7">IFERROR((J15-C15)/C15,"-")</f>
        <v>-7.4874559729827428E-2</v>
      </c>
      <c r="R15" s="28">
        <f t="shared" ref="R15" si="8">IFERROR((K15-D15)/D15,"-")</f>
        <v>-9.7253783851902698E-2</v>
      </c>
      <c r="S15" s="28">
        <f t="shared" ref="S15" si="9">IFERROR((L15-E15)/E15,"-")</f>
        <v>0.13551513174283766</v>
      </c>
      <c r="T15" s="28">
        <f t="shared" ref="T15" si="10">IFERROR((M15-F15)/F15,"-")</f>
        <v>7.7520613016541264E-3</v>
      </c>
      <c r="U15" s="28">
        <f t="shared" ref="U15" si="11">IFERROR((N15-G15)/G15,"-")</f>
        <v>1.4210126827410368E-2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7" t="s">
        <v>16</v>
      </c>
      <c r="C16" s="246">
        <f>IFERROR('Más Vistos-H'!C16/'Más Vistos-U'!C15,0)</f>
        <v>0.87676708410337201</v>
      </c>
      <c r="D16" s="245">
        <f>IFERROR('Más Vistos-H'!D16/'Más Vistos-U'!D15,0)</f>
        <v>0.89728003724384975</v>
      </c>
      <c r="E16" s="245">
        <f>IFERROR('Más Vistos-H'!E16/'Más Vistos-U'!E15,0)</f>
        <v>0.79609514865615982</v>
      </c>
      <c r="F16" s="245">
        <f>IFERROR('Más Vistos-H'!F16/'Más Vistos-U'!F15,0)</f>
        <v>0.87374473035403855</v>
      </c>
      <c r="G16" s="245">
        <f>IFERROR('Más Vistos-H'!G16/'Más Vistos-U'!G15,0)</f>
        <v>0.86618553651314534</v>
      </c>
      <c r="H16" s="245">
        <f>IFERROR('Más Vistos-H'!H16/'Más Vistos-U'!H15,0)</f>
        <v>0</v>
      </c>
      <c r="I16" s="245">
        <f>IFERROR('Más Vistos-H'!I16/'Más Vistos-U'!I15,0)</f>
        <v>0</v>
      </c>
      <c r="J16" s="247">
        <f>IFERROR('Más Vistos-H'!J16/'Más Vistos-U'!J15,0)</f>
        <v>0.82118960838900268</v>
      </c>
      <c r="K16" s="247">
        <f>IFERROR('Más Vistos-H'!K16/'Más Vistos-U'!K15,0)</f>
        <v>0.74120306004138592</v>
      </c>
      <c r="L16" s="247">
        <f>IFERROR('Más Vistos-H'!L16/'Más Vistos-U'!L15,0)</f>
        <v>0.71291511644808392</v>
      </c>
      <c r="M16" s="247">
        <f>IFERROR('Más Vistos-H'!M16/'Más Vistos-U'!M15,0)</f>
        <v>0.87772882418314591</v>
      </c>
      <c r="N16" s="247">
        <f>IFERROR('Más Vistos-H'!N16/'Más Vistos-U'!N15,0)</f>
        <v>0.8628222378590501</v>
      </c>
      <c r="O16" s="247">
        <f>IFERROR('Más Vistos-H'!O16/'Más Vistos-U'!O15,0)</f>
        <v>0</v>
      </c>
      <c r="P16" s="248">
        <f>IFERROR('Más Vistos-H'!P16/'Más Vistos-U'!P15,0)</f>
        <v>0</v>
      </c>
      <c r="Q16" s="120">
        <f t="shared" si="0"/>
        <v>-6.3389099251149203E-2</v>
      </c>
      <c r="R16" s="121">
        <f t="shared" si="1"/>
        <v>-0.17394455546105891</v>
      </c>
      <c r="S16" s="121">
        <f t="shared" si="2"/>
        <v>-0.1044850384385423</v>
      </c>
      <c r="T16" s="121">
        <f t="shared" si="3"/>
        <v>4.559791539449993E-3</v>
      </c>
      <c r="U16" s="121">
        <f t="shared" si="4"/>
        <v>-3.8828848004485183E-3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502" t="s">
        <v>203</v>
      </c>
      <c r="K2" s="502"/>
      <c r="L2" s="502"/>
      <c r="M2" s="502"/>
      <c r="N2" s="502"/>
      <c r="O2" s="502"/>
      <c r="P2" s="502"/>
    </row>
    <row r="3" spans="1:23" x14ac:dyDescent="0.25">
      <c r="C3" s="249">
        <v>43138</v>
      </c>
      <c r="D3" s="249">
        <v>43139</v>
      </c>
      <c r="E3" s="249">
        <v>43140</v>
      </c>
      <c r="F3" s="249">
        <v>43141</v>
      </c>
      <c r="G3" s="249">
        <v>43142</v>
      </c>
      <c r="H3" s="249">
        <v>43143</v>
      </c>
      <c r="I3" s="249">
        <v>43144</v>
      </c>
      <c r="J3" s="250">
        <v>43145</v>
      </c>
      <c r="K3" s="250">
        <v>43146</v>
      </c>
      <c r="L3" s="250">
        <v>43147</v>
      </c>
      <c r="M3" s="250">
        <v>43148</v>
      </c>
      <c r="N3" s="250">
        <v>43149</v>
      </c>
      <c r="O3" s="250">
        <v>43150</v>
      </c>
      <c r="P3" s="250">
        <v>43151</v>
      </c>
      <c r="Q3" s="249">
        <v>43152</v>
      </c>
      <c r="R3" s="249">
        <v>43153</v>
      </c>
      <c r="S3" s="249">
        <v>43154</v>
      </c>
      <c r="T3" s="249">
        <v>43155</v>
      </c>
      <c r="U3" s="249">
        <v>43156</v>
      </c>
      <c r="V3" s="249">
        <v>43157</v>
      </c>
      <c r="W3" s="249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1" t="s">
        <v>225</v>
      </c>
      <c r="K4" s="251" t="s">
        <v>226</v>
      </c>
      <c r="L4" s="251" t="s">
        <v>227</v>
      </c>
      <c r="M4" s="251" t="s">
        <v>228</v>
      </c>
      <c r="N4" s="251" t="s">
        <v>229</v>
      </c>
      <c r="O4" s="251" t="s">
        <v>230</v>
      </c>
      <c r="P4" s="251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3" customFormat="1" x14ac:dyDescent="0.25">
      <c r="A5" s="1"/>
      <c r="B5" s="25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3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3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3" customFormat="1" x14ac:dyDescent="0.25">
      <c r="A8" s="1"/>
      <c r="B8" s="254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3" customFormat="1" x14ac:dyDescent="0.25">
      <c r="A9" s="1"/>
      <c r="B9" s="254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3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3" customFormat="1" x14ac:dyDescent="0.25">
      <c r="A11" s="1"/>
      <c r="B11" s="254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3" customFormat="1" x14ac:dyDescent="0.25">
      <c r="A12" s="1"/>
      <c r="B12" s="252" t="s">
        <v>238</v>
      </c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</row>
    <row r="13" spans="1:23" s="253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3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3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3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3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3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2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4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4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4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4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4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4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4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2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4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6" t="s">
        <v>262</v>
      </c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8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6" t="s">
        <v>270</v>
      </c>
      <c r="C44" s="257"/>
      <c r="D44" s="257"/>
      <c r="E44" s="257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7"/>
      <c r="Q44" s="257"/>
      <c r="R44" s="257"/>
      <c r="S44" s="257"/>
      <c r="T44" s="257"/>
      <c r="U44" s="257"/>
      <c r="V44" s="257"/>
      <c r="W44" s="257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6" t="s">
        <v>278</v>
      </c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9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82" t="s">
        <v>203</v>
      </c>
      <c r="K2" s="482"/>
      <c r="L2" s="482"/>
      <c r="M2" s="482"/>
      <c r="N2" s="482"/>
      <c r="O2" s="482"/>
      <c r="P2" s="482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82" t="s">
        <v>203</v>
      </c>
      <c r="K2" s="482"/>
      <c r="L2" s="482"/>
      <c r="M2" s="482"/>
      <c r="N2" s="482"/>
      <c r="O2" s="482"/>
      <c r="P2" s="482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4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9" t="s">
        <v>197</v>
      </c>
      <c r="C233" s="280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8">
        <v>14886.147999999999</v>
      </c>
      <c r="L233" s="278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2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1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83" t="s">
        <v>428</v>
      </c>
      <c r="C2" s="484"/>
      <c r="D2" s="485"/>
      <c r="G2" s="483" t="s">
        <v>429</v>
      </c>
      <c r="H2" s="484"/>
      <c r="I2" s="485"/>
    </row>
    <row r="3" spans="2:10" ht="15.75" thickBot="1" x14ac:dyDescent="0.3">
      <c r="B3" s="483" t="str">
        <f>Replay!A1</f>
        <v>26/09 –02/10</v>
      </c>
      <c r="C3" s="484"/>
      <c r="D3" s="485"/>
      <c r="G3" s="483" t="str">
        <f>Replay!A1</f>
        <v>26/09 –02/10</v>
      </c>
      <c r="H3" s="484"/>
      <c r="I3" s="485"/>
    </row>
    <row r="4" spans="2:10" ht="15.75" thickBot="1" x14ac:dyDescent="0.3">
      <c r="B4" s="321" t="s">
        <v>383</v>
      </c>
      <c r="C4" s="321" t="s">
        <v>382</v>
      </c>
      <c r="D4" s="321" t="s">
        <v>384</v>
      </c>
      <c r="G4" s="321" t="s">
        <v>383</v>
      </c>
      <c r="H4" s="321" t="s">
        <v>382</v>
      </c>
      <c r="I4" s="321" t="s">
        <v>384</v>
      </c>
    </row>
    <row r="5" spans="2:10" x14ac:dyDescent="0.25">
      <c r="B5" s="320" t="s">
        <v>392</v>
      </c>
      <c r="C5" s="324">
        <v>116869.8</v>
      </c>
      <c r="D5" s="323">
        <f>C5/C8</f>
        <v>2.0365307896702513E-2</v>
      </c>
      <c r="G5" s="320" t="s">
        <v>433</v>
      </c>
      <c r="H5" s="322">
        <f>SUM(Destacados!H4:H41)</f>
        <v>728229.89666666603</v>
      </c>
      <c r="I5" s="323">
        <f>H5/C8</f>
        <v>0.1268987032167464</v>
      </c>
    </row>
    <row r="6" spans="2:10" x14ac:dyDescent="0.25">
      <c r="B6" s="311" t="s">
        <v>196</v>
      </c>
      <c r="C6" s="312">
        <v>5411097.5300000003</v>
      </c>
      <c r="D6" s="313">
        <f>C6/C8</f>
        <v>0.94291824968928217</v>
      </c>
      <c r="G6" s="308" t="s">
        <v>432</v>
      </c>
      <c r="H6" s="309">
        <f>SUM('Más Vistos-H'!J16:P16)+SUM('Más Vistos-H'!J29:P29)</f>
        <v>1694797.6033333316</v>
      </c>
      <c r="I6" s="310">
        <f>H6/C8</f>
        <v>0.29532928964092342</v>
      </c>
      <c r="J6" s="313">
        <f>H6/C6</f>
        <v>0.31320773538771007</v>
      </c>
    </row>
    <row r="7" spans="2:10" x14ac:dyDescent="0.25">
      <c r="B7" s="314" t="s">
        <v>385</v>
      </c>
      <c r="C7" s="315">
        <v>210703.58</v>
      </c>
      <c r="D7" s="316">
        <f>C7/C8</f>
        <v>3.6716442414015338E-2</v>
      </c>
      <c r="G7" s="308" t="s">
        <v>434</v>
      </c>
      <c r="H7" s="309">
        <f>SUM(Partidos!G8:G31)</f>
        <v>204620.06140000001</v>
      </c>
      <c r="I7" s="310">
        <f>H7/C8</f>
        <v>3.5656350505033581E-2</v>
      </c>
      <c r="J7" s="313">
        <f>H7/C6</f>
        <v>3.7814890651213226E-2</v>
      </c>
    </row>
    <row r="8" spans="2:10" x14ac:dyDescent="0.25">
      <c r="B8" s="317" t="s">
        <v>16</v>
      </c>
      <c r="C8" s="318">
        <f>SUM(C5:C7)</f>
        <v>5738670.9100000001</v>
      </c>
      <c r="D8" s="319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31"/>
  <sheetViews>
    <sheetView showGridLines="0" zoomScale="90" zoomScaleNormal="9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baseColWidth="10" defaultRowHeight="15" x14ac:dyDescent="0.25"/>
  <cols>
    <col min="1" max="1" width="0.85546875" style="304" customWidth="1"/>
    <col min="2" max="5" width="17.7109375" style="304" customWidth="1"/>
    <col min="6" max="6" width="23" style="307" customWidth="1"/>
    <col min="7" max="7" width="18.85546875" style="79" customWidth="1"/>
    <col min="8" max="16384" width="11.42578125" style="304"/>
  </cols>
  <sheetData>
    <row r="1" spans="2:7" ht="4.5" customHeight="1" thickBot="1" x14ac:dyDescent="0.3"/>
    <row r="2" spans="2:7" ht="21" customHeight="1" thickBot="1" x14ac:dyDescent="0.3">
      <c r="B2" s="321" t="s">
        <v>435</v>
      </c>
      <c r="C2" s="321" t="s">
        <v>392</v>
      </c>
      <c r="D2" s="321" t="s">
        <v>196</v>
      </c>
      <c r="E2" s="321" t="s">
        <v>385</v>
      </c>
      <c r="F2" s="321" t="s">
        <v>449</v>
      </c>
      <c r="G2" s="321" t="s">
        <v>469</v>
      </c>
    </row>
    <row r="3" spans="2:7" ht="24.95" customHeight="1" x14ac:dyDescent="0.25">
      <c r="B3" s="329" t="s">
        <v>404</v>
      </c>
      <c r="C3" s="330">
        <v>87399</v>
      </c>
      <c r="D3" s="330">
        <v>5645444</v>
      </c>
      <c r="E3" s="331">
        <v>423507</v>
      </c>
      <c r="F3" s="325"/>
      <c r="G3" s="325"/>
    </row>
    <row r="4" spans="2:7" ht="24.95" customHeight="1" x14ac:dyDescent="0.25">
      <c r="B4" s="332" t="s">
        <v>403</v>
      </c>
      <c r="C4" s="330">
        <v>83835</v>
      </c>
      <c r="D4" s="330">
        <v>4956020</v>
      </c>
      <c r="E4" s="331">
        <v>429559</v>
      </c>
      <c r="F4" s="325"/>
      <c r="G4" s="325"/>
    </row>
    <row r="5" spans="2:7" ht="24.95" customHeight="1" x14ac:dyDescent="0.25">
      <c r="B5" s="332" t="s">
        <v>402</v>
      </c>
      <c r="C5" s="330">
        <v>93126</v>
      </c>
      <c r="D5" s="330">
        <v>5511645</v>
      </c>
      <c r="E5" s="331">
        <v>450146</v>
      </c>
      <c r="F5" s="325"/>
      <c r="G5" s="325"/>
    </row>
    <row r="6" spans="2:7" ht="24.95" customHeight="1" x14ac:dyDescent="0.25">
      <c r="B6" s="332" t="s">
        <v>401</v>
      </c>
      <c r="C6" s="330">
        <v>108586</v>
      </c>
      <c r="D6" s="330">
        <v>5678819</v>
      </c>
      <c r="E6" s="331">
        <v>422155</v>
      </c>
      <c r="F6" s="325"/>
      <c r="G6" s="325"/>
    </row>
    <row r="7" spans="2:7" ht="24.95" customHeight="1" x14ac:dyDescent="0.25">
      <c r="B7" s="332" t="s">
        <v>400</v>
      </c>
      <c r="C7" s="330">
        <v>113859</v>
      </c>
      <c r="D7" s="330">
        <v>5963927</v>
      </c>
      <c r="E7" s="331">
        <v>395604</v>
      </c>
      <c r="F7" s="326" t="s">
        <v>452</v>
      </c>
      <c r="G7" s="326" t="s">
        <v>451</v>
      </c>
    </row>
    <row r="8" spans="2:7" ht="24.95" customHeight="1" x14ac:dyDescent="0.25">
      <c r="B8" s="332" t="s">
        <v>399</v>
      </c>
      <c r="C8" s="330">
        <v>112412</v>
      </c>
      <c r="D8" s="333">
        <v>6225747</v>
      </c>
      <c r="E8" s="331">
        <v>376269</v>
      </c>
      <c r="F8" s="326" t="s">
        <v>453</v>
      </c>
      <c r="G8" s="325"/>
    </row>
    <row r="9" spans="2:7" ht="24.95" customHeight="1" x14ac:dyDescent="0.25">
      <c r="B9" s="332" t="s">
        <v>408</v>
      </c>
      <c r="C9" s="309">
        <v>99203.687000000005</v>
      </c>
      <c r="D9" s="309">
        <v>5511680.5379999997</v>
      </c>
      <c r="E9" s="334">
        <v>364261.46899999998</v>
      </c>
      <c r="F9" s="326" t="s">
        <v>446</v>
      </c>
      <c r="G9" s="325"/>
    </row>
    <row r="10" spans="2:7" ht="24.95" customHeight="1" x14ac:dyDescent="0.25">
      <c r="B10" s="332" t="s">
        <v>397</v>
      </c>
      <c r="C10" s="309">
        <v>95987.509000000005</v>
      </c>
      <c r="D10" s="309">
        <v>5232186.608</v>
      </c>
      <c r="E10" s="334">
        <v>323560.11200000002</v>
      </c>
      <c r="F10" s="325"/>
      <c r="G10" s="325"/>
    </row>
    <row r="11" spans="2:7" ht="24.95" customHeight="1" x14ac:dyDescent="0.25">
      <c r="B11" s="332" t="s">
        <v>405</v>
      </c>
      <c r="C11" s="309">
        <v>101763.1</v>
      </c>
      <c r="D11" s="309">
        <v>5729848.5</v>
      </c>
      <c r="E11" s="334">
        <v>319277</v>
      </c>
      <c r="F11" s="325"/>
      <c r="G11" s="325"/>
    </row>
    <row r="12" spans="2:7" ht="24.95" customHeight="1" x14ac:dyDescent="0.25">
      <c r="B12" s="332" t="s">
        <v>410</v>
      </c>
      <c r="C12" s="309">
        <v>105886.77099999999</v>
      </c>
      <c r="D12" s="309">
        <v>5994518.1670000004</v>
      </c>
      <c r="E12" s="334">
        <v>285187.42099999997</v>
      </c>
      <c r="F12" s="325"/>
      <c r="G12" s="325"/>
    </row>
    <row r="13" spans="2:7" ht="24.95" customHeight="1" x14ac:dyDescent="0.25">
      <c r="B13" s="332" t="s">
        <v>475</v>
      </c>
      <c r="C13" s="309">
        <v>114105.53</v>
      </c>
      <c r="D13" s="309">
        <v>5584158.2400000002</v>
      </c>
      <c r="E13" s="334">
        <v>279806.15999999997</v>
      </c>
      <c r="F13" s="325"/>
      <c r="G13" s="325"/>
    </row>
    <row r="14" spans="2:7" ht="24.95" customHeight="1" x14ac:dyDescent="0.25">
      <c r="B14" s="332" t="s">
        <v>476</v>
      </c>
      <c r="C14" s="309">
        <v>115989.13</v>
      </c>
      <c r="D14" s="309">
        <v>5722573.3799999999</v>
      </c>
      <c r="E14" s="334">
        <v>276331.37</v>
      </c>
      <c r="F14" s="325"/>
      <c r="G14" s="325"/>
    </row>
    <row r="15" spans="2:7" ht="24.95" customHeight="1" x14ac:dyDescent="0.25">
      <c r="B15" s="332" t="s">
        <v>425</v>
      </c>
      <c r="C15" s="309">
        <v>114272.19</v>
      </c>
      <c r="D15" s="309">
        <v>5606485.2999999998</v>
      </c>
      <c r="E15" s="334">
        <v>264332.23</v>
      </c>
      <c r="F15" s="327" t="s">
        <v>455</v>
      </c>
      <c r="G15" s="328" t="s">
        <v>454</v>
      </c>
    </row>
    <row r="16" spans="2:7" ht="24.95" customHeight="1" x14ac:dyDescent="0.25">
      <c r="B16" s="332" t="s">
        <v>426</v>
      </c>
      <c r="C16" s="440">
        <v>125845.21</v>
      </c>
      <c r="D16" s="441">
        <v>6044714.2199999997</v>
      </c>
      <c r="E16" s="334">
        <v>283597.23</v>
      </c>
      <c r="F16" s="325"/>
      <c r="G16" s="325"/>
    </row>
    <row r="17" spans="2:7" ht="24.95" customHeight="1" x14ac:dyDescent="0.25">
      <c r="B17" s="335" t="s">
        <v>445</v>
      </c>
      <c r="C17" s="442">
        <v>126278.9</v>
      </c>
      <c r="D17" s="337">
        <v>5912788.4100000001</v>
      </c>
      <c r="E17" s="338">
        <v>267736.38</v>
      </c>
      <c r="F17" s="339" t="s">
        <v>456</v>
      </c>
      <c r="G17" s="340" t="s">
        <v>457</v>
      </c>
    </row>
    <row r="18" spans="2:7" ht="24.95" customHeight="1" x14ac:dyDescent="0.25">
      <c r="B18" s="335" t="s">
        <v>474</v>
      </c>
      <c r="C18" s="442">
        <v>125308.59</v>
      </c>
      <c r="D18" s="337">
        <v>5916998.4100000001</v>
      </c>
      <c r="E18" s="338">
        <v>252904.34</v>
      </c>
      <c r="F18" s="339" t="s">
        <v>456</v>
      </c>
      <c r="G18" s="340" t="s">
        <v>458</v>
      </c>
    </row>
    <row r="19" spans="2:7" ht="24.95" customHeight="1" x14ac:dyDescent="0.25">
      <c r="B19" s="335" t="s">
        <v>473</v>
      </c>
      <c r="C19" s="443">
        <v>117247.22</v>
      </c>
      <c r="D19" s="337">
        <v>5740230.1799999997</v>
      </c>
      <c r="E19" s="338">
        <v>239734.7</v>
      </c>
      <c r="F19" s="339" t="s">
        <v>456</v>
      </c>
      <c r="G19" s="340" t="s">
        <v>489</v>
      </c>
    </row>
    <row r="20" spans="2:7" ht="24.75" customHeight="1" x14ac:dyDescent="0.25">
      <c r="B20" s="335" t="s">
        <v>477</v>
      </c>
      <c r="C20" s="443">
        <v>118928.22</v>
      </c>
      <c r="D20" s="337">
        <v>5816188.1500000004</v>
      </c>
      <c r="E20" s="338">
        <v>238912.56</v>
      </c>
      <c r="F20" s="339" t="s">
        <v>456</v>
      </c>
      <c r="G20" s="340" t="s">
        <v>490</v>
      </c>
    </row>
    <row r="21" spans="2:7" ht="33" customHeight="1" x14ac:dyDescent="0.25">
      <c r="B21" s="335" t="s">
        <v>479</v>
      </c>
      <c r="C21" s="336">
        <v>131610.35</v>
      </c>
      <c r="D21" s="337">
        <v>6046323.7000000002</v>
      </c>
      <c r="E21" s="338">
        <v>263303.90000000002</v>
      </c>
      <c r="F21" s="339" t="s">
        <v>492</v>
      </c>
      <c r="G21" s="340" t="s">
        <v>457</v>
      </c>
    </row>
    <row r="22" spans="2:7" ht="33" customHeight="1" x14ac:dyDescent="0.25">
      <c r="B22" s="335" t="s">
        <v>481</v>
      </c>
      <c r="C22" s="336">
        <v>130821.32</v>
      </c>
      <c r="D22" s="337">
        <v>6076205.3600000003</v>
      </c>
      <c r="E22" s="338">
        <v>249110.57</v>
      </c>
      <c r="F22" s="339" t="s">
        <v>493</v>
      </c>
      <c r="G22" s="340" t="s">
        <v>491</v>
      </c>
    </row>
    <row r="23" spans="2:7" ht="24.75" customHeight="1" thickBot="1" x14ac:dyDescent="0.3">
      <c r="B23" s="335" t="s">
        <v>488</v>
      </c>
      <c r="C23" s="442">
        <v>127202.39</v>
      </c>
      <c r="D23" s="443">
        <v>6114404.1100000003</v>
      </c>
      <c r="E23" s="338">
        <v>244551.5</v>
      </c>
      <c r="F23" s="339" t="s">
        <v>494</v>
      </c>
      <c r="G23" s="340" t="s">
        <v>494</v>
      </c>
    </row>
    <row r="24" spans="2:7" ht="15.75" thickBot="1" x14ac:dyDescent="0.3">
      <c r="B24" s="398" t="s">
        <v>510</v>
      </c>
      <c r="C24" s="442">
        <v>132633.9</v>
      </c>
      <c r="D24" s="443">
        <v>5755835.5099999998</v>
      </c>
      <c r="E24" s="338">
        <v>247107.48</v>
      </c>
      <c r="F24" s="339"/>
      <c r="G24" s="340"/>
    </row>
    <row r="25" spans="2:7" ht="15.75" thickBot="1" x14ac:dyDescent="0.3">
      <c r="B25" s="398" t="s">
        <v>684</v>
      </c>
      <c r="C25" s="445">
        <v>116869.8</v>
      </c>
      <c r="D25" s="445">
        <v>5411097.5300000003</v>
      </c>
      <c r="E25" s="407">
        <v>210703.58</v>
      </c>
      <c r="F25" s="399"/>
      <c r="G25" s="400"/>
    </row>
    <row r="26" spans="2:7" x14ac:dyDescent="0.25">
      <c r="E26" s="306"/>
    </row>
    <row r="28" spans="2:7" x14ac:dyDescent="0.25">
      <c r="C28" s="437"/>
    </row>
    <row r="29" spans="2:7" x14ac:dyDescent="0.25">
      <c r="C29" s="437"/>
    </row>
    <row r="30" spans="2:7" x14ac:dyDescent="0.25">
      <c r="C30" s="437"/>
    </row>
    <row r="31" spans="2:7" x14ac:dyDescent="0.25">
      <c r="C31" s="437"/>
    </row>
  </sheetData>
  <phoneticPr fontId="4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19"/>
  <sheetViews>
    <sheetView showGridLines="0" zoomScaleNormal="100" workbookViewId="0">
      <selection activeCell="I16" sqref="I16"/>
    </sheetView>
  </sheetViews>
  <sheetFormatPr baseColWidth="10" defaultRowHeight="15" x14ac:dyDescent="0.25"/>
  <cols>
    <col min="1" max="1" width="0.85546875" customWidth="1"/>
    <col min="2" max="5" width="17.7109375" style="341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21" t="s">
        <v>435</v>
      </c>
      <c r="C2" s="321" t="s">
        <v>8</v>
      </c>
      <c r="D2" s="321" t="s">
        <v>436</v>
      </c>
      <c r="E2" s="321" t="s">
        <v>437</v>
      </c>
    </row>
    <row r="3" spans="2:6" ht="20.100000000000001" customHeight="1" x14ac:dyDescent="0.25">
      <c r="B3" s="368" t="s">
        <v>407</v>
      </c>
      <c r="C3" s="369">
        <v>229372.38333333313</v>
      </c>
      <c r="D3" s="369">
        <v>1349796.46</v>
      </c>
      <c r="E3" s="369">
        <v>282574.91666666669</v>
      </c>
    </row>
    <row r="4" spans="2:6" ht="20.100000000000001" customHeight="1" x14ac:dyDescent="0.25">
      <c r="B4" s="344" t="s">
        <v>397</v>
      </c>
      <c r="C4" s="343">
        <v>328458.67</v>
      </c>
      <c r="D4" s="343">
        <v>1337820.58</v>
      </c>
      <c r="E4" s="343">
        <v>196728.92</v>
      </c>
    </row>
    <row r="5" spans="2:6" ht="20.100000000000001" customHeight="1" x14ac:dyDescent="0.25">
      <c r="B5" s="344" t="s">
        <v>405</v>
      </c>
      <c r="C5" s="343">
        <v>614295.7833451</v>
      </c>
      <c r="D5" s="343">
        <v>1344824.8166666655</v>
      </c>
      <c r="E5" s="343">
        <v>380612.2043000001</v>
      </c>
    </row>
    <row r="6" spans="2:6" ht="20.100000000000001" customHeight="1" x14ac:dyDescent="0.25">
      <c r="B6" s="344" t="s">
        <v>410</v>
      </c>
      <c r="C6" s="343">
        <v>610566.51666666579</v>
      </c>
      <c r="D6" s="444">
        <v>2165471.8499999978</v>
      </c>
      <c r="E6" s="343">
        <v>621346.44999999984</v>
      </c>
    </row>
    <row r="7" spans="2:6" ht="20.100000000000001" customHeight="1" x14ac:dyDescent="0.25">
      <c r="B7" s="344" t="s">
        <v>475</v>
      </c>
      <c r="C7" s="343">
        <v>495980.07666666608</v>
      </c>
      <c r="D7" s="343">
        <v>1710027.4833333315</v>
      </c>
      <c r="E7" s="343">
        <v>288256.72366666654</v>
      </c>
    </row>
    <row r="8" spans="2:6" ht="20.100000000000001" customHeight="1" x14ac:dyDescent="0.25">
      <c r="B8" s="344" t="s">
        <v>476</v>
      </c>
      <c r="C8" s="343">
        <v>645742.58333333244</v>
      </c>
      <c r="D8" s="343">
        <v>1605951.2166666649</v>
      </c>
      <c r="E8" s="343">
        <v>418884.89437000017</v>
      </c>
    </row>
    <row r="9" spans="2:6" ht="20.100000000000001" customHeight="1" x14ac:dyDescent="0.25">
      <c r="B9" s="344" t="s">
        <v>425</v>
      </c>
      <c r="C9" s="343">
        <v>610706.95333333267</v>
      </c>
      <c r="D9" s="343">
        <v>1347746.1333333317</v>
      </c>
      <c r="E9" s="343">
        <v>335206.93333333335</v>
      </c>
      <c r="F9" s="342" t="s">
        <v>430</v>
      </c>
    </row>
    <row r="10" spans="2:6" ht="20.100000000000001" customHeight="1" x14ac:dyDescent="0.25">
      <c r="B10" s="344" t="s">
        <v>426</v>
      </c>
      <c r="C10" s="438">
        <v>948656.81666666537</v>
      </c>
      <c r="D10" s="438">
        <v>1116358.3666666651</v>
      </c>
      <c r="E10" s="438">
        <v>744277.69999999984</v>
      </c>
    </row>
    <row r="11" spans="2:6" ht="20.100000000000001" customHeight="1" x14ac:dyDescent="0.25">
      <c r="B11" s="344" t="s">
        <v>445</v>
      </c>
      <c r="C11" s="438">
        <v>845932.97666666622</v>
      </c>
      <c r="D11" s="438">
        <v>1795789.6333333314</v>
      </c>
      <c r="E11" s="438">
        <v>421628.28</v>
      </c>
    </row>
    <row r="12" spans="2:6" ht="20.100000000000001" customHeight="1" x14ac:dyDescent="0.25">
      <c r="B12" s="344" t="s">
        <v>474</v>
      </c>
      <c r="C12" s="438">
        <v>1094224.013333332</v>
      </c>
      <c r="D12" s="438">
        <v>1811610.2333333315</v>
      </c>
      <c r="E12" s="438">
        <v>474333.75099999999</v>
      </c>
    </row>
    <row r="13" spans="2:6" x14ac:dyDescent="0.25">
      <c r="B13" s="344" t="s">
        <v>473</v>
      </c>
      <c r="C13" s="438">
        <v>975683.08333333232</v>
      </c>
      <c r="D13" s="444">
        <v>1889718.6499999987</v>
      </c>
      <c r="E13" s="438">
        <v>424470.00669999997</v>
      </c>
    </row>
    <row r="14" spans="2:6" x14ac:dyDescent="0.25">
      <c r="B14" s="344" t="s">
        <v>477</v>
      </c>
      <c r="C14" s="438">
        <v>1223152.2133333324</v>
      </c>
      <c r="D14" s="438">
        <v>1781795.2599999984</v>
      </c>
      <c r="E14" s="438">
        <v>521529.59000000014</v>
      </c>
    </row>
    <row r="15" spans="2:6" x14ac:dyDescent="0.25">
      <c r="B15" s="344" t="s">
        <v>479</v>
      </c>
      <c r="C15" s="438">
        <v>1024428.1466666657</v>
      </c>
      <c r="D15" s="438">
        <v>1760664.8666666644</v>
      </c>
      <c r="E15" s="438">
        <v>584810.86666666658</v>
      </c>
    </row>
    <row r="16" spans="2:6" x14ac:dyDescent="0.25">
      <c r="B16" s="344" t="s">
        <v>481</v>
      </c>
      <c r="C16" s="438">
        <v>1020359.2299999989</v>
      </c>
      <c r="D16" s="438">
        <v>1819450.7899999984</v>
      </c>
      <c r="E16" s="438">
        <v>761014.54300000006</v>
      </c>
    </row>
    <row r="17" spans="2:5" x14ac:dyDescent="0.25">
      <c r="B17" s="344" t="s">
        <v>488</v>
      </c>
      <c r="C17" s="438">
        <v>1236435.7666666657</v>
      </c>
      <c r="D17" s="438">
        <v>1863513.5366666648</v>
      </c>
      <c r="E17" s="438">
        <v>682036.51930000028</v>
      </c>
    </row>
    <row r="18" spans="2:5" x14ac:dyDescent="0.25">
      <c r="B18" s="344" t="s">
        <v>510</v>
      </c>
      <c r="C18" s="438">
        <v>1413896.4399999988</v>
      </c>
      <c r="D18" s="438">
        <v>1911445.8866666649</v>
      </c>
      <c r="E18" s="438">
        <v>305591.94333333336</v>
      </c>
    </row>
    <row r="19" spans="2:5" x14ac:dyDescent="0.25">
      <c r="B19" s="344" t="s">
        <v>684</v>
      </c>
      <c r="C19" s="438">
        <v>728229.89666666603</v>
      </c>
      <c r="D19" s="438">
        <v>1694797.60333333</v>
      </c>
      <c r="E19" s="438">
        <v>204620.06140000001</v>
      </c>
    </row>
  </sheetData>
  <phoneticPr fontId="4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55"/>
  <sheetViews>
    <sheetView tabSelected="1" topLeftCell="A10" workbookViewId="0">
      <selection activeCell="G20" sqref="G20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86" t="s">
        <v>196</v>
      </c>
      <c r="C2" s="487"/>
    </row>
    <row r="3" spans="2:9" ht="20.100000000000001" customHeight="1" thickBot="1" x14ac:dyDescent="0.3">
      <c r="B3" s="365" t="s">
        <v>459</v>
      </c>
      <c r="C3" s="365" t="s">
        <v>386</v>
      </c>
      <c r="D3" s="366" t="s">
        <v>214</v>
      </c>
      <c r="E3" s="366" t="s">
        <v>216</v>
      </c>
      <c r="F3" s="366" t="s">
        <v>387</v>
      </c>
      <c r="G3" s="366" t="s">
        <v>388</v>
      </c>
      <c r="H3" s="366" t="s">
        <v>389</v>
      </c>
      <c r="I3" s="366" t="s">
        <v>390</v>
      </c>
    </row>
    <row r="4" spans="2:9" ht="17.100000000000001" customHeight="1" x14ac:dyDescent="0.25">
      <c r="B4" s="428"/>
      <c r="C4" s="429" t="s">
        <v>511</v>
      </c>
      <c r="D4" s="429" t="s">
        <v>391</v>
      </c>
      <c r="E4" s="453">
        <v>44830</v>
      </c>
      <c r="F4" s="455">
        <v>0.70833333333333337</v>
      </c>
      <c r="G4" s="455">
        <v>0.39583333333333331</v>
      </c>
      <c r="H4" s="446">
        <v>64660.216666666602</v>
      </c>
      <c r="I4" s="439">
        <v>62220</v>
      </c>
    </row>
    <row r="5" spans="2:9" ht="17.100000000000001" customHeight="1" x14ac:dyDescent="0.25">
      <c r="B5" s="428"/>
      <c r="C5" s="429" t="s">
        <v>511</v>
      </c>
      <c r="D5" s="429" t="s">
        <v>391</v>
      </c>
      <c r="E5" s="453">
        <v>44831</v>
      </c>
      <c r="F5" s="455">
        <v>0.70833333333333337</v>
      </c>
      <c r="G5" s="455">
        <v>0.39583333333333331</v>
      </c>
      <c r="H5" s="446">
        <v>60078.933333333298</v>
      </c>
      <c r="I5" s="439">
        <v>58891</v>
      </c>
    </row>
    <row r="6" spans="2:9" ht="17.100000000000001" customHeight="1" x14ac:dyDescent="0.25">
      <c r="B6" s="428"/>
      <c r="C6" s="429" t="s">
        <v>512</v>
      </c>
      <c r="D6" s="429" t="s">
        <v>395</v>
      </c>
      <c r="E6" s="453">
        <v>44830</v>
      </c>
      <c r="F6" s="455">
        <v>0.58333333333333337</v>
      </c>
      <c r="G6" s="455">
        <v>0.8125</v>
      </c>
      <c r="H6" s="446">
        <v>20088.016666666601</v>
      </c>
      <c r="I6" s="439">
        <v>27870</v>
      </c>
    </row>
    <row r="7" spans="2:9" ht="17.100000000000001" customHeight="1" x14ac:dyDescent="0.25">
      <c r="B7" s="428" t="s">
        <v>472</v>
      </c>
      <c r="C7" s="429" t="s">
        <v>649</v>
      </c>
      <c r="D7" s="429" t="s">
        <v>398</v>
      </c>
      <c r="E7" s="453">
        <v>44830</v>
      </c>
      <c r="F7" s="455">
        <v>0.83333333333333337</v>
      </c>
      <c r="G7" s="455">
        <v>0.91666666666666663</v>
      </c>
      <c r="H7" s="446">
        <v>85377.283333333296</v>
      </c>
      <c r="I7" s="439">
        <v>108862</v>
      </c>
    </row>
    <row r="8" spans="2:9" ht="17.100000000000001" customHeight="1" x14ac:dyDescent="0.25">
      <c r="B8" s="428" t="s">
        <v>650</v>
      </c>
      <c r="C8" s="429" t="s">
        <v>536</v>
      </c>
      <c r="D8" s="429" t="s">
        <v>406</v>
      </c>
      <c r="E8" s="453">
        <v>44830</v>
      </c>
      <c r="F8" s="455">
        <v>0.57291666666666663</v>
      </c>
      <c r="G8" s="455">
        <v>0.65625</v>
      </c>
      <c r="H8" s="446">
        <v>22421.116666666599</v>
      </c>
      <c r="I8" s="439">
        <v>28340</v>
      </c>
    </row>
    <row r="9" spans="2:9" ht="17.100000000000001" customHeight="1" x14ac:dyDescent="0.25">
      <c r="B9" s="428" t="s">
        <v>650</v>
      </c>
      <c r="C9" s="429" t="s">
        <v>538</v>
      </c>
      <c r="D9" s="429" t="s">
        <v>406</v>
      </c>
      <c r="E9" s="453">
        <v>44831</v>
      </c>
      <c r="F9" s="455">
        <v>0.57291666666666663</v>
      </c>
      <c r="G9" s="455">
        <v>0.65625</v>
      </c>
      <c r="H9" s="446">
        <v>34118.800000000003</v>
      </c>
      <c r="I9" s="439">
        <v>42467</v>
      </c>
    </row>
    <row r="10" spans="2:9" ht="17.100000000000001" customHeight="1" x14ac:dyDescent="0.25">
      <c r="B10" s="428" t="s">
        <v>651</v>
      </c>
      <c r="C10" s="429" t="s">
        <v>652</v>
      </c>
      <c r="D10" s="429" t="s">
        <v>427</v>
      </c>
      <c r="E10" s="453">
        <v>44831</v>
      </c>
      <c r="F10" s="455">
        <v>0.57291666666666663</v>
      </c>
      <c r="G10" s="455">
        <v>0.65625</v>
      </c>
      <c r="H10" s="446">
        <v>5518.9166666666597</v>
      </c>
      <c r="I10" s="439">
        <v>15663</v>
      </c>
    </row>
    <row r="11" spans="2:9" ht="17.100000000000001" customHeight="1" x14ac:dyDescent="0.25">
      <c r="B11" s="428" t="s">
        <v>472</v>
      </c>
      <c r="C11" s="429" t="s">
        <v>653</v>
      </c>
      <c r="D11" s="429" t="s">
        <v>398</v>
      </c>
      <c r="E11" s="453">
        <v>44832</v>
      </c>
      <c r="F11" s="455">
        <v>0.64583333333333337</v>
      </c>
      <c r="G11" s="455">
        <v>0.72916666666666663</v>
      </c>
      <c r="H11" s="446">
        <v>13032.583333333299</v>
      </c>
      <c r="I11" s="439">
        <v>19055</v>
      </c>
    </row>
    <row r="12" spans="2:9" ht="17.100000000000001" customHeight="1" x14ac:dyDescent="0.25">
      <c r="B12" s="428" t="s">
        <v>472</v>
      </c>
      <c r="C12" s="429" t="s">
        <v>654</v>
      </c>
      <c r="D12" s="429" t="s">
        <v>398</v>
      </c>
      <c r="E12" s="453">
        <v>44833</v>
      </c>
      <c r="F12" s="455">
        <v>0.54166666666666663</v>
      </c>
      <c r="G12" s="455">
        <v>0.625</v>
      </c>
      <c r="H12" s="446">
        <v>40989.0666666666</v>
      </c>
      <c r="I12" s="439">
        <v>48444</v>
      </c>
    </row>
    <row r="13" spans="2:9" ht="17.100000000000001" customHeight="1" x14ac:dyDescent="0.25">
      <c r="B13" s="428" t="s">
        <v>472</v>
      </c>
      <c r="C13" s="429" t="s">
        <v>655</v>
      </c>
      <c r="D13" s="429" t="s">
        <v>398</v>
      </c>
      <c r="E13" s="453">
        <v>44834</v>
      </c>
      <c r="F13" s="455">
        <v>0.54166666666666663</v>
      </c>
      <c r="G13" s="455">
        <v>0.625</v>
      </c>
      <c r="H13" s="446">
        <v>83566.45</v>
      </c>
      <c r="I13" s="439">
        <v>83523</v>
      </c>
    </row>
    <row r="14" spans="2:9" ht="17.100000000000001" customHeight="1" x14ac:dyDescent="0.25">
      <c r="B14" s="428" t="s">
        <v>656</v>
      </c>
      <c r="C14" s="429" t="s">
        <v>657</v>
      </c>
      <c r="D14" s="429" t="s">
        <v>427</v>
      </c>
      <c r="E14" s="453">
        <v>44835</v>
      </c>
      <c r="F14" s="455">
        <v>0.625</v>
      </c>
      <c r="G14" s="455">
        <v>0.70833333333333337</v>
      </c>
      <c r="H14" s="446">
        <v>19146.483333333301</v>
      </c>
      <c r="I14" s="439">
        <v>26957</v>
      </c>
    </row>
    <row r="15" spans="2:9" ht="17.100000000000001" customHeight="1" x14ac:dyDescent="0.25">
      <c r="B15" s="428" t="s">
        <v>658</v>
      </c>
      <c r="C15" s="429" t="s">
        <v>557</v>
      </c>
      <c r="D15" s="429" t="s">
        <v>406</v>
      </c>
      <c r="E15" s="453">
        <v>44835</v>
      </c>
      <c r="F15" s="455">
        <v>0.45833333333333331</v>
      </c>
      <c r="G15" s="455">
        <v>0.54166666666666663</v>
      </c>
      <c r="H15" s="446">
        <v>5775.2833333333301</v>
      </c>
      <c r="I15" s="439">
        <v>10310</v>
      </c>
    </row>
    <row r="16" spans="2:9" ht="17.100000000000001" customHeight="1" x14ac:dyDescent="0.25">
      <c r="B16" s="428" t="s">
        <v>659</v>
      </c>
      <c r="C16" s="429" t="s">
        <v>571</v>
      </c>
      <c r="D16" s="429" t="s">
        <v>406</v>
      </c>
      <c r="E16" s="453">
        <v>44835</v>
      </c>
      <c r="F16" s="455">
        <v>0.58333333333333337</v>
      </c>
      <c r="G16" s="455">
        <v>0.66666666666666663</v>
      </c>
      <c r="H16" s="446">
        <v>10394.366666666599</v>
      </c>
      <c r="I16" s="439">
        <v>19005</v>
      </c>
    </row>
    <row r="17" spans="2:11" ht="17.100000000000001" customHeight="1" x14ac:dyDescent="0.25">
      <c r="B17" s="428" t="s">
        <v>660</v>
      </c>
      <c r="C17" s="429" t="s">
        <v>568</v>
      </c>
      <c r="D17" s="429" t="s">
        <v>567</v>
      </c>
      <c r="E17" s="453">
        <v>44835</v>
      </c>
      <c r="F17" s="455">
        <v>0.58333333333333337</v>
      </c>
      <c r="G17" s="455">
        <v>0.66666666666666663</v>
      </c>
      <c r="H17" s="446">
        <v>8640.8166666666602</v>
      </c>
      <c r="I17" s="439">
        <v>17193</v>
      </c>
    </row>
    <row r="18" spans="2:11" ht="17.100000000000001" customHeight="1" x14ac:dyDescent="0.25">
      <c r="B18" s="428" t="s">
        <v>661</v>
      </c>
      <c r="C18" s="429" t="s">
        <v>662</v>
      </c>
      <c r="D18" s="429" t="s">
        <v>406</v>
      </c>
      <c r="E18" s="453">
        <v>44836</v>
      </c>
      <c r="F18" s="455">
        <v>0.33333333333333331</v>
      </c>
      <c r="G18" s="455">
        <v>0.41666666666666669</v>
      </c>
      <c r="H18" s="446">
        <v>25798.183333333302</v>
      </c>
      <c r="I18" s="439">
        <v>32014</v>
      </c>
    </row>
    <row r="19" spans="2:11" ht="17.100000000000001" customHeight="1" x14ac:dyDescent="0.25">
      <c r="B19" s="428" t="s">
        <v>663</v>
      </c>
      <c r="C19" s="429" t="s">
        <v>664</v>
      </c>
      <c r="D19" s="429" t="s">
        <v>406</v>
      </c>
      <c r="E19" s="453">
        <v>44836</v>
      </c>
      <c r="F19" s="455">
        <v>0.79166666666666663</v>
      </c>
      <c r="G19" s="455">
        <v>0.875</v>
      </c>
      <c r="H19" s="449">
        <v>1858.7833333333299</v>
      </c>
      <c r="I19" s="450">
        <v>7837</v>
      </c>
    </row>
    <row r="20" spans="2:11" ht="17.100000000000001" customHeight="1" x14ac:dyDescent="0.25">
      <c r="B20" s="428"/>
      <c r="C20" s="429" t="s">
        <v>665</v>
      </c>
      <c r="D20" s="429" t="s">
        <v>395</v>
      </c>
      <c r="E20" s="453">
        <v>44835</v>
      </c>
      <c r="F20" s="455">
        <v>0.75</v>
      </c>
      <c r="G20" s="455">
        <v>0.85416666666666663</v>
      </c>
      <c r="H20" s="446">
        <v>22538.55</v>
      </c>
      <c r="I20" s="439">
        <v>27324</v>
      </c>
    </row>
    <row r="21" spans="2:11" ht="17.100000000000001" customHeight="1" x14ac:dyDescent="0.25">
      <c r="B21" s="428"/>
      <c r="C21" s="429" t="s">
        <v>666</v>
      </c>
      <c r="D21" s="429" t="s">
        <v>667</v>
      </c>
      <c r="E21" s="453">
        <v>44835</v>
      </c>
      <c r="F21" s="455">
        <v>0.61458333333333337</v>
      </c>
      <c r="G21" s="455">
        <v>0.79166666666666663</v>
      </c>
      <c r="H21" s="446">
        <v>957.5</v>
      </c>
      <c r="I21" s="439">
        <v>3237</v>
      </c>
    </row>
    <row r="22" spans="2:11" ht="17.100000000000001" customHeight="1" x14ac:dyDescent="0.25">
      <c r="B22" s="447"/>
      <c r="C22" s="448" t="s">
        <v>668</v>
      </c>
      <c r="D22" s="448" t="s">
        <v>669</v>
      </c>
      <c r="E22" s="454">
        <v>44835</v>
      </c>
      <c r="F22" s="456">
        <v>0.95138888888888884</v>
      </c>
      <c r="G22" s="456" t="s">
        <v>670</v>
      </c>
      <c r="H22" s="449">
        <v>8059.18</v>
      </c>
      <c r="I22" s="450">
        <v>18521</v>
      </c>
    </row>
    <row r="23" spans="2:11" ht="17.100000000000001" customHeight="1" x14ac:dyDescent="0.25">
      <c r="B23" s="447"/>
      <c r="C23" s="448" t="s">
        <v>212</v>
      </c>
      <c r="D23" s="448" t="s">
        <v>515</v>
      </c>
      <c r="E23" s="454">
        <v>44836</v>
      </c>
      <c r="F23" s="456">
        <v>0.83333333333333337</v>
      </c>
      <c r="G23" s="456">
        <v>0.90972222222222221</v>
      </c>
      <c r="H23" s="449">
        <v>498.81666666666598</v>
      </c>
      <c r="I23" s="450">
        <v>1768</v>
      </c>
    </row>
    <row r="24" spans="2:11" ht="17.100000000000001" customHeight="1" x14ac:dyDescent="0.25">
      <c r="B24" s="428"/>
      <c r="C24" s="429" t="s">
        <v>671</v>
      </c>
      <c r="D24" s="429" t="s">
        <v>672</v>
      </c>
      <c r="E24" s="453">
        <v>44836</v>
      </c>
      <c r="F24" s="455">
        <v>0.875</v>
      </c>
      <c r="G24" s="455">
        <v>0.99930555555555556</v>
      </c>
      <c r="H24" s="449">
        <v>124.433333333333</v>
      </c>
      <c r="I24" s="450">
        <v>235</v>
      </c>
    </row>
    <row r="25" spans="2:11" s="299" customFormat="1" ht="17.100000000000001" customHeight="1" x14ac:dyDescent="0.25">
      <c r="B25" s="447"/>
      <c r="C25" s="448" t="s">
        <v>673</v>
      </c>
      <c r="D25" s="448" t="s">
        <v>674</v>
      </c>
      <c r="E25" s="454">
        <v>44836</v>
      </c>
      <c r="F25" s="456">
        <v>0.875</v>
      </c>
      <c r="G25" s="456">
        <v>0.97222222222222221</v>
      </c>
      <c r="H25" s="446">
        <v>942.06666666666604</v>
      </c>
      <c r="I25" s="439">
        <v>2274</v>
      </c>
      <c r="J25"/>
      <c r="K25"/>
    </row>
    <row r="26" spans="2:11" ht="17.100000000000001" customHeight="1" x14ac:dyDescent="0.25">
      <c r="B26" s="428"/>
      <c r="C26" s="429" t="s">
        <v>675</v>
      </c>
      <c r="D26" s="429" t="s">
        <v>514</v>
      </c>
      <c r="E26" s="453">
        <v>44836</v>
      </c>
      <c r="F26" s="455">
        <v>0.20833333333333334</v>
      </c>
      <c r="G26" s="455">
        <v>0.95833333333333337</v>
      </c>
      <c r="H26" s="446">
        <v>61180.75</v>
      </c>
      <c r="I26" s="439">
        <v>93652</v>
      </c>
    </row>
    <row r="27" spans="2:11" ht="17.100000000000001" customHeight="1" x14ac:dyDescent="0.25">
      <c r="B27" s="428"/>
      <c r="C27" s="429" t="s">
        <v>676</v>
      </c>
      <c r="D27" s="429" t="s">
        <v>391</v>
      </c>
      <c r="E27" s="453">
        <v>44835</v>
      </c>
      <c r="F27" s="455">
        <v>0.875</v>
      </c>
      <c r="G27" s="455">
        <v>0.97916666666666663</v>
      </c>
      <c r="H27" s="446">
        <v>71919.55</v>
      </c>
      <c r="I27" s="439">
        <v>58575</v>
      </c>
    </row>
    <row r="28" spans="2:11" ht="17.100000000000001" customHeight="1" x14ac:dyDescent="0.25">
      <c r="B28" s="428"/>
      <c r="C28" s="429" t="s">
        <v>362</v>
      </c>
      <c r="D28" s="429" t="s">
        <v>395</v>
      </c>
      <c r="E28" s="453">
        <v>44835</v>
      </c>
      <c r="F28" s="455">
        <v>0.85416666666666663</v>
      </c>
      <c r="G28" s="455">
        <v>0.95833333333333337</v>
      </c>
      <c r="H28" s="446">
        <v>39114.383333333302</v>
      </c>
      <c r="I28" s="439">
        <v>47806</v>
      </c>
    </row>
    <row r="29" spans="2:11" ht="17.100000000000001" customHeight="1" x14ac:dyDescent="0.25">
      <c r="B29" s="428"/>
      <c r="C29" s="429" t="s">
        <v>412</v>
      </c>
      <c r="D29" s="429" t="s">
        <v>513</v>
      </c>
      <c r="E29" s="453">
        <v>44836</v>
      </c>
      <c r="F29" s="455">
        <v>0.875</v>
      </c>
      <c r="G29" s="455">
        <v>0.9375</v>
      </c>
      <c r="H29" s="446">
        <v>1115.6666666666599</v>
      </c>
      <c r="I29" s="439">
        <v>10319</v>
      </c>
    </row>
    <row r="30" spans="2:11" ht="17.100000000000001" customHeight="1" x14ac:dyDescent="0.25">
      <c r="B30" s="62"/>
      <c r="C30" s="62"/>
      <c r="D30" s="62"/>
      <c r="E30" s="430"/>
      <c r="F30" s="431"/>
      <c r="G30" s="431"/>
      <c r="H30" s="432"/>
      <c r="I30" s="433"/>
    </row>
    <row r="31" spans="2:11" ht="15.75" thickBot="1" x14ac:dyDescent="0.3">
      <c r="B31"/>
    </row>
    <row r="32" spans="2:11" ht="15.75" thickBot="1" x14ac:dyDescent="0.3">
      <c r="B32" s="488" t="s">
        <v>392</v>
      </c>
      <c r="C32" s="489"/>
    </row>
    <row r="33" spans="2:9" ht="15.75" thickBot="1" x14ac:dyDescent="0.3">
      <c r="B33" s="365" t="s">
        <v>386</v>
      </c>
      <c r="C33" s="365" t="s">
        <v>214</v>
      </c>
      <c r="D33" s="366" t="s">
        <v>393</v>
      </c>
      <c r="E33" s="366" t="s">
        <v>387</v>
      </c>
      <c r="F33" s="366" t="s">
        <v>394</v>
      </c>
      <c r="G33" s="366" t="s">
        <v>388</v>
      </c>
      <c r="H33" s="366" t="s">
        <v>389</v>
      </c>
      <c r="I33" s="366" t="s">
        <v>390</v>
      </c>
    </row>
    <row r="34" spans="2:9" x14ac:dyDescent="0.25">
      <c r="B34" s="408" t="s">
        <v>516</v>
      </c>
      <c r="C34" s="408" t="s">
        <v>395</v>
      </c>
      <c r="D34" s="414">
        <v>44830</v>
      </c>
      <c r="E34" s="434">
        <v>0.375</v>
      </c>
      <c r="F34" s="414">
        <v>44834</v>
      </c>
      <c r="G34" s="434">
        <v>0.95833333333333337</v>
      </c>
      <c r="H34" s="446">
        <v>7532.29</v>
      </c>
      <c r="I34" s="439">
        <v>13971</v>
      </c>
    </row>
    <row r="35" spans="2:9" x14ac:dyDescent="0.25">
      <c r="B35" s="408" t="s">
        <v>677</v>
      </c>
      <c r="C35" s="408" t="s">
        <v>514</v>
      </c>
      <c r="D35" s="414">
        <v>44830</v>
      </c>
      <c r="E35" s="434">
        <v>0.375</v>
      </c>
      <c r="F35" s="414">
        <v>44832</v>
      </c>
      <c r="G35" s="434">
        <v>0.95833333333333337</v>
      </c>
      <c r="H35" s="446">
        <v>473.59</v>
      </c>
      <c r="I35" s="439">
        <v>1015</v>
      </c>
    </row>
    <row r="36" spans="2:9" x14ac:dyDescent="0.25">
      <c r="B36" s="408" t="s">
        <v>517</v>
      </c>
      <c r="C36" s="408" t="s">
        <v>513</v>
      </c>
      <c r="D36" s="414">
        <v>44830</v>
      </c>
      <c r="E36" s="434">
        <v>0</v>
      </c>
      <c r="F36" s="414">
        <v>44830</v>
      </c>
      <c r="G36" s="434">
        <v>0.625</v>
      </c>
      <c r="H36" s="446">
        <v>14.21</v>
      </c>
      <c r="I36" s="439">
        <v>25</v>
      </c>
    </row>
    <row r="37" spans="2:9" x14ac:dyDescent="0.25">
      <c r="B37" s="408" t="s">
        <v>678</v>
      </c>
      <c r="C37" s="408" t="s">
        <v>513</v>
      </c>
      <c r="D37" s="414">
        <v>44830</v>
      </c>
      <c r="E37" s="434">
        <v>0.54166666666666663</v>
      </c>
      <c r="F37" s="414">
        <v>44834</v>
      </c>
      <c r="G37" s="434">
        <v>0.95833333333333337</v>
      </c>
      <c r="H37" s="446">
        <v>869.59</v>
      </c>
      <c r="I37" s="439">
        <v>1671</v>
      </c>
    </row>
    <row r="38" spans="2:9" x14ac:dyDescent="0.25">
      <c r="B38" s="408" t="s">
        <v>679</v>
      </c>
      <c r="C38" s="408" t="s">
        <v>398</v>
      </c>
      <c r="D38" s="414">
        <v>44831</v>
      </c>
      <c r="E38" s="434">
        <v>0.54166666666666663</v>
      </c>
      <c r="F38" s="414">
        <v>44834</v>
      </c>
      <c r="G38" s="434">
        <v>0.95833333333333337</v>
      </c>
      <c r="H38" s="446">
        <v>3375.58</v>
      </c>
      <c r="I38" s="439">
        <v>5922</v>
      </c>
    </row>
    <row r="39" spans="2:9" x14ac:dyDescent="0.25">
      <c r="B39" s="408" t="s">
        <v>680</v>
      </c>
      <c r="C39" s="408" t="s">
        <v>398</v>
      </c>
      <c r="D39" s="414">
        <v>44834</v>
      </c>
      <c r="E39" s="434">
        <v>0.70833333333333337</v>
      </c>
      <c r="F39" s="414">
        <v>44836</v>
      </c>
      <c r="G39" s="434">
        <v>0.99930555555555556</v>
      </c>
      <c r="H39" s="446">
        <v>927.55</v>
      </c>
      <c r="I39" s="439">
        <v>1692</v>
      </c>
    </row>
    <row r="40" spans="2:9" x14ac:dyDescent="0.25">
      <c r="B40" s="408" t="s">
        <v>681</v>
      </c>
      <c r="C40" s="408" t="s">
        <v>395</v>
      </c>
      <c r="D40" s="414">
        <v>44836</v>
      </c>
      <c r="E40" s="434">
        <v>0.45833333333333331</v>
      </c>
      <c r="F40" s="414">
        <v>44836</v>
      </c>
      <c r="G40" s="434">
        <v>0.99930555555555556</v>
      </c>
      <c r="H40" s="446">
        <v>5640.29</v>
      </c>
      <c r="I40" s="439">
        <v>7077</v>
      </c>
    </row>
    <row r="41" spans="2:9" x14ac:dyDescent="0.25">
      <c r="B41" s="408" t="s">
        <v>682</v>
      </c>
      <c r="C41" s="408" t="s">
        <v>406</v>
      </c>
      <c r="D41" s="414">
        <v>44836</v>
      </c>
      <c r="E41" s="434">
        <v>0.45833333333333331</v>
      </c>
      <c r="F41" s="414">
        <v>44836</v>
      </c>
      <c r="G41" s="434">
        <v>0.99930555555555556</v>
      </c>
      <c r="H41" s="446">
        <v>1480.6</v>
      </c>
      <c r="I41" s="439">
        <v>1980</v>
      </c>
    </row>
    <row r="42" spans="2:9" ht="15.75" thickBot="1" x14ac:dyDescent="0.3">
      <c r="B42"/>
      <c r="C42" s="298"/>
    </row>
    <row r="43" spans="2:9" ht="15.75" thickBot="1" x14ac:dyDescent="0.3">
      <c r="B43" s="488" t="s">
        <v>385</v>
      </c>
      <c r="C43" s="489"/>
    </row>
    <row r="44" spans="2:9" ht="15.75" thickBot="1" x14ac:dyDescent="0.3">
      <c r="B44" s="409" t="s">
        <v>386</v>
      </c>
      <c r="C44" s="365"/>
      <c r="D44" s="366" t="s">
        <v>393</v>
      </c>
      <c r="E44" s="366" t="s">
        <v>387</v>
      </c>
      <c r="F44" s="366" t="s">
        <v>394</v>
      </c>
      <c r="G44" s="366" t="s">
        <v>388</v>
      </c>
      <c r="H44" s="366" t="s">
        <v>389</v>
      </c>
      <c r="I44" s="366" t="s">
        <v>390</v>
      </c>
    </row>
    <row r="45" spans="2:9" x14ac:dyDescent="0.25">
      <c r="B45" s="412"/>
      <c r="C45" s="413"/>
      <c r="D45" s="414"/>
      <c r="E45" s="415"/>
      <c r="F45" s="416"/>
      <c r="G45" s="417"/>
      <c r="H45" s="418"/>
      <c r="I45" s="412"/>
    </row>
    <row r="48" spans="2:9" ht="15.75" thickBot="1" x14ac:dyDescent="0.3">
      <c r="B48" s="435" t="s">
        <v>487</v>
      </c>
      <c r="C48" s="436"/>
    </row>
    <row r="49" spans="2:9" ht="15.75" thickBot="1" x14ac:dyDescent="0.3">
      <c r="B49" s="409" t="s">
        <v>386</v>
      </c>
      <c r="C49" s="365"/>
      <c r="D49" s="366" t="s">
        <v>393</v>
      </c>
      <c r="E49" s="366" t="s">
        <v>387</v>
      </c>
      <c r="F49" s="366" t="s">
        <v>394</v>
      </c>
      <c r="G49" s="366" t="s">
        <v>388</v>
      </c>
      <c r="H49" s="366" t="s">
        <v>389</v>
      </c>
      <c r="I49" s="366" t="s">
        <v>390</v>
      </c>
    </row>
    <row r="50" spans="2:9" x14ac:dyDescent="0.25">
      <c r="B50" s="428" t="s">
        <v>675</v>
      </c>
      <c r="C50" s="429" t="s">
        <v>486</v>
      </c>
      <c r="D50" s="451">
        <v>44836</v>
      </c>
      <c r="E50" s="452">
        <v>0.20833333333333334</v>
      </c>
      <c r="F50" s="451">
        <v>44836</v>
      </c>
      <c r="G50" s="452">
        <v>0.99930555555555556</v>
      </c>
      <c r="H50" s="446">
        <v>181434.616666666</v>
      </c>
      <c r="I50" s="439">
        <v>197313</v>
      </c>
    </row>
    <row r="51" spans="2:9" x14ac:dyDescent="0.25">
      <c r="B51" s="447" t="s">
        <v>675</v>
      </c>
      <c r="C51" s="448" t="s">
        <v>391</v>
      </c>
      <c r="D51" s="451">
        <v>44836</v>
      </c>
      <c r="E51" s="452">
        <v>0.20833333333333334</v>
      </c>
      <c r="F51" s="451">
        <v>44836</v>
      </c>
      <c r="G51" s="452">
        <v>0.99930555555555556</v>
      </c>
      <c r="H51" s="449">
        <v>373867.65</v>
      </c>
      <c r="I51" s="450">
        <v>250381</v>
      </c>
    </row>
    <row r="52" spans="2:9" x14ac:dyDescent="0.25">
      <c r="B52" s="428" t="s">
        <v>675</v>
      </c>
      <c r="C52" s="429" t="s">
        <v>482</v>
      </c>
      <c r="D52" s="451">
        <v>44836</v>
      </c>
      <c r="E52" s="452">
        <v>0.20833333333333334</v>
      </c>
      <c r="F52" s="451">
        <v>44836</v>
      </c>
      <c r="G52" s="452">
        <v>0.99930555555555556</v>
      </c>
      <c r="H52" s="446">
        <v>40383.949999999997</v>
      </c>
      <c r="I52" s="439">
        <v>129170</v>
      </c>
    </row>
    <row r="53" spans="2:9" x14ac:dyDescent="0.25">
      <c r="B53" s="428" t="s">
        <v>675</v>
      </c>
      <c r="C53" s="429" t="s">
        <v>514</v>
      </c>
      <c r="D53" s="451">
        <v>44836</v>
      </c>
      <c r="E53" s="452">
        <v>0.20833333333333334</v>
      </c>
      <c r="F53" s="451">
        <v>44836</v>
      </c>
      <c r="G53" s="452">
        <v>0.99930555555555556</v>
      </c>
      <c r="H53" s="446">
        <v>64651.666666666599</v>
      </c>
      <c r="I53" s="439">
        <v>97506</v>
      </c>
    </row>
    <row r="54" spans="2:9" x14ac:dyDescent="0.25">
      <c r="B54" s="428" t="s">
        <v>675</v>
      </c>
      <c r="C54" s="429" t="s">
        <v>395</v>
      </c>
      <c r="D54" s="414">
        <v>44836</v>
      </c>
      <c r="E54" s="452">
        <v>0.20833333333333334</v>
      </c>
      <c r="F54" s="414">
        <v>44836</v>
      </c>
      <c r="G54" s="452">
        <v>0.99930555555555556</v>
      </c>
      <c r="H54" s="446">
        <v>60185.95</v>
      </c>
      <c r="I54" s="439">
        <v>124884</v>
      </c>
    </row>
    <row r="55" spans="2:9" x14ac:dyDescent="0.25">
      <c r="B55" s="428" t="s">
        <v>675</v>
      </c>
      <c r="C55" s="429" t="s">
        <v>518</v>
      </c>
      <c r="D55" s="414">
        <v>44836</v>
      </c>
      <c r="E55" s="452">
        <v>0.20833333333333334</v>
      </c>
      <c r="F55" s="414">
        <v>44836</v>
      </c>
      <c r="G55" s="452">
        <v>0.99930555555555556</v>
      </c>
      <c r="H55" s="446">
        <v>7834.2833333333301</v>
      </c>
      <c r="I55" s="439">
        <v>40661</v>
      </c>
    </row>
  </sheetData>
  <autoFilter ref="B3:I29" xr:uid="{7D46FBD9-20BA-4FF6-9F60-44AF332FA66D}">
    <sortState xmlns:xlrd2="http://schemas.microsoft.com/office/spreadsheetml/2017/richdata2" ref="B4:I29">
      <sortCondition descending="1" ref="H3:H29"/>
    </sortState>
  </autoFilter>
  <mergeCells count="3">
    <mergeCell ref="B2:C2"/>
    <mergeCell ref="B43:C43"/>
    <mergeCell ref="B32:C3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3" customWidth="1"/>
    <col min="3" max="3" width="18.7109375" style="191" customWidth="1"/>
  </cols>
  <sheetData>
    <row r="1" spans="1:3" ht="20.100000000000001" customHeight="1" thickBot="1" x14ac:dyDescent="0.3">
      <c r="A1" s="490" t="s">
        <v>519</v>
      </c>
      <c r="B1" s="491"/>
      <c r="C1" s="491"/>
    </row>
    <row r="2" spans="1:3" ht="20.100000000000001" customHeight="1" thickBot="1" x14ac:dyDescent="0.3">
      <c r="A2" s="365" t="s">
        <v>460</v>
      </c>
      <c r="B2" s="366" t="s">
        <v>389</v>
      </c>
      <c r="C2" s="366" t="s">
        <v>390</v>
      </c>
    </row>
    <row r="3" spans="1:3" x14ac:dyDescent="0.25">
      <c r="A3" s="370" t="s">
        <v>362</v>
      </c>
      <c r="B3" s="301">
        <v>7532.4939999999997</v>
      </c>
      <c r="C3" s="302">
        <v>13971</v>
      </c>
    </row>
    <row r="4" spans="1:3" x14ac:dyDescent="0.25">
      <c r="A4" s="370" t="s">
        <v>598</v>
      </c>
      <c r="B4" s="301">
        <v>6319.1760000000004</v>
      </c>
      <c r="C4" s="302">
        <v>7563</v>
      </c>
    </row>
    <row r="5" spans="1:3" x14ac:dyDescent="0.25">
      <c r="A5" s="370" t="s">
        <v>360</v>
      </c>
      <c r="B5" s="301">
        <v>6097.9160000000002</v>
      </c>
      <c r="C5" s="302">
        <v>5779</v>
      </c>
    </row>
    <row r="6" spans="1:3" x14ac:dyDescent="0.25">
      <c r="A6" s="370" t="s">
        <v>599</v>
      </c>
      <c r="B6" s="301">
        <v>4603.174</v>
      </c>
      <c r="C6" s="302">
        <v>7734</v>
      </c>
    </row>
    <row r="7" spans="1:3" x14ac:dyDescent="0.25">
      <c r="A7" s="370" t="s">
        <v>361</v>
      </c>
      <c r="B7" s="301">
        <v>4089.9</v>
      </c>
      <c r="C7" s="302">
        <v>3581</v>
      </c>
    </row>
    <row r="8" spans="1:3" x14ac:dyDescent="0.25">
      <c r="A8" s="370" t="s">
        <v>363</v>
      </c>
      <c r="B8" s="301">
        <v>3846.6750000000002</v>
      </c>
      <c r="C8" s="302">
        <v>1854</v>
      </c>
    </row>
    <row r="9" spans="1:3" x14ac:dyDescent="0.25">
      <c r="A9" s="370" t="s">
        <v>364</v>
      </c>
      <c r="B9" s="301">
        <v>2606.3339999999998</v>
      </c>
      <c r="C9" s="302">
        <v>1771</v>
      </c>
    </row>
    <row r="10" spans="1:3" x14ac:dyDescent="0.25">
      <c r="A10" s="370" t="s">
        <v>448</v>
      </c>
      <c r="B10" s="301">
        <v>2528.9850000000001</v>
      </c>
      <c r="C10" s="302">
        <v>1174</v>
      </c>
    </row>
    <row r="11" spans="1:3" x14ac:dyDescent="0.25">
      <c r="A11" s="370" t="s">
        <v>600</v>
      </c>
      <c r="B11" s="301">
        <v>1962.0540000000001</v>
      </c>
      <c r="C11" s="302">
        <v>2464</v>
      </c>
    </row>
    <row r="12" spans="1:3" x14ac:dyDescent="0.25">
      <c r="A12" s="370" t="s">
        <v>601</v>
      </c>
      <c r="B12" s="301">
        <v>1868.0139999999999</v>
      </c>
      <c r="C12" s="302">
        <v>2145</v>
      </c>
    </row>
    <row r="13" spans="1:3" x14ac:dyDescent="0.25">
      <c r="A13" s="364" t="s">
        <v>365</v>
      </c>
      <c r="B13" s="295">
        <v>1833.4780000000001</v>
      </c>
      <c r="C13" s="297">
        <v>2155</v>
      </c>
    </row>
    <row r="14" spans="1:3" x14ac:dyDescent="0.25">
      <c r="A14" s="364" t="s">
        <v>447</v>
      </c>
      <c r="B14" s="295">
        <v>1756.0840000000001</v>
      </c>
      <c r="C14" s="297">
        <v>3832</v>
      </c>
    </row>
    <row r="15" spans="1:3" x14ac:dyDescent="0.25">
      <c r="A15" s="364" t="s">
        <v>366</v>
      </c>
      <c r="B15" s="295">
        <v>1733.489</v>
      </c>
      <c r="C15" s="297">
        <v>1597</v>
      </c>
    </row>
    <row r="16" spans="1:3" x14ac:dyDescent="0.25">
      <c r="A16" s="364" t="s">
        <v>602</v>
      </c>
      <c r="B16" s="295">
        <v>1601.9169999999999</v>
      </c>
      <c r="C16" s="297">
        <v>2096</v>
      </c>
    </row>
    <row r="17" spans="1:3" x14ac:dyDescent="0.25">
      <c r="A17" s="364" t="s">
        <v>367</v>
      </c>
      <c r="B17" s="295">
        <v>1385.5150000000001</v>
      </c>
      <c r="C17" s="297">
        <v>4908</v>
      </c>
    </row>
    <row r="18" spans="1:3" x14ac:dyDescent="0.25">
      <c r="A18" s="364" t="s">
        <v>603</v>
      </c>
      <c r="B18" s="295">
        <v>1294.913</v>
      </c>
      <c r="C18" s="297">
        <v>2059</v>
      </c>
    </row>
    <row r="19" spans="1:3" x14ac:dyDescent="0.25">
      <c r="A19" s="364" t="s">
        <v>485</v>
      </c>
      <c r="B19" s="295">
        <v>1085.0229999999999</v>
      </c>
      <c r="C19" s="297">
        <v>1278</v>
      </c>
    </row>
    <row r="20" spans="1:3" x14ac:dyDescent="0.25">
      <c r="A20" s="364" t="s">
        <v>484</v>
      </c>
      <c r="B20" s="295">
        <v>1014.218</v>
      </c>
      <c r="C20" s="297">
        <v>1007</v>
      </c>
    </row>
    <row r="21" spans="1:3" x14ac:dyDescent="0.25">
      <c r="A21" s="364" t="s">
        <v>500</v>
      </c>
      <c r="B21" s="295">
        <v>891.27</v>
      </c>
      <c r="C21" s="297">
        <v>1709</v>
      </c>
    </row>
    <row r="22" spans="1:3" x14ac:dyDescent="0.25">
      <c r="A22" s="364" t="s">
        <v>424</v>
      </c>
      <c r="B22" s="295">
        <v>876.88499999999999</v>
      </c>
      <c r="C22" s="297">
        <v>887</v>
      </c>
    </row>
    <row r="23" spans="1:3" x14ac:dyDescent="0.25">
      <c r="A23" s="364" t="s">
        <v>370</v>
      </c>
      <c r="B23" s="295">
        <v>766.55899999999997</v>
      </c>
      <c r="C23" s="297">
        <v>1100</v>
      </c>
    </row>
    <row r="24" spans="1:3" x14ac:dyDescent="0.25">
      <c r="A24" s="364" t="s">
        <v>77</v>
      </c>
      <c r="B24" s="295">
        <v>742.85400000000004</v>
      </c>
      <c r="C24" s="297">
        <v>930</v>
      </c>
    </row>
    <row r="25" spans="1:3" x14ac:dyDescent="0.25">
      <c r="A25" s="364" t="s">
        <v>374</v>
      </c>
      <c r="B25" s="295">
        <v>690.79700000000003</v>
      </c>
      <c r="C25" s="297">
        <v>751</v>
      </c>
    </row>
    <row r="26" spans="1:3" x14ac:dyDescent="0.25">
      <c r="A26" s="364" t="s">
        <v>604</v>
      </c>
      <c r="B26" s="295">
        <v>677.93299999999999</v>
      </c>
      <c r="C26" s="297">
        <v>795</v>
      </c>
    </row>
    <row r="27" spans="1:3" x14ac:dyDescent="0.25">
      <c r="A27" s="364" t="s">
        <v>377</v>
      </c>
      <c r="B27" s="295">
        <v>662.13300000000004</v>
      </c>
      <c r="C27" s="297">
        <v>867</v>
      </c>
    </row>
    <row r="28" spans="1:3" x14ac:dyDescent="0.25">
      <c r="A28" s="364" t="s">
        <v>605</v>
      </c>
      <c r="B28" s="295">
        <v>657.63800000000003</v>
      </c>
      <c r="C28" s="297">
        <v>588</v>
      </c>
    </row>
    <row r="29" spans="1:3" x14ac:dyDescent="0.25">
      <c r="A29" s="364" t="s">
        <v>606</v>
      </c>
      <c r="B29" s="295">
        <v>635.74599999999998</v>
      </c>
      <c r="C29" s="297">
        <v>807</v>
      </c>
    </row>
    <row r="30" spans="1:3" x14ac:dyDescent="0.25">
      <c r="A30" s="364" t="s">
        <v>368</v>
      </c>
      <c r="B30" s="295">
        <v>628.65899999999999</v>
      </c>
      <c r="C30" s="297">
        <v>1013</v>
      </c>
    </row>
    <row r="31" spans="1:3" x14ac:dyDescent="0.25">
      <c r="A31" s="364" t="s">
        <v>607</v>
      </c>
      <c r="B31" s="295">
        <v>603.49800000000005</v>
      </c>
      <c r="C31" s="297">
        <v>696</v>
      </c>
    </row>
    <row r="32" spans="1:3" x14ac:dyDescent="0.25">
      <c r="A32" s="364" t="s">
        <v>608</v>
      </c>
      <c r="B32" s="295">
        <v>564.553</v>
      </c>
      <c r="C32" s="297">
        <v>510</v>
      </c>
    </row>
    <row r="33" spans="1:3" x14ac:dyDescent="0.25">
      <c r="A33" s="364" t="s">
        <v>412</v>
      </c>
      <c r="B33" s="295">
        <v>563.399</v>
      </c>
      <c r="C33" s="297">
        <v>735</v>
      </c>
    </row>
    <row r="34" spans="1:3" x14ac:dyDescent="0.25">
      <c r="A34" s="364" t="s">
        <v>609</v>
      </c>
      <c r="B34" s="295">
        <v>558.37800000000004</v>
      </c>
      <c r="C34" s="297">
        <v>1136</v>
      </c>
    </row>
    <row r="35" spans="1:3" x14ac:dyDescent="0.25">
      <c r="A35" s="364" t="s">
        <v>480</v>
      </c>
      <c r="B35" s="295">
        <v>529.32100000000003</v>
      </c>
      <c r="C35" s="297">
        <v>1621</v>
      </c>
    </row>
    <row r="36" spans="1:3" x14ac:dyDescent="0.25">
      <c r="A36" s="364" t="s">
        <v>610</v>
      </c>
      <c r="B36" s="295">
        <v>512.93799999999999</v>
      </c>
      <c r="C36" s="297">
        <v>617</v>
      </c>
    </row>
    <row r="37" spans="1:3" x14ac:dyDescent="0.25">
      <c r="A37" s="364" t="s">
        <v>379</v>
      </c>
      <c r="B37" s="295">
        <v>512.84900000000005</v>
      </c>
      <c r="C37" s="297">
        <v>381</v>
      </c>
    </row>
    <row r="38" spans="1:3" x14ac:dyDescent="0.25">
      <c r="A38" s="364" t="s">
        <v>611</v>
      </c>
      <c r="B38" s="295">
        <v>488.08499999999998</v>
      </c>
      <c r="C38" s="297">
        <v>500</v>
      </c>
    </row>
    <row r="39" spans="1:3" x14ac:dyDescent="0.25">
      <c r="A39" s="364" t="s">
        <v>376</v>
      </c>
      <c r="B39" s="295">
        <v>485.28199999999998</v>
      </c>
      <c r="C39" s="297">
        <v>811</v>
      </c>
    </row>
    <row r="40" spans="1:3" x14ac:dyDescent="0.25">
      <c r="A40" s="364" t="s">
        <v>612</v>
      </c>
      <c r="B40" s="295">
        <v>473.40199999999999</v>
      </c>
      <c r="C40" s="297">
        <v>688</v>
      </c>
    </row>
    <row r="41" spans="1:3" x14ac:dyDescent="0.25">
      <c r="A41" s="364" t="s">
        <v>411</v>
      </c>
      <c r="B41" s="295">
        <v>469.42399999999998</v>
      </c>
      <c r="C41" s="297">
        <v>428</v>
      </c>
    </row>
    <row r="42" spans="1:3" x14ac:dyDescent="0.25">
      <c r="A42" s="364" t="s">
        <v>613</v>
      </c>
      <c r="B42" s="295">
        <v>452.505</v>
      </c>
      <c r="C42" s="297">
        <v>442</v>
      </c>
    </row>
    <row r="43" spans="1:3" x14ac:dyDescent="0.25">
      <c r="A43" s="364" t="s">
        <v>372</v>
      </c>
      <c r="B43" s="295">
        <v>440.92899999999997</v>
      </c>
      <c r="C43" s="297">
        <v>1315</v>
      </c>
    </row>
    <row r="44" spans="1:3" x14ac:dyDescent="0.25">
      <c r="A44" s="364" t="s">
        <v>614</v>
      </c>
      <c r="B44" s="295">
        <v>427.93</v>
      </c>
      <c r="C44" s="297">
        <v>624</v>
      </c>
    </row>
    <row r="45" spans="1:3" x14ac:dyDescent="0.25">
      <c r="A45" s="364" t="s">
        <v>501</v>
      </c>
      <c r="B45" s="295">
        <v>427.71199999999999</v>
      </c>
      <c r="C45" s="297">
        <v>388</v>
      </c>
    </row>
    <row r="46" spans="1:3" x14ac:dyDescent="0.25">
      <c r="A46" s="364" t="s">
        <v>615</v>
      </c>
      <c r="B46" s="295">
        <v>420.23599999999999</v>
      </c>
      <c r="C46" s="297">
        <v>542</v>
      </c>
    </row>
    <row r="47" spans="1:3" x14ac:dyDescent="0.25">
      <c r="A47" s="364" t="s">
        <v>369</v>
      </c>
      <c r="B47" s="295">
        <v>401.154</v>
      </c>
      <c r="C47" s="297">
        <v>2054</v>
      </c>
    </row>
    <row r="48" spans="1:3" x14ac:dyDescent="0.25">
      <c r="A48" s="364" t="s">
        <v>616</v>
      </c>
      <c r="B48" s="295">
        <v>375.72699999999998</v>
      </c>
      <c r="C48" s="297">
        <v>326</v>
      </c>
    </row>
    <row r="49" spans="1:3" x14ac:dyDescent="0.25">
      <c r="A49" s="364" t="s">
        <v>617</v>
      </c>
      <c r="B49" s="295">
        <v>371.46699999999998</v>
      </c>
      <c r="C49" s="297">
        <v>1847</v>
      </c>
    </row>
    <row r="50" spans="1:3" x14ac:dyDescent="0.25">
      <c r="A50" s="364" t="s">
        <v>373</v>
      </c>
      <c r="B50" s="295">
        <v>357.80200000000002</v>
      </c>
      <c r="C50" s="297">
        <v>1310</v>
      </c>
    </row>
    <row r="51" spans="1:3" x14ac:dyDescent="0.25">
      <c r="A51" s="364" t="s">
        <v>618</v>
      </c>
      <c r="B51" s="295">
        <v>351.88200000000001</v>
      </c>
      <c r="C51" s="297">
        <v>449</v>
      </c>
    </row>
    <row r="52" spans="1:3" x14ac:dyDescent="0.25">
      <c r="A52" s="364" t="s">
        <v>619</v>
      </c>
      <c r="B52" s="295">
        <v>334.351</v>
      </c>
      <c r="C52" s="297">
        <v>424</v>
      </c>
    </row>
    <row r="53" spans="1:3" x14ac:dyDescent="0.25">
      <c r="A53" s="364" t="s">
        <v>423</v>
      </c>
      <c r="B53" s="295">
        <v>326.74599999999998</v>
      </c>
      <c r="C53" s="297">
        <v>549</v>
      </c>
    </row>
    <row r="54" spans="1:3" x14ac:dyDescent="0.25">
      <c r="A54" s="364" t="s">
        <v>620</v>
      </c>
      <c r="B54" s="295">
        <v>317.65199999999999</v>
      </c>
      <c r="C54" s="297">
        <v>367</v>
      </c>
    </row>
    <row r="55" spans="1:3" x14ac:dyDescent="0.25">
      <c r="A55" s="364" t="s">
        <v>441</v>
      </c>
      <c r="B55" s="295">
        <v>317.17899999999997</v>
      </c>
      <c r="C55" s="297">
        <v>284</v>
      </c>
    </row>
    <row r="56" spans="1:3" x14ac:dyDescent="0.25">
      <c r="A56" s="364" t="s">
        <v>375</v>
      </c>
      <c r="B56" s="295">
        <v>303.47899999999998</v>
      </c>
      <c r="C56" s="297">
        <v>1516</v>
      </c>
    </row>
    <row r="57" spans="1:3" x14ac:dyDescent="0.25">
      <c r="A57" s="364" t="s">
        <v>621</v>
      </c>
      <c r="B57" s="295">
        <v>302.291</v>
      </c>
      <c r="C57" s="297">
        <v>431</v>
      </c>
    </row>
    <row r="58" spans="1:3" x14ac:dyDescent="0.25">
      <c r="A58" s="364" t="s">
        <v>622</v>
      </c>
      <c r="B58" s="295">
        <v>291.91500000000002</v>
      </c>
      <c r="C58" s="297">
        <v>364</v>
      </c>
    </row>
    <row r="59" spans="1:3" x14ac:dyDescent="0.25">
      <c r="A59" s="364" t="s">
        <v>413</v>
      </c>
      <c r="B59" s="295">
        <v>288.45600000000002</v>
      </c>
      <c r="C59" s="297">
        <v>414</v>
      </c>
    </row>
    <row r="60" spans="1:3" x14ac:dyDescent="0.25">
      <c r="A60" s="364" t="s">
        <v>499</v>
      </c>
      <c r="B60" s="295">
        <v>275.92899999999997</v>
      </c>
      <c r="C60" s="297">
        <v>743</v>
      </c>
    </row>
    <row r="61" spans="1:3" x14ac:dyDescent="0.25">
      <c r="A61" s="364" t="s">
        <v>623</v>
      </c>
      <c r="B61" s="295">
        <v>274.12400000000002</v>
      </c>
      <c r="C61" s="297">
        <v>367</v>
      </c>
    </row>
    <row r="62" spans="1:3" x14ac:dyDescent="0.25">
      <c r="A62" s="364" t="s">
        <v>624</v>
      </c>
      <c r="B62" s="295">
        <v>271.34399999999999</v>
      </c>
      <c r="C62" s="297">
        <v>332</v>
      </c>
    </row>
    <row r="63" spans="1:3" x14ac:dyDescent="0.25">
      <c r="A63" s="364" t="s">
        <v>625</v>
      </c>
      <c r="B63" s="295">
        <v>245.25399999999999</v>
      </c>
      <c r="C63" s="297">
        <v>353</v>
      </c>
    </row>
    <row r="64" spans="1:3" x14ac:dyDescent="0.25">
      <c r="A64" s="364" t="s">
        <v>378</v>
      </c>
      <c r="B64" s="295">
        <v>244.06399999999999</v>
      </c>
      <c r="C64" s="297">
        <v>1558</v>
      </c>
    </row>
    <row r="65" spans="1:3" x14ac:dyDescent="0.25">
      <c r="A65" s="364" t="s">
        <v>626</v>
      </c>
      <c r="B65" s="295">
        <v>236.505</v>
      </c>
      <c r="C65" s="297">
        <v>362</v>
      </c>
    </row>
    <row r="66" spans="1:3" x14ac:dyDescent="0.25">
      <c r="A66" s="364" t="s">
        <v>627</v>
      </c>
      <c r="B66" s="295">
        <v>229.50299999999999</v>
      </c>
      <c r="C66" s="297">
        <v>492</v>
      </c>
    </row>
    <row r="67" spans="1:3" x14ac:dyDescent="0.25">
      <c r="A67" s="364" t="s">
        <v>502</v>
      </c>
      <c r="B67" s="295">
        <v>220.40100000000001</v>
      </c>
      <c r="C67" s="297">
        <v>572</v>
      </c>
    </row>
    <row r="68" spans="1:3" x14ac:dyDescent="0.25">
      <c r="A68" s="364" t="s">
        <v>506</v>
      </c>
      <c r="B68" s="295">
        <v>209.03700000000001</v>
      </c>
      <c r="C68" s="297">
        <v>604</v>
      </c>
    </row>
    <row r="69" spans="1:3" x14ac:dyDescent="0.25">
      <c r="A69" s="364" t="s">
        <v>414</v>
      </c>
      <c r="B69" s="295">
        <v>181.60400000000001</v>
      </c>
      <c r="C69" s="297">
        <v>300</v>
      </c>
    </row>
    <row r="70" spans="1:3" x14ac:dyDescent="0.25">
      <c r="A70" s="364" t="s">
        <v>422</v>
      </c>
      <c r="B70" s="295">
        <v>165.02699999999999</v>
      </c>
      <c r="C70" s="297">
        <v>843</v>
      </c>
    </row>
    <row r="71" spans="1:3" x14ac:dyDescent="0.25">
      <c r="A71" s="364" t="s">
        <v>628</v>
      </c>
      <c r="B71" s="295">
        <v>164.001</v>
      </c>
      <c r="C71" s="297">
        <v>610</v>
      </c>
    </row>
    <row r="72" spans="1:3" x14ac:dyDescent="0.25">
      <c r="A72" s="364" t="s">
        <v>629</v>
      </c>
      <c r="B72" s="295">
        <v>154.9</v>
      </c>
      <c r="C72" s="297">
        <v>364</v>
      </c>
    </row>
    <row r="73" spans="1:3" x14ac:dyDescent="0.25">
      <c r="A73" s="364" t="s">
        <v>630</v>
      </c>
      <c r="B73" s="295">
        <v>142.78399999999999</v>
      </c>
      <c r="C73" s="297">
        <v>330</v>
      </c>
    </row>
    <row r="74" spans="1:3" x14ac:dyDescent="0.25">
      <c r="A74" s="364" t="s">
        <v>478</v>
      </c>
      <c r="B74" s="295">
        <v>135.28700000000001</v>
      </c>
      <c r="C74" s="297">
        <v>799</v>
      </c>
    </row>
    <row r="75" spans="1:3" x14ac:dyDescent="0.25">
      <c r="A75" s="364" t="s">
        <v>631</v>
      </c>
      <c r="B75" s="295">
        <v>130.28700000000001</v>
      </c>
      <c r="C75" s="297">
        <v>273</v>
      </c>
    </row>
    <row r="76" spans="1:3" x14ac:dyDescent="0.25">
      <c r="A76" s="364" t="s">
        <v>471</v>
      </c>
      <c r="B76" s="295">
        <v>126.185</v>
      </c>
      <c r="C76" s="297">
        <v>491</v>
      </c>
    </row>
    <row r="77" spans="1:3" x14ac:dyDescent="0.25">
      <c r="A77" s="364" t="s">
        <v>632</v>
      </c>
      <c r="B77" s="295">
        <v>124.41</v>
      </c>
      <c r="C77" s="297">
        <v>552</v>
      </c>
    </row>
    <row r="78" spans="1:3" x14ac:dyDescent="0.25">
      <c r="A78" s="364" t="s">
        <v>371</v>
      </c>
      <c r="B78" s="295">
        <v>117.15600000000001</v>
      </c>
      <c r="C78" s="297">
        <v>608</v>
      </c>
    </row>
    <row r="79" spans="1:3" x14ac:dyDescent="0.25">
      <c r="A79" s="364" t="s">
        <v>633</v>
      </c>
      <c r="B79" s="295">
        <v>109.49</v>
      </c>
      <c r="C79" s="297">
        <v>694</v>
      </c>
    </row>
    <row r="80" spans="1:3" x14ac:dyDescent="0.25">
      <c r="A80" s="364" t="s">
        <v>504</v>
      </c>
      <c r="B80" s="295">
        <v>102.636</v>
      </c>
      <c r="C80" s="297">
        <v>529</v>
      </c>
    </row>
    <row r="81" spans="1:3" x14ac:dyDescent="0.25">
      <c r="A81" s="364" t="s">
        <v>634</v>
      </c>
      <c r="B81" s="295">
        <v>96.923000000000002</v>
      </c>
      <c r="C81" s="297">
        <v>387</v>
      </c>
    </row>
    <row r="82" spans="1:3" x14ac:dyDescent="0.25">
      <c r="A82" s="364" t="s">
        <v>505</v>
      </c>
      <c r="B82" s="295">
        <v>96.433999999999997</v>
      </c>
      <c r="C82" s="297">
        <v>1334</v>
      </c>
    </row>
    <row r="83" spans="1:3" x14ac:dyDescent="0.25">
      <c r="A83" s="364" t="s">
        <v>381</v>
      </c>
      <c r="B83" s="295">
        <v>87.031999999999996</v>
      </c>
      <c r="C83" s="297">
        <v>288</v>
      </c>
    </row>
    <row r="84" spans="1:3" x14ac:dyDescent="0.25">
      <c r="A84" s="364" t="s">
        <v>380</v>
      </c>
      <c r="B84" s="295">
        <v>83.515000000000001</v>
      </c>
      <c r="C84" s="297">
        <v>641</v>
      </c>
    </row>
    <row r="85" spans="1:3" x14ac:dyDescent="0.25">
      <c r="A85" s="364" t="s">
        <v>635</v>
      </c>
      <c r="B85" s="295">
        <v>81.376000000000005</v>
      </c>
      <c r="C85" s="297">
        <v>883</v>
      </c>
    </row>
    <row r="86" spans="1:3" x14ac:dyDescent="0.25">
      <c r="A86" s="364" t="s">
        <v>636</v>
      </c>
      <c r="B86" s="295">
        <v>79.408000000000001</v>
      </c>
      <c r="C86" s="297">
        <v>1036</v>
      </c>
    </row>
    <row r="87" spans="1:3" x14ac:dyDescent="0.25">
      <c r="A87" s="364" t="s">
        <v>503</v>
      </c>
      <c r="B87" s="295">
        <v>68.914000000000001</v>
      </c>
      <c r="C87" s="297">
        <v>1966</v>
      </c>
    </row>
    <row r="88" spans="1:3" x14ac:dyDescent="0.25">
      <c r="A88" s="364" t="s">
        <v>637</v>
      </c>
      <c r="B88" s="295">
        <v>67.31</v>
      </c>
      <c r="C88" s="297">
        <v>428</v>
      </c>
    </row>
    <row r="89" spans="1:3" x14ac:dyDescent="0.25">
      <c r="A89" s="364" t="s">
        <v>507</v>
      </c>
      <c r="B89" s="295">
        <v>66.287999999999997</v>
      </c>
      <c r="C89" s="297">
        <v>450</v>
      </c>
    </row>
    <row r="90" spans="1:3" x14ac:dyDescent="0.25">
      <c r="A90" s="364" t="s">
        <v>509</v>
      </c>
      <c r="B90" s="295">
        <v>61.142000000000003</v>
      </c>
      <c r="C90" s="297">
        <v>630</v>
      </c>
    </row>
    <row r="91" spans="1:3" x14ac:dyDescent="0.25">
      <c r="A91" s="364" t="s">
        <v>638</v>
      </c>
      <c r="B91" s="295">
        <v>58.305</v>
      </c>
      <c r="C91" s="297">
        <v>747</v>
      </c>
    </row>
    <row r="92" spans="1:3" x14ac:dyDescent="0.25">
      <c r="A92" s="364" t="s">
        <v>639</v>
      </c>
      <c r="B92" s="295">
        <v>57.872</v>
      </c>
      <c r="C92" s="297">
        <v>735</v>
      </c>
    </row>
    <row r="93" spans="1:3" x14ac:dyDescent="0.25">
      <c r="A93" s="364" t="s">
        <v>640</v>
      </c>
      <c r="B93" s="295">
        <v>34.624000000000002</v>
      </c>
      <c r="C93" s="297">
        <v>625</v>
      </c>
    </row>
    <row r="94" spans="1:3" x14ac:dyDescent="0.25">
      <c r="A94" s="364" t="s">
        <v>641</v>
      </c>
      <c r="B94" s="295">
        <v>32.651000000000003</v>
      </c>
      <c r="C94" s="297">
        <v>486</v>
      </c>
    </row>
    <row r="95" spans="1:3" x14ac:dyDescent="0.25">
      <c r="A95" s="364" t="s">
        <v>642</v>
      </c>
      <c r="B95" s="295">
        <v>28.460999999999999</v>
      </c>
      <c r="C95" s="297">
        <v>470</v>
      </c>
    </row>
    <row r="96" spans="1:3" x14ac:dyDescent="0.25">
      <c r="A96" s="364" t="s">
        <v>508</v>
      </c>
      <c r="B96" s="295">
        <v>26.548999999999999</v>
      </c>
      <c r="C96" s="297">
        <v>931</v>
      </c>
    </row>
    <row r="97" spans="1:3" x14ac:dyDescent="0.25">
      <c r="A97" s="364" t="s">
        <v>643</v>
      </c>
      <c r="B97" s="295">
        <v>26.445</v>
      </c>
      <c r="C97" s="297">
        <v>554</v>
      </c>
    </row>
    <row r="98" spans="1:3" x14ac:dyDescent="0.25">
      <c r="A98" s="364" t="s">
        <v>644</v>
      </c>
      <c r="B98" s="295">
        <v>22.334</v>
      </c>
      <c r="C98" s="297">
        <v>268</v>
      </c>
    </row>
    <row r="99" spans="1:3" x14ac:dyDescent="0.25">
      <c r="A99" s="364" t="s">
        <v>645</v>
      </c>
      <c r="B99" s="295">
        <v>19.606000000000002</v>
      </c>
      <c r="C99" s="297">
        <v>581</v>
      </c>
    </row>
    <row r="100" spans="1:3" x14ac:dyDescent="0.25">
      <c r="A100" s="364" t="s">
        <v>646</v>
      </c>
      <c r="B100" s="295">
        <v>18.170999999999999</v>
      </c>
      <c r="C100" s="297">
        <v>616</v>
      </c>
    </row>
    <row r="101" spans="1:3" x14ac:dyDescent="0.25">
      <c r="A101" s="364" t="s">
        <v>647</v>
      </c>
      <c r="B101" s="295">
        <v>13.384</v>
      </c>
      <c r="C101" s="297">
        <v>458</v>
      </c>
    </row>
    <row r="102" spans="1:3" x14ac:dyDescent="0.25">
      <c r="A102" s="364" t="s">
        <v>648</v>
      </c>
      <c r="B102" s="295">
        <v>5.2030000000000003</v>
      </c>
      <c r="C102" s="297">
        <v>507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Canales Deportivos</vt:lpstr>
      <vt:lpstr>Partidos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2022-10-05T16:05:01Z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