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43501FFA-C4E1-4E6E-8497-A5D7C497618B}" xr6:coauthVersionLast="47" xr6:coauthVersionMax="47" xr10:uidLastSave="{00000000-0000-0000-0000-000000000000}"/>
  <bookViews>
    <workbookView xWindow="-120" yWindow="-120" windowWidth="20730" windowHeight="11160" tabRatio="769" firstSheet="3" activeTab="4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 Deportivo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Destacados!$B$3:$I$29</definedName>
    <definedName name="_xlnm._FilterDatabase" localSheetId="10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H5" i="10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J12" i="16" l="1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J4" i="16" l="1"/>
  <c r="J5" i="16"/>
  <c r="J6" i="16"/>
  <c r="J7" i="16"/>
  <c r="J8" i="16"/>
  <c r="J9" i="16"/>
  <c r="J10" i="16"/>
  <c r="J11" i="16"/>
  <c r="J3" i="16"/>
  <c r="D43" i="5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J13" i="16"/>
  <c r="K13" i="16" s="1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<sst xmlns="http://schemas.openxmlformats.org/spreadsheetml/2006/main" count="1472" uniqueCount="730">
  <si>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</si>
  <si>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</si>
  <si>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</si>
  <si>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</si>
  <si>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</si>
  <si>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</si>
  <si>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</si>
  <si>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</si>
  <si>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</si>
  <si>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</si>
  <si>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</si>
  <si>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</si>
  <si>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</si>
  <si>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</si>
  <si>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</si>
  <si>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</si>
  <si>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</si>
  <si>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</si>
  <si>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</si>
  <si>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</si>
  <si>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</si>
  <si>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</si>
  <si>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</si>
  <si>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</si>
  <si>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</si>
  <si>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</si>
  <si>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</si>
  <si>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</si>
  <si>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</si>
  <si>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</si>
  <si>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</si>
  <si>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</si>
  <si>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</si>
  <si>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</si>
  <si>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</si>
  <si>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</si>
  <si>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</si>
  <si>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</si>
  <si>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</si>
  <si>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</si>
  <si>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</si>
  <si>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</si>
  <si>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</si>
  <si>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</si>
  <si>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</si>
  <si>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</si>
  <si>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</si>
  <si>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</si>
  <si>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</si>
  <si>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</si>
  <si>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</si>
  <si>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</si>
  <si>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</si>
  <si>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</si>
  <si>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</si>
  <si>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</si>
  <si>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</si>
  <si>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</si>
  <si>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</si>
  <si>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</si>
  <si>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</si>
  <si>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</si>
  <si>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</si>
  <si>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</si>
  <si>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</si>
  <si>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</si>
  <si>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</si>
  <si>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</si>
  <si>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</si>
  <si>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</si>
  <si>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</si>
  <si>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</si>
  <si>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</si>
  <si>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</si>
  <si>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</si>
  <si>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</si>
  <si>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</si>
  <si>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</si>
  <si>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</si>
  <si>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</si>
  <si>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</si>
  <si>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</si>
  <si>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</si>
  <si>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</si>
  <si>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</si>
  <si>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</si>
  <si>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</si>
  <si>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</si>
  <si>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</si>
  <si>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</si>
  <si>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</si>
  <si>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</si>
  <si>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</si>
  <si>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</si>
  <si>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</si>
  <si>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</si>
  <si>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</si>
  <si>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</si>
  <si>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</si>
  <si>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</si>
  <si>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</si>
  <si>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</si>
  <si>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</si>
  <si>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</si>
  <si>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</si>
  <si>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</si>
  <si>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</si>
  <si>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</si>
  <si>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</si>
  <si>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</si>
  <si>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</si>
  <si>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</si>
  <si>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</si>
  <si>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</si>
  <si>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</si>
  <si>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</si>
  <si>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</si>
  <si>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</si>
  <si>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</si>
  <si>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</si>
  <si>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</si>
  <si>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</si>
  <si>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</si>
  <si>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</si>
  <si>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</si>
  <si>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</si>
  <si>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</si>
  <si>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</si>
  <si>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</si>
  <si>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</si>
  <si>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</si>
  <si>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</si>
  <si>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</si>
  <si>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</si>
  <si>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</si>
  <si>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</si>
  <si>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</si>
  <si>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</si>
  <si>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</si>
  <si>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</si>
  <si>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</si>
  <si>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</si>
  <si>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</si>
  <si>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</si>
  <si>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</si>
  <si>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</si>
  <si>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</si>
  <si>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</si>
  <si>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</si>
  <si>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</si>
  <si>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</si>
  <si>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</si>
  <si>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</si>
  <si>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</si>
  <si>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</si>
  <si>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</si>
  <si>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</si>
  <si>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</si>
  <si>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</si>
  <si>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</si>
  <si>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</si>
  <si>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</si>
  <si>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</si>
  <si>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</si>
  <si>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</si>
  <si>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</si>
  <si>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</si>
  <si>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</si>
  <si>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</si>
  <si>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</si>
  <si>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</si>
  <si>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</si>
  <si>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</si>
  <si>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</si>
  <si>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</si>
  <si>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</si>
  <si>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</si>
  <si>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</si>
  <si>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</si>
  <si>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</si>
  <si>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</si>
  <si>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</si>
  <si>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</si>
  <si>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</si>
  <si>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</si>
  <si>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</si>
  <si>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</si>
  <si>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</si>
  <si>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</si>
  <si>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</si>
  <si>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</si>
  <si>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</si>
  <si>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</si>
  <si>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</si>
  <si>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</si>
  <si>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</si>
  <si>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</si>
  <si>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</si>
  <si>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</si>
  <si>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</si>
  <si>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</si>
  <si>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</si>
  <si>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</si>
  <si>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</si>
  <si>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</si>
  <si>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</si>
  <si>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</si>
  <si>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</si>
  <si>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</si>
  <si>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</si>
  <si>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</si>
  <si>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</si>
  <si>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</si>
  <si>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</si>
  <si>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</si>
  <si>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</si>
  <si>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</si>
  <si>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</si>
  <si>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</si>
  <si>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</si>
  <si>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</si>
  <si>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</si>
  <si>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</si>
  <si>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</si>
  <si>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</si>
  <si>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</si>
  <si>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</si>
  <si>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</si>
  <si>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</si>
  <si>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</si>
  <si>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</si>
  <si>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</si>
  <si>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</si>
  <si>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</si>
  <si>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</si>
  <si>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</si>
  <si>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</si>
  <si>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</si>
  <si>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</si>
  <si>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</si>
  <si>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</si>
  <si>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</si>
  <si>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</si>
  <si>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</si>
  <si>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</si>
  <si>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</si>
  <si>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</si>
  <si>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</si>
  <si>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</si>
  <si>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</si>
  <si>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</si>
  <si>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</si>
  <si>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</si>
  <si>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</si>
  <si>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</si>
  <si>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</si>
  <si>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</si>
  <si>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</si>
  <si>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</si>
  <si>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</si>
  <si>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</si>
  <si>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</si>
  <si>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</si>
  <si>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</si>
  <si>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</si>
  <si>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</si>
  <si>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</si>
  <si>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</si>
  <si>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</si>
  <si>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</si>
  <si>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</si>
  <si>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</si>
  <si>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</si>
  <si>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</si>
  <si>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</si>
  <si>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</si>
  <si>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</si>
  <si>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</si>
  <si>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</si>
  <si>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</si>
  <si>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</si>
  <si>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</si>
  <si>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</si>
  <si>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</si>
  <si>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</si>
  <si>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</si>
  <si>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</si>
  <si>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</si>
  <si>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</si>
  <si>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</si>
  <si>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</si>
  <si>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</si>
  <si>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</si>
  <si>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</si>
  <si>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</si>
  <si>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</si>
  <si>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</si>
  <si>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</si>
  <si>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</si>
  <si>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</si>
  <si>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</si>
  <si>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</si>
  <si>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</si>
  <si>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</si>
  <si>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</si>
  <si>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</si>
  <si>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</si>
  <si>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</si>
  <si>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</si>
  <si>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</si>
  <si>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</si>
  <si>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</si>
  <si>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</si>
  <si>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</si>
  <si>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</si>
  <si>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</si>
  <si>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</si>
  <si>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</si>
  <si>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</si>
  <si>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</si>
  <si>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</si>
  <si>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</si>
  <si>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</si>
  <si>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</si>
  <si>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</si>
  <si>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</si>
  <si>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</si>
  <si>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</si>
  <si>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</si>
  <si>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</si>
  <si>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</si>
  <si>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</si>
  <si>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</si>
  <si>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</si>
  <si>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</si>
  <si>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</si>
  <si>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</si>
  <si>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</si>
  <si>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</si>
  <si>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</si>
  <si>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</si>
  <si>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</si>
  <si>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</si>
  <si>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</si>
  <si>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</si>
  <si>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</si>
  <si>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</si>
  <si>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</si>
  <si>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</si>
  <si>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</si>
  <si>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</si>
  <si>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</si>
  <si>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</si>
  <si>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</si>
  <si>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</si>
  <si>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</si>
  <si>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</si>
  <si>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</si>
  <si>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</si>
  <si>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</si>
  <si>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</si>
  <si>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</si>
  <si>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</si>
  <si>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</si>
  <si>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</si>
  <si>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</si>
  <si>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</si>
  <si>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</si>
  <si>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</si>
  <si>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</si>
  <si>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</si>
  <si>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</si>
  <si>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Ampliación de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</si>
  <si>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</si>
  <si>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</si>
  <si>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</si>
  <si>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</si>
  <si>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</si>
  <si>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</si>
  <si>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</si>
  <si>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</si>
  <si>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</si>
  <si>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</si>
  <si>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</si>
  <si>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</si>
  <si>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</si>
  <si>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</si>
  <si>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</si>
  <si>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</si>
  <si>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</si>
  <si>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</si>
  <si>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</si>
  <si>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</si>
  <si>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</si>
  <si>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</si>
  <si>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</si>
  <si>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</si>
  <si>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</si>
  <si>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</si>
  <si>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</si>
  <si>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</si>
  <si>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</si>
  <si>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</si>
  <si>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</si>
  <si>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</si>
  <si>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</si>
  <si>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</si>
  <si>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</si>
  <si>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</si>
  <si>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</si>
  <si>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</si>
  <si>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</si>
  <si>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La familia de mi esposo</t>
  </si>
  <si>
    <t>18/07-24/07</t>
  </si>
  <si>
    <t>25/07-31/07</t>
  </si>
  <si>
    <t>ESPN2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</si>
  <si>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</si>
  <si>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</si>
  <si>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</si>
  <si>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</si>
  <si>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</si>
  <si>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</si>
  <si>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</si>
  <si>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</si>
  <si>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</si>
  <si>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</si>
  <si>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</si>
  <si>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</si>
  <si>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</si>
  <si>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</si>
  <si>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</si>
  <si>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</si>
  <si>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</si>
  <si>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</si>
  <si>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</si>
  <si>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</si>
  <si>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</si>
  <si>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</si>
  <si>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</si>
  <si>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</si>
  <si>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</si>
  <si>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</si>
  <si>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</si>
  <si>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</si>
  <si>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</si>
  <si>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</si>
  <si>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</si>
  <si>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</si>
  <si>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</si>
  <si>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</si>
  <si>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</si>
  <si>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</si>
  <si>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</si>
  <si>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</si>
  <si>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</si>
  <si>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</si>
  <si>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</si>
  <si>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</si>
  <si>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Liga1 Betsson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</si>
  <si>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</si>
  <si>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</si>
  <si>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</si>
  <si>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</si>
  <si>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</si>
  <si>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</si>
  <si>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</si>
  <si>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</si>
  <si>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La máscara</t>
  </si>
  <si>
    <t>Latina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</si>
  <si>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</si>
  <si>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</si>
  <si>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</si>
  <si>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</si>
  <si>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</si>
  <si>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</si>
  <si>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</si>
  <si>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</si>
  <si>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</si>
  <si>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América Noticias: Primera Edición</t>
  </si>
  <si>
    <t>26/09 –02/10</t>
  </si>
  <si>
    <t>ESPN3</t>
  </si>
  <si>
    <t>Avengers: Infinity war</t>
  </si>
  <si>
    <t>Ganar o morir</t>
  </si>
  <si>
    <t>Venom</t>
  </si>
  <si>
    <t>Nunca más</t>
  </si>
  <si>
    <t>Pedro el escamoso</t>
  </si>
  <si>
    <t>NCIS: New Orleans</t>
  </si>
  <si>
    <t>De película</t>
  </si>
  <si>
    <t>Cristal vs ADT</t>
  </si>
  <si>
    <t>Man City vs Man United</t>
  </si>
  <si>
    <t>Avengers: Infinity War</t>
  </si>
  <si>
    <t>Warner Channel</t>
  </si>
  <si>
    <t>TNT</t>
  </si>
  <si>
    <t>ESPN EXTRA HD</t>
  </si>
  <si>
    <t>26/09-02/10</t>
  </si>
  <si>
    <t>03/10 –09/10</t>
  </si>
  <si>
    <t>Magaly TV, la firme</t>
  </si>
  <si>
    <t>Fútbol Peruano Femenino Primera División : Carlos A. Mannucci vs. Alianza Lima</t>
  </si>
  <si>
    <t>Fatmagül</t>
  </si>
  <si>
    <t>Copa Sudamericana : Sao Paulo (BRA) vs. Ind. del Valle (ECU) - Final (01-10-2022)</t>
  </si>
  <si>
    <t>Fútbol Peruano Primera División : Universitario vs. Carlos A. Mannucci</t>
  </si>
  <si>
    <t>Corazón de león</t>
  </si>
  <si>
    <t>Atracción peligrosa</t>
  </si>
  <si>
    <t>El patriota</t>
  </si>
  <si>
    <t>La triple amenaza</t>
  </si>
  <si>
    <t>La leyenda de Hércules</t>
  </si>
  <si>
    <t>Una pareja explosiva 3</t>
  </si>
  <si>
    <t>Fútbol UEFA Champions League : Inter vs. Barcelona</t>
  </si>
  <si>
    <t>Mente indomable</t>
  </si>
  <si>
    <t>Robo en las alturas</t>
  </si>
  <si>
    <t>El señor de los anillos: El retorno del rey</t>
  </si>
  <si>
    <t>Fútbol Premier League : Arsenal vs. Liverpool</t>
  </si>
  <si>
    <t>Octavo mandamiento</t>
  </si>
  <si>
    <t>Águila Roja</t>
  </si>
  <si>
    <t>Mad Max 2, el guerrero de la carretera</t>
  </si>
  <si>
    <t>Fútbol Peruano Primera División : César Vallejo vs. Alianza Lima</t>
  </si>
  <si>
    <t>Geo-Tormenta</t>
  </si>
  <si>
    <t>Deuda de honor</t>
  </si>
  <si>
    <t>Fútbol Peruano Primera División : Sporting Cristal vs. Universitario</t>
  </si>
  <si>
    <t>Difícil de matar</t>
  </si>
  <si>
    <t>Mentes criminales</t>
  </si>
  <si>
    <t>Un hombre entre sombras</t>
  </si>
  <si>
    <t>El señor de los anillos: Las dos torres</t>
  </si>
  <si>
    <t>Willax noticias edición central</t>
  </si>
  <si>
    <t>Milagros Leiva: Entrevista</t>
  </si>
  <si>
    <t>La monja</t>
  </si>
  <si>
    <t>WWE Smackdown</t>
  </si>
  <si>
    <t>La colonia</t>
  </si>
  <si>
    <t>S.W.A.T.: Bajo asedio</t>
  </si>
  <si>
    <t>Ezel</t>
  </si>
  <si>
    <t>ATV noticias edición central</t>
  </si>
  <si>
    <t>El increíble mundo de Gumball</t>
  </si>
  <si>
    <t>El hombre araña</t>
  </si>
  <si>
    <t>Colombiana</t>
  </si>
  <si>
    <t>Almas Suspendidas</t>
  </si>
  <si>
    <t>Tomorrowland: El mundo del mañana</t>
  </si>
  <si>
    <t>ATV noticias edición matinal</t>
  </si>
  <si>
    <t>Sin escalas</t>
  </si>
  <si>
    <t>Fútbol Peruano Primera División : Ayacucho vs. Sporting Cristal</t>
  </si>
  <si>
    <t>Día D</t>
  </si>
  <si>
    <t>Operación zodiaco</t>
  </si>
  <si>
    <t>PBO digital</t>
  </si>
  <si>
    <t>Miraculous: Las aventuras de Ladybug</t>
  </si>
  <si>
    <t>Masha y el oso</t>
  </si>
  <si>
    <t>Hechizada</t>
  </si>
  <si>
    <t>Pesadilla II: La revancha de Freddy</t>
  </si>
  <si>
    <t>Un lugar en tu corazón</t>
  </si>
  <si>
    <t>Spider-Man: Lejos de casa</t>
  </si>
  <si>
    <t>Antesala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</si>
  <si>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</si>
  <si>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</si>
  <si>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</si>
  <si>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</si>
  <si>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</si>
  <si>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</si>
  <si>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</si>
  <si>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</si>
  <si>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Fútbol Peruano Primera División : UTC vs. Cienciano</t>
  </si>
  <si>
    <t>Daredevil</t>
  </si>
  <si>
    <t>Un día en el mall</t>
  </si>
  <si>
    <t>El mundo de Craig</t>
  </si>
  <si>
    <t>N Deportes</t>
  </si>
  <si>
    <t>PJ Masks: Héroes en pijamas</t>
  </si>
  <si>
    <t>Grizzy y los Lemmings</t>
  </si>
  <si>
    <t>Bluey</t>
  </si>
  <si>
    <t>Fútbol: Previa</t>
  </si>
  <si>
    <t>El Deportivo, en otra cancha</t>
  </si>
  <si>
    <t>Yo caviar con Aldo Mariátegui</t>
  </si>
  <si>
    <t>San Martín vs. Cantolao</t>
  </si>
  <si>
    <t>2022-10-04 13:00:00</t>
  </si>
  <si>
    <t>Dep. Municipal vs. UTC</t>
  </si>
  <si>
    <t>2022-10-04 15:15:00</t>
  </si>
  <si>
    <t>Cienciano vs. Sport Huancayo</t>
  </si>
  <si>
    <t>2022-10-04 17:30:00</t>
  </si>
  <si>
    <t>César Vallejo vs. Alianza Lima</t>
  </si>
  <si>
    <t>2022-10-04 20:00:00</t>
  </si>
  <si>
    <t>Ayacucho FC vs. Cristal</t>
  </si>
  <si>
    <t>2022-10-05 15:30:00</t>
  </si>
  <si>
    <t>Universitario vs. Carlos A. Mannucci</t>
  </si>
  <si>
    <t>2022-10-05 20:00:00</t>
  </si>
  <si>
    <t>Sport Boys vs. Alianza Atlético</t>
  </si>
  <si>
    <t>2022-10-06 13:00:00</t>
  </si>
  <si>
    <t>Premier League #9</t>
  </si>
  <si>
    <t>Leicester City vs Notthingham Forest</t>
  </si>
  <si>
    <t>2022-10-03 14:00:00</t>
  </si>
  <si>
    <t>UCL #3- SOIU 7829</t>
  </si>
  <si>
    <t>Bayern Munich (ALE) vs Viktoria Plzen (RCH)</t>
  </si>
  <si>
    <t>2022-10-04 11:45:00</t>
  </si>
  <si>
    <t>UCL #3- SOIU 7830</t>
  </si>
  <si>
    <t>Olimpique de Marsella (FRA) vs Sportig Lisboa (POR)</t>
  </si>
  <si>
    <t>UCL #3- SOIU 7831</t>
  </si>
  <si>
    <t>Liverpool (ING) vs Rangers FC (ESC)</t>
  </si>
  <si>
    <t>2022-10-04 14:00:00</t>
  </si>
  <si>
    <t>UCL #3- SOIU 7834</t>
  </si>
  <si>
    <t>ESPN4</t>
  </si>
  <si>
    <t>Club Brujas (BEL) vs Atlètico Madrid (ESP)</t>
  </si>
  <si>
    <t>UCL #3- SOIU 7835</t>
  </si>
  <si>
    <t>Inter (ITA) vs Barcelona (ESP)</t>
  </si>
  <si>
    <t>UCL #3- SOIU 7836</t>
  </si>
  <si>
    <t>Eintracht Frankfurt (ALE) vs Tottenham (ING)</t>
  </si>
  <si>
    <t>UCL #3- SOIU 7837</t>
  </si>
  <si>
    <t>Salzburgo (AUS) vs Dinamo Zagreb (CRO)</t>
  </si>
  <si>
    <t>2022-10-05 11:45:00</t>
  </si>
  <si>
    <t>UCL #3- SOIU 7838</t>
  </si>
  <si>
    <t>RB Leipzig (ALE) vs Celtic (ESC)</t>
  </si>
  <si>
    <t>UCL #3- SOIU 7840</t>
  </si>
  <si>
    <t>Real Madrid (ESP) vs Shakhtar Donetsk (UCR)</t>
  </si>
  <si>
    <t>2022-10-05 14:00:00</t>
  </si>
  <si>
    <t>UCL #3- SOIU 7841</t>
  </si>
  <si>
    <t>Manchester City (ING) vs FC Copenhagen (DIN)</t>
  </si>
  <si>
    <t>UCL #3- SOIU 7843</t>
  </si>
  <si>
    <t>Juventus (ITA) vs Maccabi Haifa (ISR)</t>
  </si>
  <si>
    <t>UCL #3- SOIU 7844</t>
  </si>
  <si>
    <t>Benfica (POR) vs PSG (FRA)</t>
  </si>
  <si>
    <t>LPF AFA #23-SOAR 2331</t>
  </si>
  <si>
    <t>River Plate vs Estudiantes LP</t>
  </si>
  <si>
    <t>2022-10-05 19:30:00</t>
  </si>
  <si>
    <t>UEL #3-SOUC 5266</t>
  </si>
  <si>
    <t>Sheriff Tiraspol vs Real Sociedad</t>
  </si>
  <si>
    <t>2022-10-06 11:45:00</t>
  </si>
  <si>
    <t>UEL #3-SOUC 5267</t>
  </si>
  <si>
    <t>Omonia vs Manchester United</t>
  </si>
  <si>
    <t>UEL #3-SOUC 5268</t>
  </si>
  <si>
    <t>Sturm Graz vs Lazio</t>
  </si>
  <si>
    <t>UEL #3-SOUC 5271</t>
  </si>
  <si>
    <t>Arsenal vs Bodø/Glimt</t>
  </si>
  <si>
    <t>2022-10-06 14:00:00</t>
  </si>
  <si>
    <t>UEL #3-SOUC 5274</t>
  </si>
  <si>
    <t>Roma vs Betis</t>
  </si>
  <si>
    <t>UEL #3-SOUC 5276</t>
  </si>
  <si>
    <t>Midtjylland vs Feyenoord</t>
  </si>
  <si>
    <t>LPF AFA #23-SOAR 2325</t>
  </si>
  <si>
    <t>Gimnasia LP vs Boca Juniors</t>
  </si>
  <si>
    <t>2022-10-06 19:30:00</t>
  </si>
  <si>
    <t>Serie A #9-SOIM 14832</t>
  </si>
  <si>
    <t>Sassuolo vs Inter</t>
  </si>
  <si>
    <t>2022-10-08 08:00:00</t>
  </si>
  <si>
    <t>Serie A #9-SOIM 14828</t>
  </si>
  <si>
    <t>Milan vs Juventus</t>
  </si>
  <si>
    <t>2022-10-08 11:00:00</t>
  </si>
  <si>
    <t>Ligue 1 #9-SOFL 4262</t>
  </si>
  <si>
    <t>Reims vs PSG</t>
  </si>
  <si>
    <t>2022-10-08 14:00:00</t>
  </si>
  <si>
    <t>Premier #10-SOEN 16207</t>
  </si>
  <si>
    <t>Chelsea vs Wolwerhampton</t>
  </si>
  <si>
    <t>2022-10-08 09:00:00</t>
  </si>
  <si>
    <t>Bundes #9-SOGB 105903</t>
  </si>
  <si>
    <t>Borussia Dortmund vs Bayern Munich</t>
  </si>
  <si>
    <t>2022-10-08 11:30:00</t>
  </si>
  <si>
    <t>LaLiga #8-SOIG 14938</t>
  </si>
  <si>
    <t>Getafe vs Real Madrid</t>
  </si>
  <si>
    <t>Eredivisie #9-SOID 9856</t>
  </si>
  <si>
    <t>FC Volendam vs Ajax</t>
  </si>
  <si>
    <t>2022-10-08 11:45:00</t>
  </si>
  <si>
    <t>Premier #10-SOEN 16205</t>
  </si>
  <si>
    <t>Arsenal vs Liverpool</t>
  </si>
  <si>
    <t>2022-10-09 10:30:00</t>
  </si>
  <si>
    <t>Premier #10-SOEN 16209</t>
  </si>
  <si>
    <t>Everton vs Manchester United</t>
  </si>
  <si>
    <t>2022-10-09 13:00:00</t>
  </si>
  <si>
    <t>LPF AFA #24-SOAR 2337</t>
  </si>
  <si>
    <t>Boca Juniors vs Aldosivi</t>
  </si>
  <si>
    <t>2022-10-09 16:00:00</t>
  </si>
  <si>
    <t>LPF AFA #24-SOAR 2341</t>
  </si>
  <si>
    <t>Patronato vs River Plate</t>
  </si>
  <si>
    <t>2022-10-09 18:30:00</t>
  </si>
  <si>
    <t>Serie A #9-SOIM 14830</t>
  </si>
  <si>
    <t>Roma vs Lecce</t>
  </si>
  <si>
    <t>2022-10-09 13:45:00</t>
  </si>
  <si>
    <t>UTC vs. Cienciano</t>
  </si>
  <si>
    <t>2022-10-07 15:30:00</t>
  </si>
  <si>
    <t>Academia Cantoalo vs. César Vallejo</t>
  </si>
  <si>
    <t>2022-10-08 13:15:00</t>
  </si>
  <si>
    <t>FBC Melgar vs. Ayacucho FC</t>
  </si>
  <si>
    <t>2022-10-08 19:00:00</t>
  </si>
  <si>
    <t>Alianza Atlético vs. At. Grau</t>
  </si>
  <si>
    <t>2022-10-09 11:00:00</t>
  </si>
  <si>
    <t>Carlos A. Mannucci vs. Sport Boys</t>
  </si>
  <si>
    <t>2022-10-09 13:15:00</t>
  </si>
  <si>
    <t>Sporting Cristal  vs. Universitario</t>
  </si>
  <si>
    <t>2022-10-09 15:30:00</t>
  </si>
  <si>
    <t>Liga 1 Betsson - Fecha #15</t>
  </si>
  <si>
    <t>Liga 1 Betsson - Fecha #14</t>
  </si>
  <si>
    <t>Bloque</t>
  </si>
  <si>
    <t>Novelas Turcas</t>
  </si>
  <si>
    <t>Al fondo hay sitio</t>
  </si>
  <si>
    <t>Magaly TV</t>
  </si>
  <si>
    <t>UCL #3</t>
  </si>
  <si>
    <t>Inter vs Barcelona - 2PM</t>
  </si>
  <si>
    <t>Bayern Munich vs Viktoria Plzen - 11:45AM</t>
  </si>
  <si>
    <t>UEL #3</t>
  </si>
  <si>
    <t>Midtjylland vs Feyenoord- 2PM</t>
  </si>
  <si>
    <t>Arsenal vs Bodø/Glimt - 2PM</t>
  </si>
  <si>
    <t>Serie A #9</t>
  </si>
  <si>
    <t>Milan vs Juventus - 11:00 am</t>
  </si>
  <si>
    <t>Bundes #9</t>
  </si>
  <si>
    <t>Borussia D. vs Bayern Munich - 11:30 AM</t>
  </si>
  <si>
    <t>Premier #10</t>
  </si>
  <si>
    <t>Arsenal vs Liverpool - 10:30 am</t>
  </si>
  <si>
    <t>LPF AFA #24</t>
  </si>
  <si>
    <t>Boca Jrs vs Aldosivi - 6PM</t>
  </si>
  <si>
    <t>Liga Femenina</t>
  </si>
  <si>
    <t>Alianza Lima vs Mannucci  7 pm</t>
  </si>
  <si>
    <t>Mdeportes</t>
  </si>
  <si>
    <t>César Vallejo vs Alianza Lima 8PM</t>
  </si>
  <si>
    <t>S.Boys vs Alianza Atlético - 1 PM</t>
  </si>
  <si>
    <t>UTC vs Cienciano - 3:30 PM</t>
  </si>
  <si>
    <t>Melgar vs Ayacucho 7PM</t>
  </si>
  <si>
    <t>Cristal vs Universitario - 3:30 pm</t>
  </si>
  <si>
    <t>Raya y el último dragón - 6pm-7:45 pm</t>
  </si>
  <si>
    <t>Disney Channel</t>
  </si>
  <si>
    <t>Jocker - 10 pm - 12:15 am</t>
  </si>
  <si>
    <t>Cómo ser un latin lover - 6PM-8:30 PM</t>
  </si>
  <si>
    <t>Especial</t>
  </si>
  <si>
    <t>Maratón animado - 6:15pm - 11:40 pm</t>
  </si>
  <si>
    <t>Cinecanal</t>
  </si>
  <si>
    <t>Shazam! - 8pm-10:40 pm</t>
  </si>
  <si>
    <t>Dulces secretos Aniversario - 9 am-2pm</t>
  </si>
  <si>
    <t>Mplus</t>
  </si>
  <si>
    <t>Punto Final</t>
  </si>
  <si>
    <t>El gran Show</t>
  </si>
  <si>
    <t>En esta cocina mando yo</t>
  </si>
  <si>
    <t>Cuarto poder</t>
  </si>
  <si>
    <t>Fútbol en América</t>
  </si>
  <si>
    <t>Sao Paulo vs Ind Valle</t>
  </si>
  <si>
    <t>Inter vs Barcelona</t>
  </si>
  <si>
    <t>Universitario vs Mannucci</t>
  </si>
  <si>
    <t>Alianza Lima vs Mannucci</t>
  </si>
  <si>
    <t>MDeportes</t>
  </si>
  <si>
    <t>03/10-09/10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</si>
</sst>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6" formatCode="yyyy\-mm\-dd;@"/>
    <numFmt numFmtId="179" formatCode="[$-280A]hh:mm:ss\ AM/PM;@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</borders>
  <cellStyleXfs count="86">
    <xf numFmtId="0" fontId="0" fillId="0" borderId="0"/>
    <xf numFmtId="164" fontId="26" fillId="0" borderId="0" applyBorder="0" applyProtection="0"/>
    <xf numFmtId="165" fontId="26" fillId="0" borderId="0" applyBorder="0" applyProtection="0"/>
    <xf numFmtId="0" fontId="26" fillId="0" borderId="0"/>
    <xf numFmtId="0" fontId="15" fillId="0" borderId="0"/>
    <xf numFmtId="0" fontId="14" fillId="0" borderId="0"/>
    <xf numFmtId="0" fontId="27" fillId="0" borderId="0" applyNumberFormat="0" applyFill="0" applyBorder="0" applyAlignment="0" applyProtection="0"/>
    <xf numFmtId="0" fontId="28" fillId="0" borderId="36" applyNumberFormat="0" applyFill="0" applyAlignment="0" applyProtection="0"/>
    <xf numFmtId="0" fontId="29" fillId="0" borderId="37" applyNumberFormat="0" applyFill="0" applyAlignment="0" applyProtection="0"/>
    <xf numFmtId="0" fontId="30" fillId="0" borderId="38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39" applyNumberFormat="0" applyAlignment="0" applyProtection="0"/>
    <xf numFmtId="0" fontId="35" fillId="18" borderId="40" applyNumberFormat="0" applyAlignment="0" applyProtection="0"/>
    <xf numFmtId="0" fontId="36" fillId="18" borderId="39" applyNumberFormat="0" applyAlignment="0" applyProtection="0"/>
    <xf numFmtId="0" fontId="37" fillId="0" borderId="41" applyNumberFormat="0" applyFill="0" applyAlignment="0" applyProtection="0"/>
    <xf numFmtId="0" fontId="38" fillId="19" borderId="42" applyNumberFormat="0" applyAlignment="0" applyProtection="0"/>
    <xf numFmtId="0" fontId="39" fillId="0" borderId="0" applyNumberFormat="0" applyFill="0" applyBorder="0" applyAlignment="0" applyProtection="0"/>
    <xf numFmtId="0" fontId="40" fillId="0" borderId="44" applyNumberFormat="0" applyFill="0" applyAlignment="0" applyProtection="0"/>
    <xf numFmtId="0" fontId="4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41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41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0" borderId="0"/>
    <xf numFmtId="0" fontId="13" fillId="20" borderId="43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48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7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9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6" fillId="5" borderId="18" xfId="1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164" fontId="16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6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8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6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6" fillId="2" borderId="0" xfId="0" applyFont="1" applyFill="1" applyBorder="1"/>
    <xf numFmtId="164" fontId="16" fillId="2" borderId="0" xfId="1" applyFont="1" applyFill="1" applyBorder="1" applyAlignment="1" applyProtection="1"/>
    <xf numFmtId="3" fontId="21" fillId="0" borderId="0" xfId="0" applyNumberFormat="1" applyFont="1"/>
    <xf numFmtId="0" fontId="22" fillId="2" borderId="0" xfId="0" applyFont="1" applyFill="1" applyAlignment="1">
      <alignment horizontal="center" vertical="center"/>
    </xf>
    <xf numFmtId="165" fontId="21" fillId="0" borderId="0" xfId="2" applyFont="1" applyBorder="1" applyAlignment="1" applyProtection="1">
      <alignment horizontal="center" vertical="center"/>
    </xf>
    <xf numFmtId="0" fontId="18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8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1" fillId="2" borderId="0" xfId="0" applyNumberFormat="1" applyFont="1" applyFill="1"/>
    <xf numFmtId="0" fontId="16" fillId="2" borderId="0" xfId="0" applyFont="1" applyFill="1"/>
    <xf numFmtId="167" fontId="16" fillId="7" borderId="13" xfId="0" applyNumberFormat="1" applyFont="1" applyFill="1" applyBorder="1" applyAlignment="1">
      <alignment horizontal="center" vertical="center"/>
    </xf>
    <xf numFmtId="168" fontId="16" fillId="2" borderId="11" xfId="0" applyNumberFormat="1" applyFont="1" applyFill="1" applyBorder="1" applyAlignment="1">
      <alignment horizontal="center" vertical="center"/>
    </xf>
    <xf numFmtId="168" fontId="16" fillId="7" borderId="11" xfId="0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vertical="center"/>
    </xf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2" borderId="3" xfId="0" applyFont="1" applyFill="1" applyBorder="1"/>
    <xf numFmtId="0" fontId="23" fillId="2" borderId="0" xfId="0" applyFont="1" applyFill="1"/>
    <xf numFmtId="0" fontId="23" fillId="0" borderId="4" xfId="0" applyFont="1" applyBorder="1"/>
    <xf numFmtId="0" fontId="23" fillId="0" borderId="3" xfId="0" applyFont="1" applyBorder="1"/>
    <xf numFmtId="0" fontId="23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7" fillId="8" borderId="11" xfId="0" applyFont="1" applyFill="1" applyBorder="1" applyAlignment="1">
      <alignment vertical="center"/>
    </xf>
    <xf numFmtId="0" fontId="0" fillId="2" borderId="4" xfId="0" applyFill="1" applyBorder="1"/>
    <xf numFmtId="0" fontId="17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3" fillId="0" borderId="14" xfId="0" applyFont="1" applyBorder="1"/>
    <xf numFmtId="0" fontId="18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3" fillId="0" borderId="19" xfId="0" applyNumberFormat="1" applyFont="1" applyBorder="1"/>
    <xf numFmtId="0" fontId="23" fillId="0" borderId="20" xfId="0" applyFont="1" applyBorder="1"/>
    <xf numFmtId="3" fontId="23" fillId="0" borderId="14" xfId="0" applyNumberFormat="1" applyFont="1" applyBorder="1"/>
    <xf numFmtId="3" fontId="23" fillId="2" borderId="19" xfId="0" applyNumberFormat="1" applyFont="1" applyFill="1" applyBorder="1"/>
    <xf numFmtId="3" fontId="23" fillId="2" borderId="14" xfId="0" applyNumberFormat="1" applyFont="1" applyFill="1" applyBorder="1"/>
    <xf numFmtId="0" fontId="23" fillId="2" borderId="14" xfId="0" applyFont="1" applyFill="1" applyBorder="1"/>
    <xf numFmtId="3" fontId="23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8" fillId="2" borderId="18" xfId="0" applyFont="1" applyFill="1" applyBorder="1"/>
    <xf numFmtId="0" fontId="23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3" fillId="2" borderId="19" xfId="0" applyFont="1" applyFill="1" applyBorder="1"/>
    <xf numFmtId="3" fontId="23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3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3" fillId="8" borderId="18" xfId="0" applyFont="1" applyFill="1" applyBorder="1"/>
    <xf numFmtId="0" fontId="23" fillId="10" borderId="18" xfId="0" applyFont="1" applyFill="1" applyBorder="1"/>
    <xf numFmtId="0" fontId="23" fillId="0" borderId="18" xfId="0" applyFont="1" applyBorder="1"/>
    <xf numFmtId="0" fontId="23" fillId="11" borderId="18" xfId="0" applyFont="1" applyFill="1" applyBorder="1"/>
    <xf numFmtId="0" fontId="23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24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9" fillId="2" borderId="13" xfId="0" applyFont="1" applyFill="1" applyBorder="1"/>
    <xf numFmtId="0" fontId="25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4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4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9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8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6" fillId="2" borderId="0" xfId="0" applyNumberFormat="1" applyFont="1" applyFill="1" applyBorder="1" applyAlignment="1">
      <alignment horizontal="center" vertical="center"/>
    </xf>
    <xf numFmtId="167" fontId="16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5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3" fillId="2" borderId="0" xfId="0" applyFont="1" applyFill="1" applyBorder="1"/>
    <xf numFmtId="0" fontId="23" fillId="2" borderId="16" xfId="0" applyFont="1" applyFill="1" applyBorder="1"/>
    <xf numFmtId="0" fontId="43" fillId="0" borderId="46" xfId="0" applyFont="1" applyBorder="1" applyAlignment="1">
      <alignment horizontal="center" vertical="center" wrapText="1"/>
    </xf>
    <xf numFmtId="0" fontId="17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4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6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7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6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6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6" fillId="46" borderId="51" xfId="2" applyNumberFormat="1" applyFill="1" applyBorder="1" applyAlignment="1">
      <alignment horizontal="center" vertical="center"/>
    </xf>
    <xf numFmtId="0" fontId="44" fillId="50" borderId="51" xfId="0" applyFont="1" applyFill="1" applyBorder="1" applyAlignment="1">
      <alignment horizontal="center" vertical="center"/>
    </xf>
    <xf numFmtId="4" fontId="44" fillId="50" borderId="51" xfId="0" applyNumberFormat="1" applyFont="1" applyFill="1" applyBorder="1" applyAlignment="1">
      <alignment horizontal="center" vertical="center"/>
    </xf>
    <xf numFmtId="169" fontId="44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6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/>
    </xf>
    <xf numFmtId="4" fontId="44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4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4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0" fillId="0" borderId="57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4" fillId="0" borderId="58" xfId="0" applyNumberFormat="1" applyFont="1" applyBorder="1" applyAlignment="1">
      <alignment horizontal="center" vertical="center"/>
    </xf>
    <xf numFmtId="3" fontId="7" fillId="52" borderId="58" xfId="51" applyNumberFormat="1" applyFont="1" applyFill="1" applyBorder="1" applyAlignment="1">
      <alignment horizontal="center"/>
    </xf>
    <xf numFmtId="0" fontId="52" fillId="0" borderId="0" xfId="0" applyFont="1"/>
    <xf numFmtId="0" fontId="52" fillId="53" borderId="58" xfId="0" applyFont="1" applyFill="1" applyBorder="1" applyAlignment="1">
      <alignment horizontal="center"/>
    </xf>
    <xf numFmtId="0" fontId="52" fillId="52" borderId="58" xfId="0" applyFont="1" applyFill="1" applyBorder="1" applyAlignment="1">
      <alignment horizontal="center"/>
    </xf>
    <xf numFmtId="0" fontId="52" fillId="46" borderId="0" xfId="0" applyFont="1" applyFill="1"/>
    <xf numFmtId="0" fontId="52" fillId="0" borderId="0" xfId="0" applyFont="1" applyAlignment="1">
      <alignment horizontal="center"/>
    </xf>
    <xf numFmtId="4" fontId="7" fillId="0" borderId="58" xfId="51" applyNumberFormat="1" applyFont="1" applyBorder="1" applyAlignment="1">
      <alignment horizontal="center"/>
    </xf>
    <xf numFmtId="2" fontId="52" fillId="54" borderId="58" xfId="0" applyNumberFormat="1" applyFont="1" applyFill="1" applyBorder="1" applyAlignment="1">
      <alignment horizontal="center"/>
    </xf>
    <xf numFmtId="2" fontId="52" fillId="0" borderId="0" xfId="0" applyNumberFormat="1" applyFont="1" applyAlignment="1">
      <alignment horizontal="center"/>
    </xf>
    <xf numFmtId="0" fontId="52" fillId="53" borderId="58" xfId="0" applyFont="1" applyFill="1" applyBorder="1" applyAlignment="1">
      <alignment horizontal="left" indent="1"/>
    </xf>
    <xf numFmtId="0" fontId="52" fillId="52" borderId="58" xfId="0" applyFont="1" applyFill="1" applyBorder="1" applyAlignment="1">
      <alignment horizontal="left" indent="1"/>
    </xf>
    <xf numFmtId="0" fontId="52" fillId="0" borderId="0" xfId="0" applyFont="1" applyAlignment="1">
      <alignment horizontal="left" indent="1"/>
    </xf>
    <xf numFmtId="0" fontId="52" fillId="52" borderId="59" xfId="0" applyFont="1" applyFill="1" applyBorder="1" applyAlignment="1">
      <alignment horizontal="left" indent="1"/>
    </xf>
    <xf numFmtId="0" fontId="52" fillId="53" borderId="59" xfId="0" applyFont="1" applyFill="1" applyBorder="1" applyAlignment="1">
      <alignment horizontal="left" indent="1"/>
    </xf>
    <xf numFmtId="0" fontId="52" fillId="53" borderId="59" xfId="0" applyFont="1" applyFill="1" applyBorder="1" applyAlignment="1">
      <alignment horizontal="center"/>
    </xf>
    <xf numFmtId="0" fontId="52" fillId="52" borderId="59" xfId="0" applyFont="1" applyFill="1" applyBorder="1" applyAlignment="1">
      <alignment horizontal="center"/>
    </xf>
    <xf numFmtId="3" fontId="7" fillId="52" borderId="59" xfId="51" applyNumberFormat="1" applyFont="1" applyFill="1" applyBorder="1" applyAlignment="1">
      <alignment horizontal="center"/>
    </xf>
    <xf numFmtId="4" fontId="7" fillId="0" borderId="59" xfId="51" applyNumberFormat="1" applyFont="1" applyBorder="1" applyAlignment="1">
      <alignment horizontal="center"/>
    </xf>
    <xf numFmtId="2" fontId="52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1" fillId="3" borderId="52" xfId="0" applyFont="1" applyFill="1" applyBorder="1" applyAlignment="1">
      <alignment horizontal="left" vertical="center" indent="1"/>
    </xf>
    <xf numFmtId="0" fontId="51" fillId="3" borderId="52" xfId="0" applyFont="1" applyFill="1" applyBorder="1" applyAlignment="1">
      <alignment horizontal="center" vertical="center"/>
    </xf>
    <xf numFmtId="4" fontId="44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4" fillId="45" borderId="50" xfId="0" applyFont="1" applyFill="1" applyBorder="1" applyAlignment="1">
      <alignment horizontal="left" vertical="center" wrapText="1" indent="1"/>
    </xf>
    <xf numFmtId="4" fontId="46" fillId="45" borderId="21" xfId="0" applyNumberFormat="1" applyFont="1" applyFill="1" applyBorder="1" applyAlignment="1">
      <alignment horizontal="center" vertical="center" wrapText="1"/>
    </xf>
    <xf numFmtId="0" fontId="44" fillId="49" borderId="50" xfId="0" applyFont="1" applyFill="1" applyBorder="1" applyAlignment="1">
      <alignment horizontal="left" vertical="center" wrapText="1" indent="1"/>
    </xf>
    <xf numFmtId="4" fontId="44" fillId="49" borderId="21" xfId="0" applyNumberFormat="1" applyFont="1" applyFill="1" applyBorder="1" applyAlignment="1">
      <alignment horizontal="center" vertical="center" wrapText="1"/>
    </xf>
    <xf numFmtId="4" fontId="44" fillId="49" borderId="21" xfId="0" applyNumberFormat="1" applyFont="1" applyFill="1" applyBorder="1" applyAlignment="1">
      <alignment horizontal="center"/>
    </xf>
    <xf numFmtId="169" fontId="44" fillId="47" borderId="21" xfId="2" applyNumberFormat="1" applyFont="1" applyFill="1" applyBorder="1" applyAlignment="1">
      <alignment horizontal="center"/>
    </xf>
    <xf numFmtId="0" fontId="54" fillId="47" borderId="21" xfId="0" applyFont="1" applyFill="1" applyBorder="1" applyAlignment="1">
      <alignment horizontal="center" vertical="center" wrapText="1"/>
    </xf>
    <xf numFmtId="4" fontId="55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8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3" fillId="3" borderId="3" xfId="0" applyNumberFormat="1" applyFont="1" applyFill="1" applyBorder="1" applyAlignment="1">
      <alignment horizontal="center" vertical="center"/>
    </xf>
    <xf numFmtId="0" fontId="52" fillId="52" borderId="66" xfId="0" applyFont="1" applyFill="1" applyBorder="1" applyAlignment="1">
      <alignment horizontal="left" indent="1"/>
    </xf>
    <xf numFmtId="0" fontId="52" fillId="53" borderId="66" xfId="0" applyFont="1" applyFill="1" applyBorder="1" applyAlignment="1">
      <alignment horizontal="left" indent="1"/>
    </xf>
    <xf numFmtId="0" fontId="52" fillId="53" borderId="65" xfId="0" applyFont="1" applyFill="1" applyBorder="1" applyAlignment="1">
      <alignment horizontal="center"/>
    </xf>
    <xf numFmtId="0" fontId="52" fillId="52" borderId="66" xfId="0" applyFont="1" applyFill="1" applyBorder="1" applyAlignment="1">
      <alignment horizontal="center"/>
    </xf>
    <xf numFmtId="3" fontId="7" fillId="52" borderId="65" xfId="51" applyNumberFormat="1" applyFont="1" applyFill="1" applyBorder="1" applyAlignment="1">
      <alignment horizontal="center"/>
    </xf>
    <xf numFmtId="4" fontId="7" fillId="0" borderId="65" xfId="51" applyNumberFormat="1" applyFont="1" applyBorder="1" applyAlignment="1">
      <alignment horizontal="center"/>
    </xf>
    <xf numFmtId="0" fontId="52" fillId="46" borderId="59" xfId="0" applyFont="1" applyFill="1" applyBorder="1" applyAlignment="1">
      <alignment horizontal="left" indent="1"/>
    </xf>
    <xf numFmtId="0" fontId="52" fillId="56" borderId="59" xfId="0" applyFont="1" applyFill="1" applyBorder="1" applyAlignment="1">
      <alignment horizontal="left" indent="1"/>
    </xf>
    <xf numFmtId="0" fontId="52" fillId="56" borderId="59" xfId="0" applyFont="1" applyFill="1" applyBorder="1" applyAlignment="1">
      <alignment horizontal="center"/>
    </xf>
    <xf numFmtId="0" fontId="52" fillId="46" borderId="59" xfId="0" applyFont="1" applyFill="1" applyBorder="1" applyAlignment="1">
      <alignment horizontal="center"/>
    </xf>
    <xf numFmtId="3" fontId="7" fillId="46" borderId="59" xfId="51" applyNumberFormat="1" applyFont="1" applyFill="1" applyBorder="1" applyAlignment="1">
      <alignment horizontal="center"/>
    </xf>
    <xf numFmtId="4" fontId="7" fillId="46" borderId="59" xfId="51" applyNumberFormat="1" applyFont="1" applyFill="1" applyBorder="1" applyAlignment="1">
      <alignment horizontal="center"/>
    </xf>
    <xf numFmtId="4" fontId="44" fillId="0" borderId="67" xfId="0" applyNumberFormat="1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 wrapText="1"/>
    </xf>
    <xf numFmtId="0" fontId="48" fillId="0" borderId="69" xfId="0" applyFont="1" applyBorder="1" applyAlignment="1">
      <alignment horizontal="center" vertical="center"/>
    </xf>
    <xf numFmtId="4" fontId="23" fillId="0" borderId="16" xfId="0" applyNumberFormat="1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3" fillId="0" borderId="4" xfId="0" applyNumberFormat="1" applyFont="1" applyBorder="1" applyAlignment="1">
      <alignment horizontal="center" vertical="center"/>
    </xf>
    <xf numFmtId="0" fontId="23" fillId="0" borderId="0" xfId="0" applyFont="1"/>
    <xf numFmtId="3" fontId="23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51" fillId="3" borderId="52" xfId="0" applyFont="1" applyFill="1" applyBorder="1" applyAlignment="1">
      <alignment horizontal="left" vertical="top" indent="1"/>
    </xf>
    <xf numFmtId="4" fontId="6" fillId="0" borderId="58" xfId="51" applyNumberFormat="1" applyFont="1" applyBorder="1" applyAlignment="1">
      <alignment horizontal="center"/>
    </xf>
    <xf numFmtId="4" fontId="46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6" fillId="0" borderId="21" xfId="0" applyNumberFormat="1" applyFont="1" applyBorder="1"/>
    <xf numFmtId="20" fontId="0" fillId="0" borderId="46" xfId="0" applyNumberFormat="1" applyBorder="1"/>
    <xf numFmtId="14" fontId="46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4" fillId="57" borderId="58" xfId="51" applyNumberFormat="1" applyFont="1" applyFill="1" applyBorder="1" applyAlignment="1">
      <alignment horizontal="center"/>
    </xf>
    <xf numFmtId="3" fontId="23" fillId="3" borderId="16" xfId="0" applyNumberFormat="1" applyFont="1" applyFill="1" applyBorder="1" applyAlignment="1">
      <alignment horizontal="center" vertical="center"/>
    </xf>
    <xf numFmtId="3" fontId="23" fillId="3" borderId="17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/>
    </xf>
    <xf numFmtId="4" fontId="23" fillId="3" borderId="16" xfId="0" applyNumberFormat="1" applyFont="1" applyFill="1" applyBorder="1" applyAlignment="1">
      <alignment horizontal="center" vertical="center"/>
    </xf>
    <xf numFmtId="4" fontId="23" fillId="3" borderId="17" xfId="0" applyNumberFormat="1" applyFont="1" applyFill="1" applyBorder="1" applyAlignment="1">
      <alignment horizontal="center" vertical="center"/>
    </xf>
    <xf numFmtId="4" fontId="23" fillId="3" borderId="0" xfId="0" applyNumberFormat="1" applyFont="1" applyFill="1" applyAlignment="1">
      <alignment horizontal="center" vertical="center"/>
    </xf>
    <xf numFmtId="4" fontId="23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23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4" fontId="0" fillId="46" borderId="21" xfId="0" applyNumberFormat="1" applyFill="1" applyBorder="1"/>
    <xf numFmtId="3" fontId="0" fillId="46" borderId="21" xfId="0" applyNumberFormat="1" applyFill="1" applyBorder="1"/>
    <xf numFmtId="0" fontId="51" fillId="3" borderId="71" xfId="0" applyFont="1" applyFill="1" applyBorder="1" applyAlignment="1">
      <alignment horizontal="left" vertical="center" indent="1"/>
    </xf>
    <xf numFmtId="0" fontId="51" fillId="3" borderId="71" xfId="0" applyFont="1" applyFill="1" applyBorder="1" applyAlignment="1">
      <alignment horizontal="center" vertical="center"/>
    </xf>
    <xf numFmtId="0" fontId="52" fillId="46" borderId="21" xfId="0" applyFont="1" applyFill="1" applyBorder="1" applyAlignment="1">
      <alignment horizontal="left" indent="1"/>
    </xf>
    <xf numFmtId="0" fontId="52" fillId="50" borderId="21" xfId="0" applyFont="1" applyFill="1" applyBorder="1" applyAlignment="1">
      <alignment horizontal="left" indent="1"/>
    </xf>
    <xf numFmtId="0" fontId="52" fillId="56" borderId="21" xfId="0" applyFont="1" applyFill="1" applyBorder="1" applyAlignment="1">
      <alignment horizontal="left" indent="1"/>
    </xf>
    <xf numFmtId="0" fontId="52" fillId="56" borderId="21" xfId="0" applyFont="1" applyFill="1" applyBorder="1" applyAlignment="1">
      <alignment horizontal="center"/>
    </xf>
    <xf numFmtId="0" fontId="52" fillId="46" borderId="21" xfId="0" applyFont="1" applyFill="1" applyBorder="1" applyAlignment="1">
      <alignment horizontal="center"/>
    </xf>
    <xf numFmtId="3" fontId="7" fillId="46" borderId="21" xfId="51" applyNumberFormat="1" applyFont="1" applyFill="1" applyBorder="1" applyAlignment="1">
      <alignment horizontal="center"/>
    </xf>
    <xf numFmtId="4" fontId="7" fillId="46" borderId="21" xfId="51" applyNumberFormat="1" applyFont="1" applyFill="1" applyBorder="1" applyAlignment="1">
      <alignment horizontal="center"/>
    </xf>
    <xf numFmtId="2" fontId="52" fillId="54" borderId="21" xfId="0" applyNumberFormat="1" applyFont="1" applyFill="1" applyBorder="1" applyAlignment="1">
      <alignment horizontal="center"/>
    </xf>
    <xf numFmtId="0" fontId="52" fillId="51" borderId="21" xfId="0" applyFont="1" applyFill="1" applyBorder="1" applyAlignment="1">
      <alignment horizontal="left" indent="1"/>
    </xf>
    <xf numFmtId="0" fontId="52" fillId="51" borderId="21" xfId="0" applyFont="1" applyFill="1" applyBorder="1" applyAlignment="1">
      <alignment horizontal="center"/>
    </xf>
    <xf numFmtId="0" fontId="52" fillId="50" borderId="21" xfId="0" applyFont="1" applyFill="1" applyBorder="1" applyAlignment="1">
      <alignment horizontal="center"/>
    </xf>
    <xf numFmtId="3" fontId="7" fillId="50" borderId="21" xfId="51" applyNumberFormat="1" applyFont="1" applyFill="1" applyBorder="1" applyAlignment="1">
      <alignment horizontal="center"/>
    </xf>
    <xf numFmtId="4" fontId="7" fillId="0" borderId="21" xfId="51" applyNumberFormat="1" applyFont="1" applyBorder="1" applyAlignment="1">
      <alignment horizontal="center"/>
    </xf>
    <xf numFmtId="0" fontId="52" fillId="46" borderId="0" xfId="0" applyFont="1" applyFill="1" applyBorder="1"/>
    <xf numFmtId="0" fontId="52" fillId="0" borderId="0" xfId="0" applyFont="1" applyBorder="1"/>
    <xf numFmtId="0" fontId="1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/>
    </xf>
    <xf numFmtId="0" fontId="38" fillId="55" borderId="60" xfId="0" applyFont="1" applyFill="1" applyBorder="1" applyAlignment="1">
      <alignment horizontal="center"/>
    </xf>
    <xf numFmtId="0" fontId="38" fillId="55" borderId="61" xfId="0" applyFont="1" applyFill="1" applyBorder="1" applyAlignment="1">
      <alignment horizontal="center"/>
    </xf>
    <xf numFmtId="0" fontId="38" fillId="55" borderId="60" xfId="0" applyFont="1" applyFill="1" applyBorder="1" applyAlignment="1">
      <alignment horizontal="left"/>
    </xf>
    <xf numFmtId="0" fontId="38" fillId="55" borderId="61" xfId="0" applyFont="1" applyFill="1" applyBorder="1" applyAlignment="1">
      <alignment horizontal="left"/>
    </xf>
    <xf numFmtId="0" fontId="53" fillId="55" borderId="62" xfId="0" applyFont="1" applyFill="1" applyBorder="1" applyAlignment="1">
      <alignment horizontal="center" vertical="center"/>
    </xf>
    <xf numFmtId="0" fontId="53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3" borderId="19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6" fillId="12" borderId="53" xfId="0" applyFont="1" applyFill="1" applyBorder="1" applyAlignment="1">
      <alignment horizontal="center" vertical="center"/>
    </xf>
    <xf numFmtId="0" fontId="16" fillId="12" borderId="54" xfId="0" applyFont="1" applyFill="1" applyBorder="1" applyAlignment="1">
      <alignment horizontal="center" vertical="center"/>
    </xf>
    <xf numFmtId="0" fontId="16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76" fontId="0" fillId="0" borderId="21" xfId="0" applyNumberFormat="1" applyBorder="1"/>
    <xf numFmtId="179" fontId="0" fillId="0" borderId="21" xfId="0" applyNumberFormat="1" applyBorder="1"/>
    <xf numFmtId="179" fontId="0" fillId="46" borderId="21" xfId="0" applyNumberFormat="1" applyFill="1" applyBorder="1"/>
  </cellXfs>
  <cellStyles count="86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0.1897016071451898</c:v>
                </c:pt>
                <c:pt idx="1">
                  <c:v>0.29668088554551492</c:v>
                </c:pt>
                <c:pt idx="2">
                  <c:v>0.10085616916356978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2.361103080764617E-2</c:v>
                </c:pt>
                <c:pt idx="1">
                  <c:v>0.93744780283317508</c:v>
                </c:pt>
                <c:pt idx="2">
                  <c:v>3.8941166359178721E-2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General'!$B$12:$B$26</c:f>
              <c:strCache>
                <c:ptCount val="15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  <c:pt idx="14">
                  <c:v>03/10-09/10</c:v>
                </c:pt>
              </c:strCache>
            </c:strRef>
          </c:cat>
          <c:val>
            <c:numRef>
              <c:f>'Historico General'!$C$12:$C$26</c:f>
              <c:numCache>
                <c:formatCode>#,##0.00</c:formatCode>
                <c:ptCount val="15"/>
                <c:pt idx="0">
                  <c:v>105886.77099999999</c:v>
                </c:pt>
                <c:pt idx="1">
                  <c:v>114105.53</c:v>
                </c:pt>
                <c:pt idx="2">
                  <c:v>115989.13</c:v>
                </c:pt>
                <c:pt idx="3">
                  <c:v>114272.19</c:v>
                </c:pt>
                <c:pt idx="4">
                  <c:v>125845.21</c:v>
                </c:pt>
                <c:pt idx="5">
                  <c:v>126278.9</c:v>
                </c:pt>
                <c:pt idx="6">
                  <c:v>125308.59</c:v>
                </c:pt>
                <c:pt idx="7">
                  <c:v>117247.22</c:v>
                </c:pt>
                <c:pt idx="8">
                  <c:v>118928.22</c:v>
                </c:pt>
                <c:pt idx="9">
                  <c:v>131610.35</c:v>
                </c:pt>
                <c:pt idx="10">
                  <c:v>130821.32</c:v>
                </c:pt>
                <c:pt idx="11">
                  <c:v>127202.39</c:v>
                </c:pt>
                <c:pt idx="12">
                  <c:v>132633.9</c:v>
                </c:pt>
                <c:pt idx="13">
                  <c:v>116869.8</c:v>
                </c:pt>
                <c:pt idx="14">
                  <c:v>134421.4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General'!$B$12:$B$26</c:f>
              <c:strCache>
                <c:ptCount val="15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  <c:pt idx="14">
                  <c:v>03/10-09/10</c:v>
                </c:pt>
              </c:strCache>
            </c:strRef>
          </c:cat>
          <c:val>
            <c:numRef>
              <c:f>'Historico General'!$D$12:$D$26</c:f>
              <c:numCache>
                <c:formatCode>#,##0.00</c:formatCode>
                <c:ptCount val="15"/>
                <c:pt idx="0">
                  <c:v>5994518.1670000004</c:v>
                </c:pt>
                <c:pt idx="1">
                  <c:v>5584158.2400000002</c:v>
                </c:pt>
                <c:pt idx="2">
                  <c:v>5722573.3799999999</c:v>
                </c:pt>
                <c:pt idx="3">
                  <c:v>5606485.2999999998</c:v>
                </c:pt>
                <c:pt idx="4">
                  <c:v>6044714.2199999997</c:v>
                </c:pt>
                <c:pt idx="5">
                  <c:v>5912788.4100000001</c:v>
                </c:pt>
                <c:pt idx="6">
                  <c:v>5916998.4100000001</c:v>
                </c:pt>
                <c:pt idx="7">
                  <c:v>5740230.1799999997</c:v>
                </c:pt>
                <c:pt idx="8">
                  <c:v>5816188.1500000004</c:v>
                </c:pt>
                <c:pt idx="9">
                  <c:v>6046323.7000000002</c:v>
                </c:pt>
                <c:pt idx="10">
                  <c:v>6076205.3600000003</c:v>
                </c:pt>
                <c:pt idx="11">
                  <c:v>6114404.1100000003</c:v>
                </c:pt>
                <c:pt idx="12">
                  <c:v>5755835.5099999998</c:v>
                </c:pt>
                <c:pt idx="13">
                  <c:v>5411097.5300000003</c:v>
                </c:pt>
                <c:pt idx="14">
                  <c:v>5337041.28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General'!$B$12:$B$26</c15:sqref>
                        </c15:formulaRef>
                      </c:ext>
                    </c:extLst>
                    <c:strCache>
                      <c:ptCount val="15"/>
                      <c:pt idx="0">
                        <c:v>01/07-07/07</c:v>
                      </c:pt>
                      <c:pt idx="1">
                        <c:v>08/07-14/07</c:v>
                      </c:pt>
                      <c:pt idx="2">
                        <c:v>15/07-21/07</c:v>
                      </c:pt>
                      <c:pt idx="3">
                        <c:v>18/07-24/07</c:v>
                      </c:pt>
                      <c:pt idx="4">
                        <c:v>25/07-31/07</c:v>
                      </c:pt>
                      <c:pt idx="5">
                        <c:v>01/08-07/08</c:v>
                      </c:pt>
                      <c:pt idx="6">
                        <c:v>08/08-14/08</c:v>
                      </c:pt>
                      <c:pt idx="7">
                        <c:v>15/08-21/08</c:v>
                      </c:pt>
                      <c:pt idx="8">
                        <c:v>22/08-28/08</c:v>
                      </c:pt>
                      <c:pt idx="9">
                        <c:v>29/08-04/09</c:v>
                      </c:pt>
                      <c:pt idx="10">
                        <c:v>05/09-11/09</c:v>
                      </c:pt>
                      <c:pt idx="11">
                        <c:v>12/09-18/09</c:v>
                      </c:pt>
                      <c:pt idx="12">
                        <c:v>19/09-25/09</c:v>
                      </c:pt>
                      <c:pt idx="13">
                        <c:v>26/09-02/10</c:v>
                      </c:pt>
                      <c:pt idx="14">
                        <c:v>03/10-09/10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General'!$E$12:$E$26</c15:sqref>
                        </c15:formulaRef>
                      </c:ext>
                    </c:extLst>
                    <c:numCache>
                      <c:formatCode>#,##0.00</c:formatCode>
                      <c:ptCount val="15"/>
                      <c:pt idx="0">
                        <c:v>285187.42099999997</c:v>
                      </c:pt>
                      <c:pt idx="1">
                        <c:v>279806.15999999997</c:v>
                      </c:pt>
                      <c:pt idx="2">
                        <c:v>276331.37</c:v>
                      </c:pt>
                      <c:pt idx="3">
                        <c:v>264332.23</c:v>
                      </c:pt>
                      <c:pt idx="4">
                        <c:v>283597.23</c:v>
                      </c:pt>
                      <c:pt idx="5">
                        <c:v>267736.38</c:v>
                      </c:pt>
                      <c:pt idx="6">
                        <c:v>252904.34</c:v>
                      </c:pt>
                      <c:pt idx="7">
                        <c:v>239734.7</c:v>
                      </c:pt>
                      <c:pt idx="8">
                        <c:v>238912.56</c:v>
                      </c:pt>
                      <c:pt idx="9">
                        <c:v>263303.90000000002</c:v>
                      </c:pt>
                      <c:pt idx="10">
                        <c:v>249110.57</c:v>
                      </c:pt>
                      <c:pt idx="11">
                        <c:v>244551.5</c:v>
                      </c:pt>
                      <c:pt idx="12">
                        <c:v>247107.48</c:v>
                      </c:pt>
                      <c:pt idx="13">
                        <c:v>210703.58</c:v>
                      </c:pt>
                      <c:pt idx="14">
                        <c:v>221698.33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Dinamizado'!$B$3:$B$20</c:f>
              <c:strCache>
                <c:ptCount val="18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</c:strCache>
            </c:strRef>
          </c:cat>
          <c:val>
            <c:numRef>
              <c:f>'Historico Dinamizado'!$C$3:$C$20</c:f>
              <c:numCache>
                <c:formatCode>#,##0.00</c:formatCode>
                <c:ptCount val="18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Dinamizado'!$B$3:$B$20</c:f>
              <c:strCache>
                <c:ptCount val="18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</c:strCache>
            </c:strRef>
          </c:cat>
          <c:val>
            <c:numRef>
              <c:f>'Historico Dinamizado'!$D$3:$D$20</c:f>
              <c:numCache>
                <c:formatCode>#,##0.00</c:formatCode>
                <c:ptCount val="18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Dinamizado'!$B$3:$B$20</c:f>
              <c:strCache>
                <c:ptCount val="18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</c:strCache>
            </c:strRef>
          </c:cat>
          <c:val>
            <c:numRef>
              <c:f>'Historico Dinamizado'!$E$3:$E$20</c:f>
              <c:numCache>
                <c:formatCode>#,##0.00</c:formatCode>
                <c:ptCount val="18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58" t="s">
        <v>2</v>
      </c>
      <c r="G3" s="458"/>
      <c r="H3" s="458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4">
        <f>SUM(Horas!C6:I6)</f>
        <v>0</v>
      </c>
      <c r="D6" s="272"/>
      <c r="E6" s="273" t="str">
        <f t="shared" ref="E6:E8" si="0">+IFERROR(C6/D6,"-")</f>
        <v>-</v>
      </c>
      <c r="F6" s="275">
        <f>SUM(Horas!J6:P6)</f>
        <v>0</v>
      </c>
      <c r="G6" s="269"/>
      <c r="H6" s="27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4">
        <f>SUM(Horas!C7:I7)</f>
        <v>0</v>
      </c>
      <c r="D7" s="272"/>
      <c r="E7" s="273" t="str">
        <f t="shared" si="0"/>
        <v>-</v>
      </c>
      <c r="F7" s="275">
        <f>SUM(Horas!J7:P7)</f>
        <v>0</v>
      </c>
      <c r="G7" s="269"/>
      <c r="H7" s="27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4">
        <f>SUM(Horas!C8:I8)</f>
        <v>0</v>
      </c>
      <c r="D8" s="272"/>
      <c r="E8" s="273" t="str">
        <f t="shared" si="0"/>
        <v>-</v>
      </c>
      <c r="F8" s="275">
        <f>SUM(Horas!J8:P8)</f>
        <v>0</v>
      </c>
      <c r="G8" s="269"/>
      <c r="H8" s="27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4">
        <f>SUM(Horas!C9:I9)</f>
        <v>0</v>
      </c>
      <c r="D9" s="271"/>
      <c r="E9" s="273" t="str">
        <f t="shared" ref="E9:E12" si="5">+IFERROR(C9/D9,"-")</f>
        <v>-</v>
      </c>
      <c r="F9" s="275">
        <f>SUM(Horas!J9:P9)</f>
        <v>0</v>
      </c>
      <c r="G9" s="270"/>
      <c r="H9" s="27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4">
        <f>SUM(Horas!C10:I10)</f>
        <v>0</v>
      </c>
      <c r="D10" s="271"/>
      <c r="E10" s="273" t="str">
        <f t="shared" si="5"/>
        <v>-</v>
      </c>
      <c r="F10" s="275">
        <f>SUM(Horas!J10:P10)</f>
        <v>0</v>
      </c>
      <c r="G10" s="270"/>
      <c r="H10" s="27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4">
        <f>SUM(Horas!C11:I11)</f>
        <v>0</v>
      </c>
      <c r="D11" s="271"/>
      <c r="E11" s="273" t="str">
        <f t="shared" si="5"/>
        <v>-</v>
      </c>
      <c r="F11" s="275">
        <f>SUM(Horas!J11:P11)</f>
        <v>0</v>
      </c>
      <c r="G11" s="270"/>
      <c r="H11" s="27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4">
        <f>SUM(Horas!C12:I12)</f>
        <v>0</v>
      </c>
      <c r="D12" s="271"/>
      <c r="E12" s="273" t="str">
        <f t="shared" si="5"/>
        <v>-</v>
      </c>
      <c r="F12" s="275">
        <f>SUM(Horas!J12:P12)</f>
        <v>0</v>
      </c>
      <c r="G12" s="270"/>
      <c r="H12" s="27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4"/>
      <c r="D13" s="271"/>
      <c r="E13" s="273"/>
      <c r="F13" s="275">
        <f>SUM(Horas!J13:P13)</f>
        <v>0</v>
      </c>
      <c r="G13" s="270"/>
      <c r="H13" s="27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4">
        <f>SUM(Horas!C15:I15)</f>
        <v>0</v>
      </c>
      <c r="D16" s="271"/>
      <c r="E16" s="273" t="str">
        <f t="shared" ref="E16:E25" si="9">+IFERROR(C16/D16,"-")</f>
        <v>-</v>
      </c>
      <c r="F16" s="275">
        <f>SUM(Horas!J15:P15)</f>
        <v>0</v>
      </c>
      <c r="G16" s="277"/>
      <c r="H16" s="27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4">
        <f>SUM(Horas!C16:I16)</f>
        <v>0</v>
      </c>
      <c r="D17" s="271"/>
      <c r="E17" s="273" t="str">
        <f t="shared" si="9"/>
        <v>-</v>
      </c>
      <c r="F17" s="275">
        <f>SUM(Horas!J16:P16)</f>
        <v>0</v>
      </c>
      <c r="G17" s="277"/>
      <c r="H17" s="27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4">
        <f>SUM(Horas!C17:I17)</f>
        <v>0</v>
      </c>
      <c r="D18" s="271"/>
      <c r="E18" s="273" t="str">
        <f t="shared" si="9"/>
        <v>-</v>
      </c>
      <c r="F18" s="275">
        <f>SUM(Horas!J17:P17)</f>
        <v>0</v>
      </c>
      <c r="G18" s="277"/>
      <c r="H18" s="27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4">
        <f>SUM(Horas!C18:I18)</f>
        <v>0</v>
      </c>
      <c r="D19" s="271"/>
      <c r="E19" s="273" t="str">
        <f t="shared" si="9"/>
        <v>-</v>
      </c>
      <c r="F19" s="275">
        <f>SUM(Horas!J18:P18)</f>
        <v>0</v>
      </c>
      <c r="G19" s="277"/>
      <c r="H19" s="27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4">
        <f>SUM(Horas!C19:I19)</f>
        <v>0</v>
      </c>
      <c r="D20" s="271"/>
      <c r="E20" s="273" t="str">
        <f>+IFERROR(C20/D20,"-")</f>
        <v>-</v>
      </c>
      <c r="F20" s="275">
        <f>SUM(Horas!J19:P19)</f>
        <v>0</v>
      </c>
      <c r="G20" s="277"/>
      <c r="H20" s="27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4">
        <f>SUM(Horas!C20:I20)</f>
        <v>0</v>
      </c>
      <c r="D21" s="271"/>
      <c r="E21" s="273" t="str">
        <f t="shared" si="9"/>
        <v>-</v>
      </c>
      <c r="F21" s="275">
        <f>SUM(Horas!J20:P20)</f>
        <v>0</v>
      </c>
      <c r="G21" s="277"/>
      <c r="H21" s="27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4">
        <f>SUM(Horas!C21:I21)</f>
        <v>0</v>
      </c>
      <c r="D22" s="271"/>
      <c r="E22" s="273" t="str">
        <f t="shared" si="9"/>
        <v>-</v>
      </c>
      <c r="F22" s="275">
        <f>SUM(Horas!J21:P21)</f>
        <v>0</v>
      </c>
      <c r="G22" s="277"/>
      <c r="H22" s="27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4">
        <f>SUM(Horas!C22:I22)</f>
        <v>0</v>
      </c>
      <c r="D23" s="271"/>
      <c r="E23" s="273" t="str">
        <f t="shared" si="9"/>
        <v>-</v>
      </c>
      <c r="F23" s="275">
        <f>SUM(Horas!J22:P22)</f>
        <v>0</v>
      </c>
      <c r="G23" s="277"/>
      <c r="H23" s="27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4">
        <f>SUM(Horas!C23:I23)</f>
        <v>0</v>
      </c>
      <c r="D24" s="271"/>
      <c r="E24" s="273" t="str">
        <f t="shared" si="9"/>
        <v>-</v>
      </c>
      <c r="F24" s="275">
        <f>SUM(Horas!J23:P23)</f>
        <v>0</v>
      </c>
      <c r="G24" s="270"/>
      <c r="H24" s="27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4">
        <f>SUM(Horas!C24:I24)</f>
        <v>0</v>
      </c>
      <c r="D25" s="271"/>
      <c r="E25" s="273" t="str">
        <f t="shared" si="9"/>
        <v>-</v>
      </c>
      <c r="F25" s="275">
        <f>SUM(Horas!J24:P24)</f>
        <v>0</v>
      </c>
      <c r="G25" s="277"/>
      <c r="H25" s="27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3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9" t="s">
        <v>1</v>
      </c>
      <c r="D242" s="459"/>
      <c r="E242" s="459"/>
      <c r="F242" s="460" t="s">
        <v>2</v>
      </c>
      <c r="G242" s="460"/>
      <c r="H242" s="460"/>
      <c r="I242" s="461"/>
      <c r="J242" s="461"/>
      <c r="K242" s="461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1" t="s">
        <v>3</v>
      </c>
      <c r="D243" s="262" t="s">
        <v>4</v>
      </c>
      <c r="E243" s="263" t="s">
        <v>5</v>
      </c>
      <c r="F243" s="264" t="s">
        <v>3</v>
      </c>
      <c r="G243" s="265" t="s">
        <v>4</v>
      </c>
      <c r="H243" s="26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9" sqref="G9"/>
    </sheetView>
  </sheetViews>
  <sheetFormatPr baseColWidth="10" defaultRowHeight="15" x14ac:dyDescent="0.25"/>
  <cols>
    <col min="1" max="1" width="1" customWidth="1"/>
    <col min="2" max="2" width="19.7109375" style="369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64" t="s">
        <v>448</v>
      </c>
      <c r="C2" s="365" t="s">
        <v>449</v>
      </c>
      <c r="D2" s="365" t="s">
        <v>450</v>
      </c>
      <c r="E2" s="365" t="s">
        <v>451</v>
      </c>
      <c r="F2" s="365" t="s">
        <v>452</v>
      </c>
      <c r="G2" s="365" t="s">
        <v>453</v>
      </c>
      <c r="H2" s="365" t="s">
        <v>454</v>
      </c>
      <c r="I2" s="365" t="s">
        <v>455</v>
      </c>
      <c r="J2" s="365" t="s">
        <v>16</v>
      </c>
      <c r="M2" s="376" t="s">
        <v>419</v>
      </c>
    </row>
    <row r="3" spans="2:13" ht="15.75" x14ac:dyDescent="0.25">
      <c r="B3" s="370" t="s">
        <v>410</v>
      </c>
      <c r="C3" s="371">
        <v>4370.3</v>
      </c>
      <c r="D3" s="371">
        <v>5508.85</v>
      </c>
      <c r="E3" s="371">
        <v>6350.2166666666599</v>
      </c>
      <c r="F3" s="371">
        <v>64424.766666666597</v>
      </c>
      <c r="G3" s="371">
        <v>3768.05</v>
      </c>
      <c r="H3" s="371">
        <v>1623.2833333333299</v>
      </c>
      <c r="I3" s="371">
        <v>3836.2833333333301</v>
      </c>
      <c r="J3" s="305">
        <f>SUM(C2:I3)</f>
        <v>89881.749999999913</v>
      </c>
      <c r="K3" s="375">
        <f>J3/$M$3</f>
        <v>1.6841119505075275E-2</v>
      </c>
      <c r="M3" s="377">
        <f>Resumen!C6</f>
        <v>5337041.28</v>
      </c>
    </row>
    <row r="4" spans="2:13" x14ac:dyDescent="0.25">
      <c r="B4" s="370" t="s">
        <v>342</v>
      </c>
      <c r="C4" s="409">
        <v>5134.3666666666604</v>
      </c>
      <c r="D4" s="371">
        <v>181642.866666666</v>
      </c>
      <c r="E4" s="371">
        <v>154727.81666666601</v>
      </c>
      <c r="F4" s="371">
        <v>17331.416666666599</v>
      </c>
      <c r="G4" s="409">
        <v>24985.7833333333</v>
      </c>
      <c r="H4" s="409">
        <v>52457.883333333302</v>
      </c>
      <c r="I4" s="409">
        <v>252295.58333333299</v>
      </c>
      <c r="J4" s="305">
        <f t="shared" ref="J4:J12" si="0">SUM(C3:I4)</f>
        <v>778457.46666666481</v>
      </c>
      <c r="K4" s="375">
        <f t="shared" ref="K4:K13" si="1">J4/$M$3</f>
        <v>0.14585936773317684</v>
      </c>
    </row>
    <row r="5" spans="2:13" x14ac:dyDescent="0.25">
      <c r="B5" s="370" t="s">
        <v>397</v>
      </c>
      <c r="C5" s="371">
        <v>2582.0333333333301</v>
      </c>
      <c r="D5" s="371">
        <v>18575.883333333299</v>
      </c>
      <c r="E5" s="371">
        <v>27318.333333333299</v>
      </c>
      <c r="F5" s="371">
        <v>23456.25</v>
      </c>
      <c r="G5" s="371">
        <v>3077.36666666666</v>
      </c>
      <c r="H5" s="371">
        <v>28497.45</v>
      </c>
      <c r="I5" s="371">
        <v>67470.583333333299</v>
      </c>
      <c r="J5" s="305">
        <f t="shared" si="0"/>
        <v>859553.61666666472</v>
      </c>
      <c r="K5" s="375">
        <f t="shared" si="1"/>
        <v>0.16105433171142058</v>
      </c>
    </row>
    <row r="6" spans="2:13" x14ac:dyDescent="0.25">
      <c r="B6" s="370" t="s">
        <v>404</v>
      </c>
      <c r="C6" s="409">
        <v>1505.61666666666</v>
      </c>
      <c r="D6" s="371">
        <v>53268.966666666602</v>
      </c>
      <c r="E6" s="371">
        <v>37663.449999999997</v>
      </c>
      <c r="F6" s="371">
        <v>5662.15</v>
      </c>
      <c r="G6" s="409">
        <v>1579.36666666666</v>
      </c>
      <c r="H6" s="371">
        <v>30398.0333333333</v>
      </c>
      <c r="I6" s="371">
        <v>5790.2666666666601</v>
      </c>
      <c r="J6" s="305">
        <f t="shared" si="0"/>
        <v>306845.74999999983</v>
      </c>
      <c r="K6" s="375">
        <f t="shared" si="1"/>
        <v>5.7493606270176689E-2</v>
      </c>
    </row>
    <row r="7" spans="2:13" x14ac:dyDescent="0.25">
      <c r="B7" s="370" t="s">
        <v>405</v>
      </c>
      <c r="C7" s="371">
        <v>3077.9</v>
      </c>
      <c r="D7" s="371">
        <v>1719.36666666666</v>
      </c>
      <c r="E7" s="371">
        <v>5284.75</v>
      </c>
      <c r="F7" s="371">
        <v>4516.7833333333301</v>
      </c>
      <c r="G7" s="371">
        <v>918.51666666666597</v>
      </c>
      <c r="H7" s="371">
        <v>1130.5</v>
      </c>
      <c r="I7" s="371">
        <v>1134.0166666666601</v>
      </c>
      <c r="J7" s="305">
        <f t="shared" si="0"/>
        <v>153649.68333333317</v>
      </c>
      <c r="K7" s="375">
        <f t="shared" si="1"/>
        <v>2.8789300151962318E-2</v>
      </c>
    </row>
    <row r="8" spans="2:13" x14ac:dyDescent="0.25">
      <c r="B8" s="370" t="s">
        <v>406</v>
      </c>
      <c r="C8" s="371">
        <v>1109.2833333333299</v>
      </c>
      <c r="D8" s="371">
        <v>2497.9499999999998</v>
      </c>
      <c r="E8" s="371">
        <v>1992.0333333333299</v>
      </c>
      <c r="F8" s="371">
        <v>1611.0833333333301</v>
      </c>
      <c r="G8" s="371">
        <v>1375.43333333333</v>
      </c>
      <c r="H8" s="371">
        <v>2470.3333333333298</v>
      </c>
      <c r="I8" s="371">
        <v>1567.75</v>
      </c>
      <c r="J8" s="305">
        <f t="shared" si="0"/>
        <v>30405.699999999961</v>
      </c>
      <c r="K8" s="375">
        <f t="shared" si="1"/>
        <v>5.6971078927086655E-3</v>
      </c>
    </row>
    <row r="9" spans="2:13" x14ac:dyDescent="0.25">
      <c r="B9" s="370" t="s">
        <v>409</v>
      </c>
      <c r="C9" s="371">
        <v>528.53333333333296</v>
      </c>
      <c r="D9" s="371">
        <v>296.01666666666603</v>
      </c>
      <c r="E9" s="371">
        <v>324.86666666666599</v>
      </c>
      <c r="F9" s="371">
        <v>258.73333333333301</v>
      </c>
      <c r="G9" s="409">
        <v>765.2</v>
      </c>
      <c r="H9" s="371">
        <v>970.38333333333298</v>
      </c>
      <c r="I9" s="371">
        <v>681.46666666666601</v>
      </c>
      <c r="J9" s="305">
        <f t="shared" si="0"/>
        <v>16449.066666666651</v>
      </c>
      <c r="K9" s="375">
        <f t="shared" si="1"/>
        <v>3.0820572305310426E-3</v>
      </c>
    </row>
    <row r="10" spans="2:13" x14ac:dyDescent="0.25">
      <c r="B10" s="370" t="s">
        <v>407</v>
      </c>
      <c r="C10" s="371">
        <v>2392.35</v>
      </c>
      <c r="D10" s="371">
        <v>977.8</v>
      </c>
      <c r="E10" s="371">
        <v>3630.6833333333302</v>
      </c>
      <c r="F10" s="371">
        <v>1124.4166666666599</v>
      </c>
      <c r="G10" s="371">
        <v>1773.4166666666599</v>
      </c>
      <c r="H10" s="371">
        <v>1371.18333333333</v>
      </c>
      <c r="I10" s="371">
        <v>1045.93333333333</v>
      </c>
      <c r="J10" s="305">
        <f t="shared" si="0"/>
        <v>16140.98333333331</v>
      </c>
      <c r="K10" s="375">
        <f t="shared" si="1"/>
        <v>3.0243317386020496E-3</v>
      </c>
    </row>
    <row r="11" spans="2:13" x14ac:dyDescent="0.25">
      <c r="B11" s="370" t="s">
        <v>408</v>
      </c>
      <c r="C11" s="371">
        <v>388.81666666666598</v>
      </c>
      <c r="D11" s="371">
        <v>615.45000000000005</v>
      </c>
      <c r="E11" s="371">
        <v>1098.3333333333301</v>
      </c>
      <c r="F11" s="371">
        <v>485.683333333333</v>
      </c>
      <c r="G11" s="371">
        <v>701.93333333333305</v>
      </c>
      <c r="H11" s="371">
        <v>908.53333333333296</v>
      </c>
      <c r="I11" s="371">
        <v>361.433333333333</v>
      </c>
      <c r="J11" s="305">
        <f t="shared" si="0"/>
        <v>16875.966666666642</v>
      </c>
      <c r="K11" s="375">
        <f t="shared" si="1"/>
        <v>3.1620453695772504E-3</v>
      </c>
    </row>
    <row r="12" spans="2:13" x14ac:dyDescent="0.25">
      <c r="B12" s="370" t="s">
        <v>493</v>
      </c>
      <c r="C12" s="371">
        <v>398.81666666666598</v>
      </c>
      <c r="D12" s="371">
        <v>540.88333333333298</v>
      </c>
      <c r="E12" s="371">
        <v>799.63333333333298</v>
      </c>
      <c r="F12" s="371">
        <v>500.933333333333</v>
      </c>
      <c r="G12" s="371">
        <v>781.43333333333305</v>
      </c>
      <c r="H12" s="371">
        <v>530.65</v>
      </c>
      <c r="I12" s="371">
        <v>1281.9166666666599</v>
      </c>
      <c r="J12" s="305">
        <f t="shared" si="0"/>
        <v>9394.4499999999862</v>
      </c>
      <c r="K12" s="375">
        <f t="shared" si="1"/>
        <v>1.7602355888092335E-3</v>
      </c>
    </row>
    <row r="13" spans="2:13" ht="20.25" customHeight="1" x14ac:dyDescent="0.25">
      <c r="B13" s="372" t="s">
        <v>16</v>
      </c>
      <c r="C13" s="373">
        <f t="shared" ref="C13:I13" si="2">SUM(C3:C11)</f>
        <v>21089.199999999975</v>
      </c>
      <c r="D13" s="373">
        <f t="shared" si="2"/>
        <v>265103.14999999921</v>
      </c>
      <c r="E13" s="373">
        <f t="shared" si="2"/>
        <v>238390.48333333267</v>
      </c>
      <c r="F13" s="373">
        <f t="shared" si="2"/>
        <v>118871.28333333318</v>
      </c>
      <c r="G13" s="373">
        <f t="shared" si="2"/>
        <v>38945.0666666666</v>
      </c>
      <c r="H13" s="373">
        <f t="shared" si="2"/>
        <v>119827.58333333327</v>
      </c>
      <c r="I13" s="373">
        <f t="shared" si="2"/>
        <v>334183.3166666663</v>
      </c>
      <c r="J13" s="374">
        <f>SUM(J3:J11)</f>
        <v>2268259.9833333297</v>
      </c>
      <c r="K13" s="375">
        <f t="shared" si="1"/>
        <v>0.42500326760323082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showGridLines="0" topLeftCell="B1" zoomScaleNormal="100" workbookViewId="0">
      <pane ySplit="1" topLeftCell="A2" activePane="bottomLeft" state="frozen"/>
      <selection pane="bottomLeft" activeCell="H20" sqref="H20"/>
    </sheetView>
  </sheetViews>
  <sheetFormatPr baseColWidth="10" defaultColWidth="9.140625" defaultRowHeight="15" x14ac:dyDescent="0.25"/>
  <cols>
    <col min="1" max="1" width="15.7109375" style="355" customWidth="1"/>
    <col min="2" max="2" width="28.5703125" style="355" bestFit="1" customWidth="1"/>
    <col min="3" max="3" width="44.85546875" style="355" customWidth="1"/>
    <col min="4" max="4" width="32.42578125" style="349" customWidth="1"/>
    <col min="5" max="5" width="21.5703125" style="349" bestFit="1" customWidth="1"/>
    <col min="6" max="6" width="15.7109375" style="349" customWidth="1"/>
    <col min="7" max="7" width="17.28515625" style="352" bestFit="1" customWidth="1"/>
    <col min="8" max="8" width="15.7109375" style="349" customWidth="1"/>
    <col min="9" max="9" width="14" style="349" customWidth="1"/>
    <col min="10" max="10" width="15.7109375" style="349" customWidth="1"/>
    <col min="11" max="1027" width="10.5703125" style="345" customWidth="1"/>
    <col min="1028" max="16384" width="9.140625" style="345"/>
  </cols>
  <sheetData>
    <row r="1" spans="1:10" ht="20.100000000000001" customHeight="1" x14ac:dyDescent="0.25">
      <c r="A1" s="438" t="s">
        <v>214</v>
      </c>
      <c r="B1" s="438" t="s">
        <v>457</v>
      </c>
      <c r="C1" s="438" t="s">
        <v>215</v>
      </c>
      <c r="D1" s="439" t="s">
        <v>437</v>
      </c>
      <c r="E1" s="439" t="s">
        <v>216</v>
      </c>
      <c r="F1" s="439" t="s">
        <v>217</v>
      </c>
      <c r="G1" s="439" t="s">
        <v>218</v>
      </c>
      <c r="H1" s="439" t="s">
        <v>219</v>
      </c>
      <c r="I1" s="439" t="s">
        <v>220</v>
      </c>
      <c r="J1" s="439" t="s">
        <v>221</v>
      </c>
    </row>
    <row r="2" spans="1:10" s="453" customFormat="1" ht="17.100000000000001" customHeight="1" x14ac:dyDescent="0.25">
      <c r="A2" s="440" t="s">
        <v>342</v>
      </c>
      <c r="B2" s="441" t="s">
        <v>682</v>
      </c>
      <c r="C2" s="442" t="s">
        <v>568</v>
      </c>
      <c r="D2" s="443"/>
      <c r="E2" s="444" t="s">
        <v>569</v>
      </c>
      <c r="F2" s="445">
        <v>20059</v>
      </c>
      <c r="G2" s="446">
        <v>8609.4670000000006</v>
      </c>
      <c r="H2" s="445">
        <v>43866</v>
      </c>
      <c r="I2" s="447">
        <f t="shared" ref="I2:I12" si="0">F2/G2</f>
        <v>2.3298770992443547</v>
      </c>
      <c r="J2" s="447">
        <f t="shared" ref="J2:J12" si="1">H2/F2</f>
        <v>2.1868487960516476</v>
      </c>
    </row>
    <row r="3" spans="1:10" s="454" customFormat="1" ht="20.100000000000001" customHeight="1" x14ac:dyDescent="0.25">
      <c r="A3" s="440" t="s">
        <v>342</v>
      </c>
      <c r="B3" s="441" t="s">
        <v>682</v>
      </c>
      <c r="C3" s="442" t="s">
        <v>570</v>
      </c>
      <c r="D3" s="443"/>
      <c r="E3" s="444" t="s">
        <v>571</v>
      </c>
      <c r="F3" s="445">
        <v>20411</v>
      </c>
      <c r="G3" s="446">
        <v>17950.18</v>
      </c>
      <c r="H3" s="445">
        <v>42591</v>
      </c>
      <c r="I3" s="447">
        <f t="shared" si="0"/>
        <v>1.1370916614763751</v>
      </c>
      <c r="J3" s="447">
        <f t="shared" si="1"/>
        <v>2.0866689530155309</v>
      </c>
    </row>
    <row r="4" spans="1:10" s="454" customFormat="1" ht="20.100000000000001" customHeight="1" x14ac:dyDescent="0.25">
      <c r="A4" s="441" t="s">
        <v>342</v>
      </c>
      <c r="B4" s="441" t="s">
        <v>682</v>
      </c>
      <c r="C4" s="448" t="s">
        <v>572</v>
      </c>
      <c r="D4" s="449"/>
      <c r="E4" s="450" t="s">
        <v>573</v>
      </c>
      <c r="F4" s="451">
        <v>32482</v>
      </c>
      <c r="G4" s="452">
        <v>31478.52</v>
      </c>
      <c r="H4" s="451">
        <v>69110</v>
      </c>
      <c r="I4" s="447">
        <f t="shared" si="0"/>
        <v>1.0318782458641638</v>
      </c>
      <c r="J4" s="447">
        <f t="shared" si="1"/>
        <v>2.1276399236500216</v>
      </c>
    </row>
    <row r="5" spans="1:10" s="454" customFormat="1" ht="20.100000000000001" customHeight="1" x14ac:dyDescent="0.25">
      <c r="A5" s="440" t="s">
        <v>342</v>
      </c>
      <c r="B5" s="441" t="s">
        <v>682</v>
      </c>
      <c r="C5" s="442" t="s">
        <v>574</v>
      </c>
      <c r="D5" s="443"/>
      <c r="E5" s="444" t="s">
        <v>575</v>
      </c>
      <c r="F5" s="445">
        <v>96682</v>
      </c>
      <c r="G5" s="446">
        <v>86138</v>
      </c>
      <c r="H5" s="445">
        <v>314561</v>
      </c>
      <c r="I5" s="447">
        <f t="shared" si="0"/>
        <v>1.1224082286563422</v>
      </c>
      <c r="J5" s="447">
        <f t="shared" si="1"/>
        <v>3.2535632279017812</v>
      </c>
    </row>
    <row r="6" spans="1:10" s="454" customFormat="1" ht="20.100000000000001" customHeight="1" x14ac:dyDescent="0.25">
      <c r="A6" s="440" t="s">
        <v>342</v>
      </c>
      <c r="B6" s="441" t="s">
        <v>682</v>
      </c>
      <c r="C6" s="442" t="s">
        <v>576</v>
      </c>
      <c r="D6" s="443"/>
      <c r="E6" s="444" t="s">
        <v>577</v>
      </c>
      <c r="F6" s="445">
        <v>52187</v>
      </c>
      <c r="G6" s="446">
        <v>43115.9</v>
      </c>
      <c r="H6" s="445">
        <v>144022</v>
      </c>
      <c r="I6" s="447">
        <f t="shared" si="0"/>
        <v>1.2103887428999511</v>
      </c>
      <c r="J6" s="447">
        <f t="shared" si="1"/>
        <v>2.7597294345335044</v>
      </c>
    </row>
    <row r="7" spans="1:10" s="454" customFormat="1" ht="20.100000000000001" customHeight="1" x14ac:dyDescent="0.25">
      <c r="A7" s="441" t="s">
        <v>342</v>
      </c>
      <c r="B7" s="441" t="s">
        <v>682</v>
      </c>
      <c r="C7" s="448" t="s">
        <v>578</v>
      </c>
      <c r="D7" s="449"/>
      <c r="E7" s="450" t="s">
        <v>579</v>
      </c>
      <c r="F7" s="451">
        <v>79386</v>
      </c>
      <c r="G7" s="452">
        <v>60543.72</v>
      </c>
      <c r="H7" s="451">
        <v>228756</v>
      </c>
      <c r="I7" s="447">
        <f t="shared" si="0"/>
        <v>1.3112177447966527</v>
      </c>
      <c r="J7" s="447">
        <f t="shared" si="1"/>
        <v>2.8815660191973396</v>
      </c>
    </row>
    <row r="8" spans="1:10" s="348" customFormat="1" ht="17.100000000000001" customHeight="1" x14ac:dyDescent="0.25">
      <c r="A8" s="440" t="s">
        <v>342</v>
      </c>
      <c r="B8" s="441" t="s">
        <v>682</v>
      </c>
      <c r="C8" s="442" t="s">
        <v>580</v>
      </c>
      <c r="D8" s="443"/>
      <c r="E8" s="444" t="s">
        <v>581</v>
      </c>
      <c r="F8" s="445">
        <v>17324</v>
      </c>
      <c r="G8" s="446">
        <v>9554.5329999999994</v>
      </c>
      <c r="H8" s="445">
        <v>35189</v>
      </c>
      <c r="I8" s="447">
        <f t="shared" si="0"/>
        <v>1.8131707745423038</v>
      </c>
      <c r="J8" s="447">
        <f t="shared" si="1"/>
        <v>2.0312283537289311</v>
      </c>
    </row>
    <row r="9" spans="1:10" s="348" customFormat="1" ht="17.100000000000001" customHeight="1" x14ac:dyDescent="0.25">
      <c r="A9" s="390" t="s">
        <v>342</v>
      </c>
      <c r="B9" s="441" t="s">
        <v>681</v>
      </c>
      <c r="C9" s="391" t="s">
        <v>669</v>
      </c>
      <c r="D9" s="392"/>
      <c r="E9" s="393" t="s">
        <v>670</v>
      </c>
      <c r="F9" s="394">
        <v>18910</v>
      </c>
      <c r="G9" s="395">
        <v>91847.85</v>
      </c>
      <c r="H9" s="394">
        <v>45196</v>
      </c>
      <c r="I9" s="362">
        <f t="shared" si="0"/>
        <v>0.20588397006571194</v>
      </c>
      <c r="J9" s="362">
        <f t="shared" si="1"/>
        <v>2.390058170280275</v>
      </c>
    </row>
    <row r="10" spans="1:10" ht="17.100000000000001" customHeight="1" x14ac:dyDescent="0.25">
      <c r="A10" s="384" t="s">
        <v>342</v>
      </c>
      <c r="B10" s="441" t="s">
        <v>681</v>
      </c>
      <c r="C10" s="385" t="s">
        <v>671</v>
      </c>
      <c r="D10" s="386"/>
      <c r="E10" s="387" t="s">
        <v>672</v>
      </c>
      <c r="F10" s="388">
        <v>22579</v>
      </c>
      <c r="G10" s="389">
        <v>14395.72</v>
      </c>
      <c r="H10" s="388">
        <v>41839</v>
      </c>
      <c r="I10" s="351">
        <f t="shared" si="0"/>
        <v>1.5684522899861904</v>
      </c>
      <c r="J10" s="351">
        <f t="shared" si="1"/>
        <v>1.8530050046503388</v>
      </c>
    </row>
    <row r="11" spans="1:10" s="348" customFormat="1" ht="17.100000000000001" customHeight="1" x14ac:dyDescent="0.25">
      <c r="A11" s="356" t="s">
        <v>342</v>
      </c>
      <c r="B11" s="441" t="s">
        <v>681</v>
      </c>
      <c r="C11" s="357" t="s">
        <v>673</v>
      </c>
      <c r="D11" s="358"/>
      <c r="E11" s="359" t="s">
        <v>674</v>
      </c>
      <c r="F11" s="360">
        <v>32800</v>
      </c>
      <c r="G11" s="361">
        <v>19687.75</v>
      </c>
      <c r="H11" s="360">
        <v>69637</v>
      </c>
      <c r="I11" s="351">
        <f t="shared" si="0"/>
        <v>1.66601059034171</v>
      </c>
      <c r="J11" s="351">
        <f t="shared" si="1"/>
        <v>2.1230792682926829</v>
      </c>
    </row>
    <row r="12" spans="1:10" ht="17.100000000000001" customHeight="1" x14ac:dyDescent="0.25">
      <c r="A12" s="354" t="s">
        <v>342</v>
      </c>
      <c r="B12" s="441" t="s">
        <v>681</v>
      </c>
      <c r="C12" s="353" t="s">
        <v>675</v>
      </c>
      <c r="D12" s="346"/>
      <c r="E12" s="347" t="s">
        <v>676</v>
      </c>
      <c r="F12" s="344">
        <v>26101</v>
      </c>
      <c r="G12" s="350">
        <v>22066.58</v>
      </c>
      <c r="H12" s="344">
        <v>53015</v>
      </c>
      <c r="I12" s="351">
        <f t="shared" si="0"/>
        <v>1.1828294189675064</v>
      </c>
      <c r="J12" s="351">
        <f t="shared" si="1"/>
        <v>2.0311482318685106</v>
      </c>
    </row>
    <row r="13" spans="1:10" ht="17.100000000000001" customHeight="1" x14ac:dyDescent="0.25">
      <c r="A13" s="354" t="s">
        <v>342</v>
      </c>
      <c r="B13" s="441" t="s">
        <v>681</v>
      </c>
      <c r="C13" s="353" t="s">
        <v>677</v>
      </c>
      <c r="D13" s="346"/>
      <c r="E13" s="347" t="s">
        <v>678</v>
      </c>
      <c r="F13" s="344">
        <v>55613</v>
      </c>
      <c r="G13" s="350">
        <v>62789.5</v>
      </c>
      <c r="H13" s="344">
        <v>122262</v>
      </c>
      <c r="I13" s="351">
        <f t="shared" ref="I13:I25" si="2">F13/G13</f>
        <v>0.8857054125291649</v>
      </c>
      <c r="J13" s="351">
        <f t="shared" ref="J13:J25" si="3">H13/F13</f>
        <v>2.198442810134321</v>
      </c>
    </row>
    <row r="14" spans="1:10" ht="17.100000000000001" customHeight="1" x14ac:dyDescent="0.25">
      <c r="A14" s="354" t="s">
        <v>342</v>
      </c>
      <c r="B14" s="441" t="s">
        <v>681</v>
      </c>
      <c r="C14" s="353" t="s">
        <v>679</v>
      </c>
      <c r="D14" s="346"/>
      <c r="E14" s="347" t="s">
        <v>680</v>
      </c>
      <c r="F14" s="344">
        <v>115353</v>
      </c>
      <c r="G14" s="350">
        <v>113094.5</v>
      </c>
      <c r="H14" s="344">
        <v>446713</v>
      </c>
      <c r="I14" s="351">
        <f t="shared" si="2"/>
        <v>1.0199700250675321</v>
      </c>
      <c r="J14" s="351">
        <f t="shared" si="3"/>
        <v>3.8725737518746803</v>
      </c>
    </row>
    <row r="15" spans="1:10" ht="17.100000000000001" customHeight="1" x14ac:dyDescent="0.25">
      <c r="A15" s="354" t="s">
        <v>405</v>
      </c>
      <c r="B15" s="354" t="s">
        <v>582</v>
      </c>
      <c r="C15" s="353" t="s">
        <v>583</v>
      </c>
      <c r="D15" s="346"/>
      <c r="E15" s="347" t="s">
        <v>584</v>
      </c>
      <c r="F15" s="344">
        <v>3772</v>
      </c>
      <c r="G15" s="417">
        <v>2004.9829999999999</v>
      </c>
      <c r="H15" s="344">
        <v>6615</v>
      </c>
      <c r="I15" s="351">
        <f t="shared" si="2"/>
        <v>1.8813127093845683</v>
      </c>
      <c r="J15" s="351">
        <f t="shared" si="3"/>
        <v>1.753711558854719</v>
      </c>
    </row>
    <row r="16" spans="1:10" ht="17.100000000000001" customHeight="1" x14ac:dyDescent="0.25">
      <c r="A16" s="354" t="s">
        <v>387</v>
      </c>
      <c r="B16" s="354" t="s">
        <v>585</v>
      </c>
      <c r="C16" s="353" t="s">
        <v>586</v>
      </c>
      <c r="D16" s="346"/>
      <c r="E16" s="347" t="s">
        <v>587</v>
      </c>
      <c r="F16" s="344">
        <v>20572</v>
      </c>
      <c r="G16" s="350">
        <v>10533.93</v>
      </c>
      <c r="H16" s="344">
        <v>45743</v>
      </c>
      <c r="I16" s="351">
        <f t="shared" si="2"/>
        <v>1.9529273500013764</v>
      </c>
      <c r="J16" s="351">
        <f t="shared" si="3"/>
        <v>2.2235562901030526</v>
      </c>
    </row>
    <row r="17" spans="1:10" ht="17.100000000000001" customHeight="1" x14ac:dyDescent="0.25">
      <c r="A17" s="354" t="s">
        <v>404</v>
      </c>
      <c r="B17" s="354" t="s">
        <v>588</v>
      </c>
      <c r="C17" s="353" t="s">
        <v>589</v>
      </c>
      <c r="D17" s="346"/>
      <c r="E17" s="347" t="s">
        <v>587</v>
      </c>
      <c r="F17" s="344">
        <v>13700</v>
      </c>
      <c r="G17" s="350">
        <v>6842.6329999999998</v>
      </c>
      <c r="H17" s="344">
        <v>27285</v>
      </c>
      <c r="I17" s="351">
        <f t="shared" si="2"/>
        <v>2.0021532646862692</v>
      </c>
      <c r="J17" s="351">
        <f t="shared" si="3"/>
        <v>1.9916058394160583</v>
      </c>
    </row>
    <row r="18" spans="1:10" ht="17.25" customHeight="1" x14ac:dyDescent="0.25">
      <c r="A18" s="354" t="s">
        <v>387</v>
      </c>
      <c r="B18" s="354" t="s">
        <v>590</v>
      </c>
      <c r="C18" s="353" t="s">
        <v>591</v>
      </c>
      <c r="D18" s="346"/>
      <c r="E18" s="347" t="s">
        <v>592</v>
      </c>
      <c r="F18" s="344">
        <v>18204</v>
      </c>
      <c r="G18" s="350">
        <v>2997.817</v>
      </c>
      <c r="H18" s="344">
        <v>43990</v>
      </c>
      <c r="I18" s="351">
        <f t="shared" si="2"/>
        <v>6.0724186966716109</v>
      </c>
      <c r="J18" s="351">
        <f t="shared" si="3"/>
        <v>2.4165018677213799</v>
      </c>
    </row>
    <row r="19" spans="1:10" ht="17.100000000000001" customHeight="1" x14ac:dyDescent="0.25">
      <c r="A19" s="354" t="s">
        <v>594</v>
      </c>
      <c r="B19" s="354" t="s">
        <v>593</v>
      </c>
      <c r="C19" s="353" t="s">
        <v>595</v>
      </c>
      <c r="D19" s="346"/>
      <c r="E19" s="347" t="s">
        <v>592</v>
      </c>
      <c r="F19" s="344">
        <v>7802</v>
      </c>
      <c r="G19" s="408">
        <v>860.16</v>
      </c>
      <c r="H19" s="344">
        <v>16653</v>
      </c>
      <c r="I19" s="351">
        <f t="shared" si="2"/>
        <v>9.0704055059523814</v>
      </c>
      <c r="J19" s="351">
        <f t="shared" si="3"/>
        <v>2.1344527044347603</v>
      </c>
    </row>
    <row r="20" spans="1:10" ht="17.100000000000001" customHeight="1" x14ac:dyDescent="0.25">
      <c r="A20" s="354" t="s">
        <v>404</v>
      </c>
      <c r="B20" s="354" t="s">
        <v>596</v>
      </c>
      <c r="C20" s="353" t="s">
        <v>597</v>
      </c>
      <c r="D20" s="346"/>
      <c r="E20" s="347" t="s">
        <v>592</v>
      </c>
      <c r="F20" s="344">
        <v>56580</v>
      </c>
      <c r="G20" s="350">
        <v>37544.5</v>
      </c>
      <c r="H20" s="344">
        <v>231369</v>
      </c>
      <c r="I20" s="351">
        <f t="shared" si="2"/>
        <v>1.5070116794736912</v>
      </c>
      <c r="J20" s="351">
        <f t="shared" si="3"/>
        <v>4.0892364793213147</v>
      </c>
    </row>
    <row r="21" spans="1:10" x14ac:dyDescent="0.25">
      <c r="A21" s="354" t="s">
        <v>405</v>
      </c>
      <c r="B21" s="354" t="s">
        <v>598</v>
      </c>
      <c r="C21" s="353" t="s">
        <v>599</v>
      </c>
      <c r="D21" s="346"/>
      <c r="E21" s="347" t="s">
        <v>592</v>
      </c>
      <c r="F21" s="344">
        <v>8886</v>
      </c>
      <c r="G21" s="350">
        <v>928.35</v>
      </c>
      <c r="H21" s="344">
        <v>20069</v>
      </c>
      <c r="I21" s="351">
        <f t="shared" si="2"/>
        <v>9.5718209726934891</v>
      </c>
      <c r="J21" s="351">
        <f t="shared" si="3"/>
        <v>2.2584965113661939</v>
      </c>
    </row>
    <row r="22" spans="1:10" ht="17.100000000000001" customHeight="1" x14ac:dyDescent="0.25">
      <c r="A22" s="354" t="s">
        <v>404</v>
      </c>
      <c r="B22" s="354" t="s">
        <v>600</v>
      </c>
      <c r="C22" s="353" t="s">
        <v>601</v>
      </c>
      <c r="D22" s="346"/>
      <c r="E22" s="347" t="s">
        <v>602</v>
      </c>
      <c r="F22" s="344">
        <v>10476</v>
      </c>
      <c r="G22" s="350">
        <v>5647.5829999999996</v>
      </c>
      <c r="H22" s="344">
        <v>21625</v>
      </c>
      <c r="I22" s="351">
        <f t="shared" si="2"/>
        <v>1.8549528178691665</v>
      </c>
      <c r="J22" s="351">
        <f t="shared" si="3"/>
        <v>2.0642420771286751</v>
      </c>
    </row>
    <row r="23" spans="1:10" ht="17.100000000000001" customHeight="1" x14ac:dyDescent="0.25">
      <c r="A23" s="354" t="s">
        <v>387</v>
      </c>
      <c r="B23" s="354" t="s">
        <v>603</v>
      </c>
      <c r="C23" s="353" t="s">
        <v>604</v>
      </c>
      <c r="D23" s="346"/>
      <c r="E23" s="347" t="s">
        <v>602</v>
      </c>
      <c r="F23" s="344">
        <v>12737</v>
      </c>
      <c r="G23" s="350">
        <v>7560.9</v>
      </c>
      <c r="H23" s="344">
        <v>26490</v>
      </c>
      <c r="I23" s="351">
        <f t="shared" si="2"/>
        <v>1.6845878136200718</v>
      </c>
      <c r="J23" s="351">
        <f t="shared" si="3"/>
        <v>2.0797676061867003</v>
      </c>
    </row>
    <row r="24" spans="1:10" ht="17.100000000000001" customHeight="1" x14ac:dyDescent="0.25">
      <c r="A24" s="354" t="s">
        <v>387</v>
      </c>
      <c r="B24" s="354" t="s">
        <v>605</v>
      </c>
      <c r="C24" s="353" t="s">
        <v>606</v>
      </c>
      <c r="D24" s="346"/>
      <c r="E24" s="347" t="s">
        <v>607</v>
      </c>
      <c r="F24" s="344">
        <v>33566</v>
      </c>
      <c r="G24" s="350">
        <v>12936.2</v>
      </c>
      <c r="H24" s="344">
        <v>84183</v>
      </c>
      <c r="I24" s="351">
        <f t="shared" si="2"/>
        <v>2.5947341568621387</v>
      </c>
      <c r="J24" s="351">
        <f t="shared" si="3"/>
        <v>2.5079842697968182</v>
      </c>
    </row>
    <row r="25" spans="1:10" ht="17.100000000000001" customHeight="1" x14ac:dyDescent="0.25">
      <c r="A25" s="354" t="s">
        <v>405</v>
      </c>
      <c r="B25" s="354" t="s">
        <v>608</v>
      </c>
      <c r="C25" s="353" t="s">
        <v>609</v>
      </c>
      <c r="D25" s="346"/>
      <c r="E25" s="347" t="s">
        <v>607</v>
      </c>
      <c r="F25" s="344">
        <v>15907</v>
      </c>
      <c r="G25" s="350">
        <v>3793.1170000000002</v>
      </c>
      <c r="H25" s="344">
        <v>36567</v>
      </c>
      <c r="I25" s="351">
        <f t="shared" si="2"/>
        <v>4.1936486536007189</v>
      </c>
      <c r="J25" s="351">
        <f t="shared" si="3"/>
        <v>2.2987992707612999</v>
      </c>
    </row>
    <row r="26" spans="1:10" ht="17.25" customHeight="1" x14ac:dyDescent="0.25">
      <c r="A26" s="354" t="s">
        <v>406</v>
      </c>
      <c r="B26" s="354" t="s">
        <v>610</v>
      </c>
      <c r="C26" s="353" t="s">
        <v>611</v>
      </c>
      <c r="D26" s="346"/>
      <c r="E26" s="347" t="s">
        <v>607</v>
      </c>
      <c r="F26" s="344">
        <v>7993</v>
      </c>
      <c r="G26" s="350">
        <v>709.18330000000003</v>
      </c>
      <c r="H26" s="344">
        <v>15223</v>
      </c>
      <c r="I26" s="351">
        <f t="shared" ref="I26:I30" si="4">F26/G26</f>
        <v>11.270710971338438</v>
      </c>
      <c r="J26" s="351">
        <f t="shared" ref="J26:J30" si="5">H26/F26</f>
        <v>1.9045414737895658</v>
      </c>
    </row>
    <row r="27" spans="1:10" ht="17.100000000000001" customHeight="1" x14ac:dyDescent="0.25">
      <c r="A27" s="354" t="s">
        <v>404</v>
      </c>
      <c r="B27" s="354" t="s">
        <v>612</v>
      </c>
      <c r="C27" s="353" t="s">
        <v>613</v>
      </c>
      <c r="D27" s="346"/>
      <c r="E27" s="347" t="s">
        <v>607</v>
      </c>
      <c r="F27" s="344">
        <v>37483</v>
      </c>
      <c r="G27" s="408">
        <v>25833.599999999999</v>
      </c>
      <c r="H27" s="344">
        <v>105371</v>
      </c>
      <c r="I27" s="351">
        <f t="shared" si="4"/>
        <v>1.4509398612659483</v>
      </c>
      <c r="J27" s="351">
        <f t="shared" si="5"/>
        <v>2.8111677293706481</v>
      </c>
    </row>
    <row r="28" spans="1:10" ht="17.100000000000001" customHeight="1" x14ac:dyDescent="0.25">
      <c r="A28" s="354" t="s">
        <v>387</v>
      </c>
      <c r="B28" s="354" t="s">
        <v>614</v>
      </c>
      <c r="C28" s="353" t="s">
        <v>615</v>
      </c>
      <c r="D28" s="346"/>
      <c r="E28" s="347" t="s">
        <v>616</v>
      </c>
      <c r="F28" s="344">
        <v>7920</v>
      </c>
      <c r="G28" s="350">
        <v>1203.617</v>
      </c>
      <c r="H28" s="344">
        <v>12857</v>
      </c>
      <c r="I28" s="351">
        <f t="shared" si="4"/>
        <v>6.5801662821312759</v>
      </c>
      <c r="J28" s="351">
        <f t="shared" si="5"/>
        <v>1.6233585858585859</v>
      </c>
    </row>
    <row r="29" spans="1:10" x14ac:dyDescent="0.25">
      <c r="A29" s="354" t="s">
        <v>404</v>
      </c>
      <c r="B29" s="354" t="s">
        <v>617</v>
      </c>
      <c r="C29" s="353" t="s">
        <v>618</v>
      </c>
      <c r="D29" s="346"/>
      <c r="E29" s="347" t="s">
        <v>619</v>
      </c>
      <c r="F29" s="344">
        <v>4360</v>
      </c>
      <c r="G29" s="350">
        <v>699.68330000000003</v>
      </c>
      <c r="H29" s="344">
        <v>7201</v>
      </c>
      <c r="I29" s="351">
        <f t="shared" si="4"/>
        <v>6.2313906877583038</v>
      </c>
      <c r="J29" s="351">
        <f t="shared" si="5"/>
        <v>1.651605504587156</v>
      </c>
    </row>
    <row r="30" spans="1:10" x14ac:dyDescent="0.25">
      <c r="A30" s="354" t="s">
        <v>387</v>
      </c>
      <c r="B30" s="354" t="s">
        <v>620</v>
      </c>
      <c r="C30" s="353" t="s">
        <v>621</v>
      </c>
      <c r="D30" s="346"/>
      <c r="E30" s="347" t="s">
        <v>619</v>
      </c>
      <c r="F30" s="344">
        <v>13902</v>
      </c>
      <c r="G30" s="350">
        <v>10400.48</v>
      </c>
      <c r="H30" s="344">
        <v>31921</v>
      </c>
      <c r="I30" s="351">
        <f t="shared" si="4"/>
        <v>1.3366690768118394</v>
      </c>
      <c r="J30" s="351">
        <f t="shared" si="5"/>
        <v>2.2961444396489714</v>
      </c>
    </row>
    <row r="31" spans="1:10" x14ac:dyDescent="0.25">
      <c r="A31" s="354" t="s">
        <v>405</v>
      </c>
      <c r="B31" s="354" t="s">
        <v>622</v>
      </c>
      <c r="C31" s="353" t="s">
        <v>623</v>
      </c>
      <c r="D31" s="346"/>
      <c r="E31" s="347" t="s">
        <v>619</v>
      </c>
      <c r="F31" s="344">
        <v>3316</v>
      </c>
      <c r="G31" s="417">
        <v>1015.85</v>
      </c>
      <c r="H31" s="344">
        <v>6656</v>
      </c>
      <c r="I31" s="351">
        <f t="shared" ref="I31:I47" si="6">F31/G31</f>
        <v>3.2642614559236107</v>
      </c>
      <c r="J31" s="351">
        <f t="shared" ref="J31:J47" si="7">H31/F31</f>
        <v>2.0072376357056694</v>
      </c>
    </row>
    <row r="32" spans="1:10" x14ac:dyDescent="0.25">
      <c r="A32" s="354" t="s">
        <v>404</v>
      </c>
      <c r="B32" s="354" t="s">
        <v>624</v>
      </c>
      <c r="C32" s="353" t="s">
        <v>625</v>
      </c>
      <c r="D32" s="346"/>
      <c r="E32" s="347" t="s">
        <v>626</v>
      </c>
      <c r="F32" s="344">
        <v>7763</v>
      </c>
      <c r="G32" s="350">
        <v>2810.2</v>
      </c>
      <c r="H32" s="344">
        <v>14098</v>
      </c>
      <c r="I32" s="351">
        <f t="shared" si="6"/>
        <v>2.7624368372357839</v>
      </c>
      <c r="J32" s="351">
        <f t="shared" si="7"/>
        <v>1.8160504959422903</v>
      </c>
    </row>
    <row r="33" spans="1:10" x14ac:dyDescent="0.25">
      <c r="A33" s="354" t="s">
        <v>387</v>
      </c>
      <c r="B33" s="354" t="s">
        <v>627</v>
      </c>
      <c r="C33" s="353" t="s">
        <v>628</v>
      </c>
      <c r="D33" s="346"/>
      <c r="E33" s="347" t="s">
        <v>626</v>
      </c>
      <c r="F33" s="344">
        <v>9506</v>
      </c>
      <c r="G33" s="350">
        <v>5134.2669999999998</v>
      </c>
      <c r="H33" s="344">
        <v>19469</v>
      </c>
      <c r="I33" s="351">
        <f t="shared" si="6"/>
        <v>1.851481428605096</v>
      </c>
      <c r="J33" s="351">
        <f t="shared" si="7"/>
        <v>2.048074900063118</v>
      </c>
    </row>
    <row r="34" spans="1:10" x14ac:dyDescent="0.25">
      <c r="A34" s="354" t="s">
        <v>405</v>
      </c>
      <c r="B34" s="354" t="s">
        <v>629</v>
      </c>
      <c r="C34" s="353" t="s">
        <v>630</v>
      </c>
      <c r="D34" s="346"/>
      <c r="E34" s="347" t="s">
        <v>626</v>
      </c>
      <c r="F34" s="344">
        <v>5693</v>
      </c>
      <c r="G34" s="350">
        <v>2326.7170000000001</v>
      </c>
      <c r="H34" s="344">
        <v>11022</v>
      </c>
      <c r="I34" s="351">
        <f t="shared" si="6"/>
        <v>2.4467952054332347</v>
      </c>
      <c r="J34" s="351">
        <f t="shared" si="7"/>
        <v>1.9360618303179342</v>
      </c>
    </row>
    <row r="35" spans="1:10" x14ac:dyDescent="0.25">
      <c r="A35" s="354" t="s">
        <v>387</v>
      </c>
      <c r="B35" s="354" t="s">
        <v>631</v>
      </c>
      <c r="C35" s="353" t="s">
        <v>632</v>
      </c>
      <c r="D35" s="346"/>
      <c r="E35" s="347" t="s">
        <v>633</v>
      </c>
      <c r="F35" s="344">
        <v>11637</v>
      </c>
      <c r="G35" s="408">
        <v>2821.2829999999999</v>
      </c>
      <c r="H35" s="344">
        <v>22417</v>
      </c>
      <c r="I35" s="351">
        <f t="shared" si="6"/>
        <v>4.1247191437370869</v>
      </c>
      <c r="J35" s="351">
        <f t="shared" si="7"/>
        <v>1.9263555899286757</v>
      </c>
    </row>
    <row r="36" spans="1:10" x14ac:dyDescent="0.25">
      <c r="A36" s="354" t="s">
        <v>387</v>
      </c>
      <c r="B36" s="354" t="s">
        <v>634</v>
      </c>
      <c r="C36" s="353" t="s">
        <v>635</v>
      </c>
      <c r="D36" s="346"/>
      <c r="E36" s="347" t="s">
        <v>636</v>
      </c>
      <c r="F36" s="344">
        <v>7974</v>
      </c>
      <c r="G36" s="350">
        <v>2985.8330000000001</v>
      </c>
      <c r="H36" s="344">
        <v>14517</v>
      </c>
      <c r="I36" s="351">
        <f t="shared" si="6"/>
        <v>2.6706115177908476</v>
      </c>
      <c r="J36" s="351">
        <f t="shared" si="7"/>
        <v>1.8205417607223475</v>
      </c>
    </row>
    <row r="37" spans="1:10" x14ac:dyDescent="0.25">
      <c r="A37" s="354" t="s">
        <v>387</v>
      </c>
      <c r="B37" s="354" t="s">
        <v>637</v>
      </c>
      <c r="C37" s="353" t="s">
        <v>638</v>
      </c>
      <c r="D37" s="346"/>
      <c r="E37" s="347" t="s">
        <v>639</v>
      </c>
      <c r="F37" s="344">
        <v>12726</v>
      </c>
      <c r="G37" s="350">
        <v>7153.817</v>
      </c>
      <c r="H37" s="344">
        <v>25507</v>
      </c>
      <c r="I37" s="351">
        <f t="shared" si="6"/>
        <v>1.7789104753448404</v>
      </c>
      <c r="J37" s="351">
        <f t="shared" si="7"/>
        <v>2.0043218607575044</v>
      </c>
    </row>
    <row r="38" spans="1:10" x14ac:dyDescent="0.25">
      <c r="A38" s="354" t="s">
        <v>387</v>
      </c>
      <c r="B38" s="354" t="s">
        <v>640</v>
      </c>
      <c r="C38" s="353" t="s">
        <v>641</v>
      </c>
      <c r="D38" s="346"/>
      <c r="E38" s="347" t="s">
        <v>642</v>
      </c>
      <c r="F38" s="344">
        <v>16805</v>
      </c>
      <c r="G38" s="350">
        <v>10517.07</v>
      </c>
      <c r="H38" s="344">
        <v>36646</v>
      </c>
      <c r="I38" s="351">
        <f t="shared" si="6"/>
        <v>1.5978784965774688</v>
      </c>
      <c r="J38" s="351">
        <f t="shared" si="7"/>
        <v>2.1806605177030645</v>
      </c>
    </row>
    <row r="39" spans="1:10" x14ac:dyDescent="0.25">
      <c r="A39" s="354" t="s">
        <v>404</v>
      </c>
      <c r="B39" s="354" t="s">
        <v>643</v>
      </c>
      <c r="C39" s="353" t="s">
        <v>644</v>
      </c>
      <c r="D39" s="346"/>
      <c r="E39" s="347" t="s">
        <v>645</v>
      </c>
      <c r="F39" s="344">
        <v>11614</v>
      </c>
      <c r="G39" s="350">
        <v>7575.8670000000002</v>
      </c>
      <c r="H39" s="344">
        <v>21991</v>
      </c>
      <c r="I39" s="351">
        <f t="shared" si="6"/>
        <v>1.5330258569745219</v>
      </c>
      <c r="J39" s="351">
        <f t="shared" si="7"/>
        <v>1.8934906147752713</v>
      </c>
    </row>
    <row r="40" spans="1:10" x14ac:dyDescent="0.25">
      <c r="A40" s="354" t="s">
        <v>404</v>
      </c>
      <c r="B40" s="354" t="s">
        <v>646</v>
      </c>
      <c r="C40" s="353" t="s">
        <v>647</v>
      </c>
      <c r="D40" s="346"/>
      <c r="E40" s="347" t="s">
        <v>648</v>
      </c>
      <c r="F40" s="344">
        <v>13585</v>
      </c>
      <c r="G40" s="350">
        <v>8464.6830000000009</v>
      </c>
      <c r="H40" s="344">
        <v>26953</v>
      </c>
      <c r="I40" s="351">
        <f t="shared" si="6"/>
        <v>1.604903574061781</v>
      </c>
      <c r="J40" s="351">
        <f t="shared" si="7"/>
        <v>1.9840264998159736</v>
      </c>
    </row>
    <row r="41" spans="1:10" x14ac:dyDescent="0.25">
      <c r="A41" s="354" t="s">
        <v>404</v>
      </c>
      <c r="B41" s="354" t="s">
        <v>649</v>
      </c>
      <c r="C41" s="353" t="s">
        <v>650</v>
      </c>
      <c r="D41" s="346"/>
      <c r="E41" s="347" t="s">
        <v>642</v>
      </c>
      <c r="F41" s="344">
        <v>16580</v>
      </c>
      <c r="G41" s="350">
        <v>7881.2830000000004</v>
      </c>
      <c r="H41" s="344">
        <v>33933</v>
      </c>
      <c r="I41" s="351">
        <f t="shared" si="6"/>
        <v>2.103718392043529</v>
      </c>
      <c r="J41" s="351">
        <f t="shared" si="7"/>
        <v>2.0466224366706878</v>
      </c>
    </row>
    <row r="42" spans="1:10" x14ac:dyDescent="0.25">
      <c r="A42" s="354" t="s">
        <v>405</v>
      </c>
      <c r="B42" s="354" t="s">
        <v>651</v>
      </c>
      <c r="C42" s="353" t="s">
        <v>652</v>
      </c>
      <c r="D42" s="346"/>
      <c r="E42" s="347" t="s">
        <v>653</v>
      </c>
      <c r="F42" s="344">
        <v>1969</v>
      </c>
      <c r="G42" s="350">
        <v>177.6833</v>
      </c>
      <c r="H42" s="344">
        <v>3329</v>
      </c>
      <c r="I42" s="351">
        <f t="shared" si="6"/>
        <v>11.081514132166614</v>
      </c>
      <c r="J42" s="351">
        <f t="shared" si="7"/>
        <v>1.6907059421025901</v>
      </c>
    </row>
    <row r="43" spans="1:10" x14ac:dyDescent="0.25">
      <c r="A43" s="354" t="s">
        <v>387</v>
      </c>
      <c r="B43" s="354" t="s">
        <v>654</v>
      </c>
      <c r="C43" s="353" t="s">
        <v>655</v>
      </c>
      <c r="D43" s="346"/>
      <c r="E43" s="347" t="s">
        <v>656</v>
      </c>
      <c r="F43" s="344">
        <v>26180</v>
      </c>
      <c r="G43" s="408">
        <v>24267.95</v>
      </c>
      <c r="H43" s="344">
        <v>61951</v>
      </c>
      <c r="I43" s="351">
        <f t="shared" si="6"/>
        <v>1.078789102499387</v>
      </c>
      <c r="J43" s="351">
        <f t="shared" si="7"/>
        <v>2.3663483575248283</v>
      </c>
    </row>
    <row r="44" spans="1:10" x14ac:dyDescent="0.25">
      <c r="A44" s="354" t="s">
        <v>387</v>
      </c>
      <c r="B44" s="354" t="s">
        <v>657</v>
      </c>
      <c r="C44" s="353" t="s">
        <v>658</v>
      </c>
      <c r="D44" s="346"/>
      <c r="E44" s="347" t="s">
        <v>659</v>
      </c>
      <c r="F44" s="344">
        <v>25127</v>
      </c>
      <c r="G44" s="350">
        <v>15493.32</v>
      </c>
      <c r="H44" s="344">
        <v>54987</v>
      </c>
      <c r="I44" s="351">
        <f t="shared" si="6"/>
        <v>1.6217957158310807</v>
      </c>
      <c r="J44" s="351">
        <f t="shared" si="7"/>
        <v>2.1883631153739005</v>
      </c>
    </row>
    <row r="45" spans="1:10" x14ac:dyDescent="0.25">
      <c r="A45" s="354" t="s">
        <v>387</v>
      </c>
      <c r="B45" s="354" t="s">
        <v>660</v>
      </c>
      <c r="C45" s="353" t="s">
        <v>661</v>
      </c>
      <c r="D45" s="346"/>
      <c r="E45" s="347" t="s">
        <v>662</v>
      </c>
      <c r="F45" s="344">
        <v>15751</v>
      </c>
      <c r="G45" s="350">
        <v>6826.2169999999996</v>
      </c>
      <c r="H45" s="344">
        <v>27689</v>
      </c>
      <c r="I45" s="351">
        <f t="shared" si="6"/>
        <v>2.3074273788835016</v>
      </c>
      <c r="J45" s="351">
        <f t="shared" si="7"/>
        <v>1.7579201320551077</v>
      </c>
    </row>
    <row r="46" spans="1:10" x14ac:dyDescent="0.25">
      <c r="A46" s="354" t="s">
        <v>387</v>
      </c>
      <c r="B46" s="354" t="s">
        <v>663</v>
      </c>
      <c r="C46" s="353" t="s">
        <v>664</v>
      </c>
      <c r="D46" s="346"/>
      <c r="E46" s="347" t="s">
        <v>665</v>
      </c>
      <c r="F46" s="344">
        <v>7503</v>
      </c>
      <c r="G46" s="350">
        <v>2976.1669999999999</v>
      </c>
      <c r="H46" s="344">
        <v>12652</v>
      </c>
      <c r="I46" s="351">
        <f t="shared" si="6"/>
        <v>2.521027885867964</v>
      </c>
      <c r="J46" s="351">
        <f t="shared" si="7"/>
        <v>1.6862588298014127</v>
      </c>
    </row>
    <row r="47" spans="1:10" x14ac:dyDescent="0.25">
      <c r="A47" s="354" t="s">
        <v>404</v>
      </c>
      <c r="B47" s="354" t="s">
        <v>666</v>
      </c>
      <c r="C47" s="353" t="s">
        <v>667</v>
      </c>
      <c r="D47" s="346"/>
      <c r="E47" s="347" t="s">
        <v>668</v>
      </c>
      <c r="F47" s="344">
        <v>9395</v>
      </c>
      <c r="G47" s="350">
        <v>1829.0329999999999</v>
      </c>
      <c r="H47" s="344">
        <v>15963</v>
      </c>
      <c r="I47" s="351">
        <f t="shared" si="6"/>
        <v>5.1365940363022426</v>
      </c>
      <c r="J47" s="351">
        <f t="shared" si="7"/>
        <v>1.699095263437999</v>
      </c>
    </row>
    <row r="48" spans="1:10" x14ac:dyDescent="0.25">
      <c r="I48" s="351"/>
      <c r="J48" s="351"/>
    </row>
  </sheetData>
  <autoFilter ref="A1:J20" xr:uid="{00000000-0001-0000-0300-000000000000}"/>
  <phoneticPr fontId="45" type="noConversion"/>
  <conditionalFormatting sqref="G19:G20">
    <cfRule type="colorScale" priority="371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72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2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20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19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5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74">
      <colorScale>
        <cfvo type="min"/>
        <cfvo type="max"/>
        <color rgb="FFFCFCFF"/>
        <color rgb="FFF8696B"/>
      </colorScale>
    </cfRule>
  </conditionalFormatting>
  <conditionalFormatting sqref="G31:G33">
    <cfRule type="colorScale" priority="9">
      <colorScale>
        <cfvo type="min"/>
        <cfvo type="max"/>
        <color rgb="FFFCFCFF"/>
        <color rgb="FFF8696B"/>
      </colorScale>
    </cfRule>
  </conditionalFormatting>
  <conditionalFormatting sqref="G35:G36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4">
    <cfRule type="colorScale" priority="8">
      <colorScale>
        <cfvo type="min"/>
        <cfvo type="max"/>
        <color rgb="FFFCFCFF"/>
        <color rgb="FFF8696B"/>
      </colorScale>
    </cfRule>
  </conditionalFormatting>
  <conditionalFormatting sqref="G38">
    <cfRule type="colorScale" priority="6">
      <colorScale>
        <cfvo type="min"/>
        <cfvo type="max"/>
        <color rgb="FFFCFCFF"/>
        <color rgb="FFF8696B"/>
      </colorScale>
    </cfRule>
  </conditionalFormatting>
  <conditionalFormatting sqref="G43:G44">
    <cfRule type="colorScale" priority="7">
      <colorScale>
        <cfvo type="min"/>
        <cfvo type="max"/>
        <color rgb="FFFCFCFF"/>
        <color rgb="FFF8696B"/>
      </colorScale>
    </cfRule>
  </conditionalFormatting>
  <conditionalFormatting sqref="G45">
    <cfRule type="colorScale" priority="5">
      <colorScale>
        <cfvo type="min"/>
        <cfvo type="max"/>
        <color rgb="FFFCFCFF"/>
        <color rgb="FFF8696B"/>
      </colorScale>
    </cfRule>
  </conditionalFormatting>
  <conditionalFormatting sqref="G42">
    <cfRule type="colorScale" priority="4">
      <colorScale>
        <cfvo type="min"/>
        <cfvo type="max"/>
        <color rgb="FFFCFCFF"/>
        <color rgb="FFF8696B"/>
      </colorScale>
    </cfRule>
  </conditionalFormatting>
  <conditionalFormatting sqref="G46">
    <cfRule type="colorScale" priority="3">
      <colorScale>
        <cfvo type="min"/>
        <cfvo type="max"/>
        <color rgb="FFFCFCFF"/>
        <color rgb="FFF8696B"/>
      </colorScale>
    </cfRule>
  </conditionalFormatting>
  <conditionalFormatting sqref="G39:G41">
    <cfRule type="colorScale" priority="2">
      <colorScale>
        <cfvo type="min"/>
        <cfvo type="max"/>
        <color rgb="FFFCFCFF"/>
        <color rgb="FFF8696B"/>
      </colorScale>
    </cfRule>
  </conditionalFormatting>
  <conditionalFormatting sqref="G37">
    <cfRule type="colorScale" priority="11">
      <colorScale>
        <cfvo type="min"/>
        <cfvo type="max"/>
        <color rgb="FFFCFCFF"/>
        <color rgb="FFF8696B"/>
      </colorScale>
    </cfRule>
  </conditionalFormatting>
  <conditionalFormatting sqref="G47">
    <cfRule type="colorScale" priority="1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75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76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C30" sqref="C30:D3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72"/>
      <c r="B1" s="472"/>
      <c r="C1" s="473" t="s">
        <v>479</v>
      </c>
      <c r="D1" s="474"/>
      <c r="E1" s="474"/>
      <c r="F1" s="474"/>
      <c r="G1" s="474"/>
      <c r="H1" s="474"/>
      <c r="I1" s="475"/>
      <c r="J1" s="473" t="s">
        <v>495</v>
      </c>
      <c r="K1" s="474"/>
      <c r="L1" s="474"/>
      <c r="M1" s="474"/>
      <c r="N1" s="474"/>
      <c r="O1" s="474"/>
      <c r="P1" s="475"/>
    </row>
    <row r="2" spans="1:16" ht="15.75" thickBot="1" x14ac:dyDescent="0.3">
      <c r="A2" s="472"/>
      <c r="B2" s="472"/>
      <c r="C2" s="476" t="s">
        <v>2</v>
      </c>
      <c r="D2" s="477"/>
      <c r="E2" s="477"/>
      <c r="F2" s="477"/>
      <c r="G2" s="477"/>
      <c r="H2" s="477"/>
      <c r="I2" s="478"/>
      <c r="J2" s="476" t="s">
        <v>2</v>
      </c>
      <c r="K2" s="477"/>
      <c r="L2" s="477"/>
      <c r="M2" s="477"/>
      <c r="N2" s="477"/>
      <c r="O2" s="477"/>
      <c r="P2" s="478"/>
    </row>
    <row r="3" spans="1:16" ht="15.75" thickBot="1" x14ac:dyDescent="0.3">
      <c r="A3" s="472"/>
      <c r="B3" s="472"/>
      <c r="C3" s="128">
        <v>44830</v>
      </c>
      <c r="D3" s="128">
        <v>44831</v>
      </c>
      <c r="E3" s="128">
        <v>44832</v>
      </c>
      <c r="F3" s="128">
        <v>44833</v>
      </c>
      <c r="G3" s="128">
        <v>44834</v>
      </c>
      <c r="H3" s="128">
        <v>44835</v>
      </c>
      <c r="I3" s="128">
        <v>44836</v>
      </c>
      <c r="J3" s="128">
        <v>44837</v>
      </c>
      <c r="K3" s="128">
        <v>44838</v>
      </c>
      <c r="L3" s="128">
        <v>44839</v>
      </c>
      <c r="M3" s="128">
        <v>44840</v>
      </c>
      <c r="N3" s="128">
        <v>44841</v>
      </c>
      <c r="O3" s="128">
        <v>44842</v>
      </c>
      <c r="P3" s="128">
        <v>44843</v>
      </c>
    </row>
    <row r="4" spans="1:16" ht="15.75" thickBot="1" x14ac:dyDescent="0.3">
      <c r="A4" s="472"/>
      <c r="B4" s="47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44767</v>
      </c>
      <c r="K4" s="130">
        <v>44768</v>
      </c>
      <c r="L4" s="130">
        <v>44769</v>
      </c>
      <c r="M4" s="130">
        <v>44770</v>
      </c>
      <c r="N4" s="130">
        <v>44771</v>
      </c>
      <c r="O4" s="130">
        <v>44772</v>
      </c>
      <c r="P4" s="130">
        <v>44773</v>
      </c>
    </row>
    <row r="5" spans="1:16" ht="15.75" thickBot="1" x14ac:dyDescent="0.3">
      <c r="B5" s="15" t="s">
        <v>426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7" t="s">
        <v>346</v>
      </c>
      <c r="C6" s="190">
        <v>32877</v>
      </c>
      <c r="D6" s="191">
        <v>27906</v>
      </c>
      <c r="E6" s="191">
        <v>27467</v>
      </c>
      <c r="F6" s="191">
        <v>26131</v>
      </c>
      <c r="G6" s="191">
        <v>24890</v>
      </c>
      <c r="H6" s="191"/>
      <c r="I6" s="191"/>
      <c r="J6" s="194">
        <v>50398</v>
      </c>
      <c r="K6" s="194">
        <v>27894</v>
      </c>
      <c r="L6" s="194">
        <v>27115</v>
      </c>
      <c r="M6" s="194">
        <v>25339</v>
      </c>
      <c r="N6" s="194">
        <v>23848</v>
      </c>
      <c r="O6" s="194"/>
      <c r="P6" s="195"/>
    </row>
    <row r="7" spans="1:16" x14ac:dyDescent="0.25">
      <c r="B7" s="189" t="s">
        <v>347</v>
      </c>
      <c r="C7" s="190">
        <v>62220</v>
      </c>
      <c r="D7" s="191">
        <v>58891</v>
      </c>
      <c r="E7" s="191">
        <v>54852</v>
      </c>
      <c r="F7" s="191">
        <v>52001</v>
      </c>
      <c r="G7" s="191">
        <v>50623</v>
      </c>
      <c r="H7" s="191"/>
      <c r="I7" s="191"/>
      <c r="J7" s="193">
        <v>90199</v>
      </c>
      <c r="K7" s="194">
        <v>55939</v>
      </c>
      <c r="L7" s="194">
        <v>55149</v>
      </c>
      <c r="M7" s="194">
        <v>52031</v>
      </c>
      <c r="N7" s="194">
        <v>49513</v>
      </c>
      <c r="O7" s="194"/>
      <c r="P7" s="195"/>
    </row>
    <row r="8" spans="1:16" ht="18" customHeight="1" x14ac:dyDescent="0.25">
      <c r="B8" s="189" t="s">
        <v>348</v>
      </c>
      <c r="C8" s="190">
        <v>24398</v>
      </c>
      <c r="D8" s="191">
        <v>22546</v>
      </c>
      <c r="E8" s="191">
        <v>21506</v>
      </c>
      <c r="F8" s="191">
        <v>21142</v>
      </c>
      <c r="G8" s="191">
        <v>19796</v>
      </c>
      <c r="H8" s="191"/>
      <c r="I8" s="191"/>
      <c r="J8" s="193">
        <v>35180</v>
      </c>
      <c r="K8" s="194">
        <v>29241</v>
      </c>
      <c r="L8" s="194">
        <v>26214</v>
      </c>
      <c r="M8" s="194">
        <v>22671</v>
      </c>
      <c r="N8" s="194">
        <v>20563</v>
      </c>
      <c r="O8" s="194"/>
      <c r="P8" s="195"/>
    </row>
    <row r="9" spans="1:16" x14ac:dyDescent="0.25">
      <c r="B9" s="189" t="s">
        <v>349</v>
      </c>
      <c r="C9" s="190">
        <v>74350</v>
      </c>
      <c r="D9" s="191">
        <v>83575</v>
      </c>
      <c r="E9" s="191">
        <v>59964</v>
      </c>
      <c r="F9" s="191">
        <v>58484</v>
      </c>
      <c r="G9" s="191">
        <v>53949</v>
      </c>
      <c r="H9" s="191"/>
      <c r="I9" s="191"/>
      <c r="J9" s="193">
        <v>60856</v>
      </c>
      <c r="K9" s="194">
        <v>62030</v>
      </c>
      <c r="L9" s="194">
        <v>59796</v>
      </c>
      <c r="M9" s="194">
        <v>58412</v>
      </c>
      <c r="N9" s="194">
        <v>52061</v>
      </c>
      <c r="O9" s="194"/>
      <c r="P9" s="195"/>
    </row>
    <row r="10" spans="1:16" x14ac:dyDescent="0.25">
      <c r="B10" s="189" t="s">
        <v>350</v>
      </c>
      <c r="C10" s="190">
        <v>33314</v>
      </c>
      <c r="D10" s="191">
        <v>49561</v>
      </c>
      <c r="E10" s="191">
        <v>24957</v>
      </c>
      <c r="F10" s="191">
        <v>25221</v>
      </c>
      <c r="G10" s="191">
        <v>22367</v>
      </c>
      <c r="H10" s="191"/>
      <c r="I10" s="191"/>
      <c r="J10" s="193">
        <v>28030</v>
      </c>
      <c r="K10" s="194">
        <v>25954</v>
      </c>
      <c r="L10" s="194">
        <v>24658</v>
      </c>
      <c r="M10" s="194">
        <v>23728</v>
      </c>
      <c r="N10" s="194">
        <v>20512</v>
      </c>
      <c r="O10" s="194"/>
      <c r="P10" s="195"/>
    </row>
    <row r="11" spans="1:16" x14ac:dyDescent="0.25">
      <c r="B11" s="189" t="s">
        <v>351</v>
      </c>
      <c r="C11" s="190">
        <v>46264</v>
      </c>
      <c r="D11" s="191">
        <v>36473</v>
      </c>
      <c r="E11" s="191">
        <v>35476</v>
      </c>
      <c r="F11" s="191">
        <v>35431</v>
      </c>
      <c r="G11" s="191">
        <v>35050</v>
      </c>
      <c r="H11" s="191"/>
      <c r="I11" s="191"/>
      <c r="J11" s="193">
        <v>49118</v>
      </c>
      <c r="K11" s="194">
        <v>51162</v>
      </c>
      <c r="L11" s="194">
        <v>48881</v>
      </c>
      <c r="M11" s="194">
        <v>45685</v>
      </c>
      <c r="N11" s="194">
        <v>42221</v>
      </c>
      <c r="O11" s="194"/>
      <c r="P11" s="195"/>
    </row>
    <row r="12" spans="1:16" x14ac:dyDescent="0.25">
      <c r="B12" s="189" t="s">
        <v>352</v>
      </c>
      <c r="C12" s="190">
        <v>43447</v>
      </c>
      <c r="D12" s="191">
        <v>35594</v>
      </c>
      <c r="E12" s="191">
        <v>34214</v>
      </c>
      <c r="F12" s="191">
        <v>32885</v>
      </c>
      <c r="G12" s="191">
        <v>29277</v>
      </c>
      <c r="H12" s="191"/>
      <c r="I12" s="191"/>
      <c r="J12" s="193">
        <v>62613</v>
      </c>
      <c r="K12" s="194">
        <v>53456</v>
      </c>
      <c r="L12" s="194">
        <v>47517</v>
      </c>
      <c r="M12" s="194">
        <v>40586</v>
      </c>
      <c r="N12" s="194">
        <v>36939</v>
      </c>
      <c r="O12" s="194"/>
      <c r="P12" s="195"/>
    </row>
    <row r="13" spans="1:16" x14ac:dyDescent="0.25">
      <c r="B13" s="189" t="s">
        <v>353</v>
      </c>
      <c r="C13" s="190">
        <v>10603</v>
      </c>
      <c r="D13" s="191">
        <v>11371</v>
      </c>
      <c r="E13" s="191">
        <v>78841</v>
      </c>
      <c r="F13" s="191">
        <v>6390</v>
      </c>
      <c r="G13" s="191">
        <v>5431</v>
      </c>
      <c r="H13" s="191"/>
      <c r="I13" s="191"/>
      <c r="J13" s="194">
        <v>6003</v>
      </c>
      <c r="K13" s="194">
        <v>7122</v>
      </c>
      <c r="L13" s="194">
        <v>7351</v>
      </c>
      <c r="M13" s="194">
        <v>8187</v>
      </c>
      <c r="N13" s="194">
        <v>4692</v>
      </c>
      <c r="O13" s="194"/>
      <c r="P13" s="195"/>
    </row>
    <row r="14" spans="1:16" ht="15.75" thickBot="1" x14ac:dyDescent="0.3">
      <c r="B14" s="189" t="s">
        <v>400</v>
      </c>
      <c r="C14" s="190">
        <v>69809</v>
      </c>
      <c r="D14" s="191">
        <v>66801</v>
      </c>
      <c r="E14" s="191">
        <v>54872</v>
      </c>
      <c r="F14" s="191">
        <v>53948</v>
      </c>
      <c r="G14" s="191">
        <v>49952</v>
      </c>
      <c r="H14" s="191"/>
      <c r="I14" s="191"/>
      <c r="J14" s="193">
        <v>56861</v>
      </c>
      <c r="K14" s="194">
        <v>56850</v>
      </c>
      <c r="L14" s="194">
        <v>56114</v>
      </c>
      <c r="M14" s="194">
        <v>54337</v>
      </c>
      <c r="N14" s="194">
        <v>48956</v>
      </c>
      <c r="O14" s="194"/>
      <c r="P14" s="195"/>
    </row>
    <row r="15" spans="1:16" ht="15.75" thickBot="1" x14ac:dyDescent="0.3">
      <c r="B15" s="197" t="s">
        <v>16</v>
      </c>
      <c r="C15" s="196">
        <v>397282</v>
      </c>
      <c r="D15" s="196">
        <v>392718</v>
      </c>
      <c r="E15" s="196">
        <v>392149</v>
      </c>
      <c r="F15" s="196">
        <v>311633</v>
      </c>
      <c r="G15" s="196">
        <v>291335</v>
      </c>
      <c r="H15" s="196">
        <v>0</v>
      </c>
      <c r="I15" s="196">
        <v>0</v>
      </c>
      <c r="J15" s="196">
        <f>SUM(J6:J14)</f>
        <v>439258</v>
      </c>
      <c r="K15" s="196">
        <f t="shared" ref="K15:P15" si="0">SUM(K6:K14)</f>
        <v>369648</v>
      </c>
      <c r="L15" s="196">
        <f t="shared" si="0"/>
        <v>352795</v>
      </c>
      <c r="M15" s="196">
        <f t="shared" si="0"/>
        <v>330976</v>
      </c>
      <c r="N15" s="196">
        <f t="shared" si="0"/>
        <v>299305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427</v>
      </c>
    </row>
    <row r="17" spans="2:16" x14ac:dyDescent="0.25">
      <c r="B17" s="199" t="s">
        <v>358</v>
      </c>
      <c r="C17" s="183"/>
      <c r="D17" s="184"/>
      <c r="E17" s="184"/>
      <c r="F17" s="184"/>
      <c r="G17" s="184"/>
      <c r="H17" s="184">
        <v>18397</v>
      </c>
      <c r="I17" s="185"/>
      <c r="J17" s="186"/>
      <c r="K17" s="187"/>
      <c r="L17" s="187"/>
      <c r="M17" s="187"/>
      <c r="N17" s="187"/>
      <c r="O17" s="418">
        <v>21060</v>
      </c>
      <c r="P17" s="419"/>
    </row>
    <row r="18" spans="2:16" x14ac:dyDescent="0.25">
      <c r="B18" s="189" t="s">
        <v>359</v>
      </c>
      <c r="C18" s="190"/>
      <c r="D18" s="191"/>
      <c r="E18" s="191"/>
      <c r="F18" s="191"/>
      <c r="G18" s="191"/>
      <c r="H18" s="191">
        <v>6668</v>
      </c>
      <c r="I18" s="192"/>
      <c r="J18" s="193"/>
      <c r="K18" s="194"/>
      <c r="L18" s="194"/>
      <c r="M18" s="194"/>
      <c r="N18" s="194"/>
      <c r="O18" s="404">
        <v>7456</v>
      </c>
      <c r="P18" s="420"/>
    </row>
    <row r="19" spans="2:16" x14ac:dyDescent="0.25">
      <c r="B19" s="189" t="s">
        <v>430</v>
      </c>
      <c r="C19" s="190"/>
      <c r="D19" s="191"/>
      <c r="E19" s="191"/>
      <c r="F19" s="191"/>
      <c r="G19" s="191"/>
      <c r="H19" s="191">
        <v>38045</v>
      </c>
      <c r="I19" s="192"/>
      <c r="J19" s="193"/>
      <c r="K19" s="194"/>
      <c r="L19" s="194"/>
      <c r="M19" s="194"/>
      <c r="N19" s="194"/>
      <c r="O19" s="404">
        <v>40296</v>
      </c>
      <c r="P19" s="420"/>
    </row>
    <row r="20" spans="2:16" x14ac:dyDescent="0.25">
      <c r="B20" s="189" t="s">
        <v>476</v>
      </c>
      <c r="C20" s="190"/>
      <c r="D20" s="191"/>
      <c r="E20" s="191"/>
      <c r="F20" s="191"/>
      <c r="G20" s="191"/>
      <c r="H20" s="191">
        <v>47804</v>
      </c>
      <c r="I20" s="192"/>
      <c r="J20" s="193"/>
      <c r="K20" s="194"/>
      <c r="L20" s="194"/>
      <c r="M20" s="194"/>
      <c r="N20" s="194"/>
      <c r="O20" s="404">
        <v>49965</v>
      </c>
      <c r="P20" s="420"/>
    </row>
    <row r="21" spans="2:16" x14ac:dyDescent="0.25">
      <c r="B21" s="189" t="s">
        <v>354</v>
      </c>
      <c r="C21" s="190"/>
      <c r="D21" s="191"/>
      <c r="E21" s="191"/>
      <c r="F21" s="191"/>
      <c r="G21" s="191"/>
      <c r="H21" s="191">
        <v>18237</v>
      </c>
      <c r="I21" s="192"/>
      <c r="J21" s="193"/>
      <c r="K21" s="194"/>
      <c r="L21" s="194"/>
      <c r="M21" s="194"/>
      <c r="N21" s="194"/>
      <c r="O21" s="404">
        <v>16657</v>
      </c>
      <c r="P21" s="420"/>
    </row>
    <row r="22" spans="2:16" x14ac:dyDescent="0.25">
      <c r="B22" s="189" t="s">
        <v>431</v>
      </c>
      <c r="C22" s="190"/>
      <c r="D22" s="191"/>
      <c r="E22" s="191"/>
      <c r="F22" s="191"/>
      <c r="G22" s="191"/>
      <c r="H22" s="191">
        <v>58575</v>
      </c>
      <c r="I22" s="192"/>
      <c r="J22" s="193"/>
      <c r="K22" s="194"/>
      <c r="L22" s="194"/>
      <c r="M22" s="194"/>
      <c r="N22" s="194"/>
      <c r="O22" s="404">
        <v>64976</v>
      </c>
      <c r="P22" s="420"/>
    </row>
    <row r="23" spans="2:16" x14ac:dyDescent="0.25">
      <c r="B23" s="260" t="s">
        <v>428</v>
      </c>
      <c r="C23" s="190"/>
      <c r="D23" s="191"/>
      <c r="E23" s="191"/>
      <c r="F23" s="191"/>
      <c r="G23" s="191"/>
      <c r="H23" s="191"/>
      <c r="I23" s="192"/>
      <c r="J23" s="193"/>
      <c r="K23" s="194"/>
      <c r="L23" s="194"/>
      <c r="M23" s="194"/>
      <c r="N23" s="194"/>
      <c r="O23" s="404"/>
      <c r="P23" s="420"/>
    </row>
    <row r="24" spans="2:16" x14ac:dyDescent="0.25">
      <c r="B24" s="189" t="s">
        <v>355</v>
      </c>
      <c r="C24" s="190"/>
      <c r="D24" s="191"/>
      <c r="E24" s="191"/>
      <c r="F24" s="191"/>
      <c r="G24" s="191"/>
      <c r="H24" s="191"/>
      <c r="I24" s="192">
        <v>66185</v>
      </c>
      <c r="J24" s="193"/>
      <c r="K24" s="194"/>
      <c r="L24" s="194"/>
      <c r="M24" s="404"/>
      <c r="N24" s="194"/>
      <c r="O24" s="404"/>
      <c r="P24" s="420">
        <v>34687</v>
      </c>
    </row>
    <row r="25" spans="2:16" x14ac:dyDescent="0.25">
      <c r="B25" s="189" t="s">
        <v>356</v>
      </c>
      <c r="I25" s="191">
        <v>94854</v>
      </c>
      <c r="J25" s="193"/>
      <c r="K25" s="194"/>
      <c r="L25" s="194"/>
      <c r="M25" s="194"/>
      <c r="N25" s="194"/>
      <c r="O25" s="404"/>
      <c r="P25" s="420">
        <v>48934</v>
      </c>
    </row>
    <row r="26" spans="2:16" x14ac:dyDescent="0.25">
      <c r="B26" s="189" t="s">
        <v>429</v>
      </c>
      <c r="I26" s="191">
        <v>47744</v>
      </c>
      <c r="J26" s="193"/>
      <c r="K26" s="194"/>
      <c r="L26" s="194"/>
      <c r="M26" s="194"/>
      <c r="N26" s="194"/>
      <c r="O26" s="404"/>
      <c r="P26" s="420">
        <v>32420</v>
      </c>
    </row>
    <row r="27" spans="2:16" ht="15.75" thickBot="1" x14ac:dyDescent="0.3">
      <c r="B27" s="189" t="s">
        <v>357</v>
      </c>
      <c r="I27" s="191">
        <v>10461</v>
      </c>
      <c r="J27" s="193"/>
      <c r="K27" s="194"/>
      <c r="L27" s="194"/>
      <c r="M27" s="194"/>
      <c r="N27" s="194"/>
      <c r="O27" s="404"/>
      <c r="P27" s="420">
        <v>5342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187726</v>
      </c>
      <c r="I28" s="296">
        <v>219244</v>
      </c>
      <c r="J28" s="196"/>
      <c r="K28" s="196"/>
      <c r="L28" s="196"/>
      <c r="M28" s="196"/>
      <c r="N28" s="196"/>
      <c r="O28" s="196">
        <f>SUM(O17:O27)</f>
        <v>200410</v>
      </c>
      <c r="P28" s="196">
        <f>SUM(P17:P27)</f>
        <v>121383</v>
      </c>
    </row>
    <row r="29" spans="2:16" ht="15.75" thickBot="1" x14ac:dyDescent="0.3"/>
    <row r="30" spans="2:16" ht="15.75" thickBot="1" x14ac:dyDescent="0.3">
      <c r="B30" s="131" t="s">
        <v>426</v>
      </c>
      <c r="C30" s="201" t="s">
        <v>479</v>
      </c>
      <c r="D30" s="202" t="s">
        <v>495</v>
      </c>
      <c r="E30" s="203" t="s">
        <v>223</v>
      </c>
    </row>
    <row r="31" spans="2:16" x14ac:dyDescent="0.25">
      <c r="B31" s="204" t="s">
        <v>346</v>
      </c>
      <c r="C31" s="205">
        <f t="shared" ref="C31:C40" si="1">SUM(C6:I6)</f>
        <v>139271</v>
      </c>
      <c r="D31" s="206">
        <f t="shared" ref="D31:D40" si="2">SUM(J6:P6)</f>
        <v>154594</v>
      </c>
      <c r="E31" s="207">
        <f t="shared" ref="E31:E40" si="3">+IFERROR((D31-C31)/C31,"-")</f>
        <v>0.11002290498380854</v>
      </c>
    </row>
    <row r="32" spans="2:16" x14ac:dyDescent="0.25">
      <c r="B32" s="208" t="s">
        <v>347</v>
      </c>
      <c r="C32" s="209">
        <f t="shared" si="1"/>
        <v>278587</v>
      </c>
      <c r="D32" s="210">
        <f t="shared" si="2"/>
        <v>302831</v>
      </c>
      <c r="E32" s="211">
        <f t="shared" si="3"/>
        <v>8.702487912214138E-2</v>
      </c>
    </row>
    <row r="33" spans="2:5" x14ac:dyDescent="0.25">
      <c r="B33" s="208" t="s">
        <v>348</v>
      </c>
      <c r="C33" s="209">
        <f t="shared" si="1"/>
        <v>109388</v>
      </c>
      <c r="D33" s="210">
        <f t="shared" si="2"/>
        <v>133869</v>
      </c>
      <c r="E33" s="211">
        <f t="shared" si="3"/>
        <v>0.22379968552309212</v>
      </c>
    </row>
    <row r="34" spans="2:5" x14ac:dyDescent="0.25">
      <c r="B34" s="208" t="s">
        <v>349</v>
      </c>
      <c r="C34" s="209">
        <f t="shared" si="1"/>
        <v>330322</v>
      </c>
      <c r="D34" s="210">
        <f t="shared" si="2"/>
        <v>293155</v>
      </c>
      <c r="E34" s="211">
        <f t="shared" si="3"/>
        <v>-0.11251748294088798</v>
      </c>
    </row>
    <row r="35" spans="2:5" x14ac:dyDescent="0.25">
      <c r="B35" s="208" t="s">
        <v>350</v>
      </c>
      <c r="C35" s="209">
        <f t="shared" si="1"/>
        <v>155420</v>
      </c>
      <c r="D35" s="210">
        <f t="shared" si="2"/>
        <v>122882</v>
      </c>
      <c r="E35" s="211">
        <f t="shared" si="3"/>
        <v>-0.20935529532878652</v>
      </c>
    </row>
    <row r="36" spans="2:5" x14ac:dyDescent="0.25">
      <c r="B36" s="208" t="s">
        <v>351</v>
      </c>
      <c r="C36" s="209">
        <f t="shared" si="1"/>
        <v>188694</v>
      </c>
      <c r="D36" s="210">
        <f t="shared" si="2"/>
        <v>237067</v>
      </c>
      <c r="E36" s="211">
        <f t="shared" si="3"/>
        <v>0.2563568528941037</v>
      </c>
    </row>
    <row r="37" spans="2:5" x14ac:dyDescent="0.25">
      <c r="B37" s="208" t="s">
        <v>352</v>
      </c>
      <c r="C37" s="209">
        <f t="shared" si="1"/>
        <v>175417</v>
      </c>
      <c r="D37" s="210">
        <f t="shared" si="2"/>
        <v>241111</v>
      </c>
      <c r="E37" s="211">
        <f t="shared" si="3"/>
        <v>0.37450190118403576</v>
      </c>
    </row>
    <row r="38" spans="2:5" x14ac:dyDescent="0.25">
      <c r="B38" s="204" t="s">
        <v>353</v>
      </c>
      <c r="C38" s="209">
        <f t="shared" si="1"/>
        <v>112636</v>
      </c>
      <c r="D38" s="210">
        <f t="shared" si="2"/>
        <v>33355</v>
      </c>
      <c r="E38" s="212">
        <f t="shared" si="3"/>
        <v>-0.70386910046521534</v>
      </c>
    </row>
    <row r="39" spans="2:5" ht="15.75" thickBot="1" x14ac:dyDescent="0.3">
      <c r="B39" s="204" t="s">
        <v>400</v>
      </c>
      <c r="C39" s="209">
        <f t="shared" si="1"/>
        <v>295382</v>
      </c>
      <c r="D39" s="210">
        <f t="shared" si="2"/>
        <v>273118</v>
      </c>
      <c r="E39" s="212">
        <f t="shared" ref="E39" si="4">+IFERROR((D39-C39)/C39,"-")</f>
        <v>-7.5373584036941998E-2</v>
      </c>
    </row>
    <row r="40" spans="2:5" ht="15.75" thickBot="1" x14ac:dyDescent="0.3">
      <c r="B40" s="213" t="s">
        <v>16</v>
      </c>
      <c r="C40" s="214">
        <f t="shared" si="1"/>
        <v>1785117</v>
      </c>
      <c r="D40" s="215">
        <f t="shared" si="2"/>
        <v>1791982</v>
      </c>
      <c r="E40" s="216">
        <f t="shared" si="3"/>
        <v>3.8456863051553485E-3</v>
      </c>
    </row>
    <row r="41" spans="2:5" ht="15.75" thickBot="1" x14ac:dyDescent="0.3">
      <c r="B41" s="131" t="s">
        <v>427</v>
      </c>
      <c r="E41" s="217" t="str">
        <f t="shared" ref="E41:E53" si="5">+IFERROR((D41-C41)/C41,"-")</f>
        <v>-</v>
      </c>
    </row>
    <row r="42" spans="2:5" x14ac:dyDescent="0.25">
      <c r="B42" s="208" t="s">
        <v>358</v>
      </c>
      <c r="C42" s="209">
        <f t="shared" ref="C42:C48" si="6">H17</f>
        <v>18397</v>
      </c>
      <c r="D42" s="210">
        <f t="shared" ref="D42:D47" si="7">O17</f>
        <v>21060</v>
      </c>
      <c r="E42" s="217">
        <f t="shared" si="5"/>
        <v>0.14475186171658422</v>
      </c>
    </row>
    <row r="43" spans="2:5" x14ac:dyDescent="0.25">
      <c r="B43" s="208" t="s">
        <v>359</v>
      </c>
      <c r="C43" s="209">
        <f t="shared" si="6"/>
        <v>6668</v>
      </c>
      <c r="D43" s="210">
        <f t="shared" si="7"/>
        <v>7456</v>
      </c>
      <c r="E43" s="217">
        <f t="shared" si="5"/>
        <v>0.11817636472705459</v>
      </c>
    </row>
    <row r="44" spans="2:5" x14ac:dyDescent="0.25">
      <c r="B44" s="303" t="s">
        <v>430</v>
      </c>
      <c r="C44" s="209">
        <f t="shared" si="6"/>
        <v>38045</v>
      </c>
      <c r="D44" s="210">
        <f t="shared" si="7"/>
        <v>40296</v>
      </c>
      <c r="E44" s="217">
        <f t="shared" si="5"/>
        <v>5.9166776186095414E-2</v>
      </c>
    </row>
    <row r="45" spans="2:5" ht="15.75" thickBot="1" x14ac:dyDescent="0.3">
      <c r="B45" s="303" t="s">
        <v>476</v>
      </c>
      <c r="C45" s="209">
        <f t="shared" si="6"/>
        <v>47804</v>
      </c>
      <c r="D45" s="210">
        <f t="shared" si="7"/>
        <v>49965</v>
      </c>
      <c r="E45" s="217">
        <f t="shared" si="5"/>
        <v>4.5205422140406661E-2</v>
      </c>
    </row>
    <row r="46" spans="2:5" ht="15.75" thickBot="1" x14ac:dyDescent="0.3">
      <c r="B46" s="303" t="s">
        <v>354</v>
      </c>
      <c r="C46" s="209">
        <f t="shared" si="6"/>
        <v>18237</v>
      </c>
      <c r="D46" s="210">
        <f t="shared" si="7"/>
        <v>16657</v>
      </c>
      <c r="E46" s="217">
        <f t="shared" si="5"/>
        <v>-8.6637056533421061E-2</v>
      </c>
    </row>
    <row r="47" spans="2:5" ht="15.75" thickBot="1" x14ac:dyDescent="0.3">
      <c r="B47" s="303" t="s">
        <v>431</v>
      </c>
      <c r="C47" s="209">
        <f t="shared" si="6"/>
        <v>58575</v>
      </c>
      <c r="D47" s="210">
        <f t="shared" si="7"/>
        <v>64976</v>
      </c>
      <c r="E47" s="217">
        <f t="shared" si="5"/>
        <v>0.10927870251813913</v>
      </c>
    </row>
    <row r="48" spans="2:5" ht="15.75" thickBot="1" x14ac:dyDescent="0.3">
      <c r="B48" s="131" t="s">
        <v>428</v>
      </c>
      <c r="C48" s="209">
        <f t="shared" si="6"/>
        <v>0</v>
      </c>
      <c r="D48" s="210">
        <f>I23</f>
        <v>0</v>
      </c>
      <c r="E48" s="217" t="str">
        <f t="shared" si="5"/>
        <v>-</v>
      </c>
    </row>
    <row r="49" spans="2:5" ht="15.75" thickBot="1" x14ac:dyDescent="0.3">
      <c r="B49" s="208" t="s">
        <v>355</v>
      </c>
      <c r="C49" s="209">
        <f>I24</f>
        <v>66185</v>
      </c>
      <c r="D49" s="210">
        <f>P24</f>
        <v>34687</v>
      </c>
      <c r="E49" s="217">
        <f t="shared" si="5"/>
        <v>-0.47590843846793079</v>
      </c>
    </row>
    <row r="50" spans="2:5" ht="15.75" thickBot="1" x14ac:dyDescent="0.3">
      <c r="B50" s="208" t="s">
        <v>356</v>
      </c>
      <c r="C50" s="209">
        <f>I25</f>
        <v>94854</v>
      </c>
      <c r="D50" s="210">
        <f>P25</f>
        <v>48934</v>
      </c>
      <c r="E50" s="217">
        <f t="shared" si="5"/>
        <v>-0.48411242541168531</v>
      </c>
    </row>
    <row r="51" spans="2:5" ht="15.75" thickBot="1" x14ac:dyDescent="0.3">
      <c r="B51" s="303" t="s">
        <v>429</v>
      </c>
      <c r="C51" s="209">
        <f>I26</f>
        <v>47744</v>
      </c>
      <c r="D51" s="210">
        <f>P26</f>
        <v>32420</v>
      </c>
      <c r="E51" s="217">
        <f t="shared" ref="E51" si="8">+IFERROR((D51-C51)/C51,"-")</f>
        <v>-0.32096179624664878</v>
      </c>
    </row>
    <row r="52" spans="2:5" ht="15.75" thickBot="1" x14ac:dyDescent="0.3">
      <c r="B52" s="208" t="s">
        <v>357</v>
      </c>
      <c r="C52" s="209">
        <f>I27</f>
        <v>10461</v>
      </c>
      <c r="D52" s="210">
        <f>P27</f>
        <v>5342</v>
      </c>
      <c r="E52" s="217">
        <f t="shared" si="5"/>
        <v>-0.48934136315839788</v>
      </c>
    </row>
    <row r="53" spans="2:5" ht="15.75" thickBot="1" x14ac:dyDescent="0.3">
      <c r="B53" s="197" t="s">
        <v>222</v>
      </c>
      <c r="C53" s="218">
        <f>SUM(C42:C52)</f>
        <v>406970</v>
      </c>
      <c r="D53" s="219">
        <f>SUM(D42:D52)</f>
        <v>321793</v>
      </c>
      <c r="E53" s="216">
        <f t="shared" si="5"/>
        <v>-0.20929552546870778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13" zoomScale="70" zoomScaleNormal="70" workbookViewId="0">
      <selection activeCell="I38" sqref="I38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72"/>
      <c r="B2" s="472"/>
      <c r="C2" s="473" t="s">
        <v>479</v>
      </c>
      <c r="D2" s="474"/>
      <c r="E2" s="474"/>
      <c r="F2" s="474"/>
      <c r="G2" s="474"/>
      <c r="H2" s="474"/>
      <c r="I2" s="475"/>
      <c r="J2" s="473" t="s">
        <v>495</v>
      </c>
      <c r="K2" s="474"/>
      <c r="L2" s="474"/>
      <c r="M2" s="474"/>
      <c r="N2" s="474"/>
      <c r="O2" s="474"/>
      <c r="P2" s="475"/>
    </row>
    <row r="3" spans="1:20" ht="15.75" thickBot="1" x14ac:dyDescent="0.3">
      <c r="A3" s="472"/>
      <c r="B3" s="472"/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</row>
    <row r="4" spans="1:20" ht="15.75" thickBot="1" x14ac:dyDescent="0.3">
      <c r="A4" s="472"/>
      <c r="B4" s="472"/>
      <c r="C4" s="128">
        <v>44830</v>
      </c>
      <c r="D4" s="128">
        <v>44831</v>
      </c>
      <c r="E4" s="128">
        <v>44832</v>
      </c>
      <c r="F4" s="128">
        <v>44833</v>
      </c>
      <c r="G4" s="128">
        <v>44834</v>
      </c>
      <c r="H4" s="128">
        <v>44835</v>
      </c>
      <c r="I4" s="128">
        <v>44836</v>
      </c>
      <c r="J4" s="128">
        <v>44837</v>
      </c>
      <c r="K4" s="128">
        <v>44838</v>
      </c>
      <c r="L4" s="128">
        <v>44839</v>
      </c>
      <c r="M4" s="128">
        <v>44840</v>
      </c>
      <c r="N4" s="128">
        <v>44841</v>
      </c>
      <c r="O4" s="128">
        <v>44842</v>
      </c>
      <c r="P4" s="128">
        <v>44843</v>
      </c>
    </row>
    <row r="5" spans="1:20" ht="15.75" thickBot="1" x14ac:dyDescent="0.3">
      <c r="A5" s="472"/>
      <c r="B5" s="472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426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7" t="s">
        <v>346</v>
      </c>
      <c r="C7" s="222">
        <v>24343.65</v>
      </c>
      <c r="D7" s="223">
        <v>21944.133333333299</v>
      </c>
      <c r="E7" s="223">
        <v>21202.516666666601</v>
      </c>
      <c r="F7" s="223">
        <v>19772.833333333299</v>
      </c>
      <c r="G7" s="223">
        <v>19286.55</v>
      </c>
      <c r="H7" s="223"/>
      <c r="I7" s="223"/>
      <c r="J7" s="225">
        <v>31767.666666666599</v>
      </c>
      <c r="K7" s="225">
        <v>21303.5</v>
      </c>
      <c r="L7" s="225">
        <v>21464.5666666666</v>
      </c>
      <c r="M7" s="225">
        <v>20325.599999999999</v>
      </c>
      <c r="N7" s="225">
        <v>18846.083333333299</v>
      </c>
      <c r="O7" s="225"/>
      <c r="P7" s="226"/>
    </row>
    <row r="8" spans="1:20" x14ac:dyDescent="0.25">
      <c r="B8" s="189" t="s">
        <v>347</v>
      </c>
      <c r="C8" s="223">
        <v>64660.216666666602</v>
      </c>
      <c r="D8" s="223">
        <v>60078.933333333298</v>
      </c>
      <c r="E8" s="223">
        <v>55049.85</v>
      </c>
      <c r="F8" s="223">
        <v>53772.516666666597</v>
      </c>
      <c r="G8" s="223">
        <v>51086.716666666602</v>
      </c>
      <c r="H8" s="223"/>
      <c r="I8" s="223"/>
      <c r="J8" s="224">
        <v>77725.833333333299</v>
      </c>
      <c r="K8" s="381">
        <v>55978.766666666597</v>
      </c>
      <c r="L8" s="381">
        <v>55709.016666666597</v>
      </c>
      <c r="M8" s="381">
        <v>52917.9</v>
      </c>
      <c r="N8" s="381">
        <v>49179.15</v>
      </c>
      <c r="O8" s="225"/>
      <c r="P8" s="226"/>
    </row>
    <row r="9" spans="1:20" x14ac:dyDescent="0.25">
      <c r="B9" s="189" t="s">
        <v>348</v>
      </c>
      <c r="C9" s="223">
        <v>23963.733333333301</v>
      </c>
      <c r="D9" s="223">
        <v>21987.3166666666</v>
      </c>
      <c r="E9" s="223">
        <v>20745.716666666602</v>
      </c>
      <c r="F9" s="223">
        <v>19446.333333333299</v>
      </c>
      <c r="G9" s="223">
        <v>15627.116666666599</v>
      </c>
      <c r="H9" s="223"/>
      <c r="I9" s="223"/>
      <c r="J9" s="224">
        <v>38379.383333333302</v>
      </c>
      <c r="K9" s="225">
        <v>23387.599999999999</v>
      </c>
      <c r="L9" s="381">
        <v>23263.3166666666</v>
      </c>
      <c r="M9" s="225">
        <v>21580.400000000001</v>
      </c>
      <c r="N9" s="381">
        <v>19873.116666666599</v>
      </c>
      <c r="O9" s="225"/>
      <c r="P9" s="226"/>
    </row>
    <row r="10" spans="1:20" ht="17.25" customHeight="1" x14ac:dyDescent="0.25">
      <c r="B10" s="189" t="s">
        <v>349</v>
      </c>
      <c r="C10" s="223">
        <v>73489.083333333299</v>
      </c>
      <c r="D10" s="223">
        <v>65197.583333333299</v>
      </c>
      <c r="E10" s="223">
        <v>68399.3</v>
      </c>
      <c r="F10" s="223">
        <v>68314.616666666596</v>
      </c>
      <c r="G10" s="223">
        <v>61247.25</v>
      </c>
      <c r="H10" s="223"/>
      <c r="I10" s="223"/>
      <c r="J10" s="224">
        <v>61927.416666666599</v>
      </c>
      <c r="K10" s="225">
        <v>55530.483333333301</v>
      </c>
      <c r="L10" s="225">
        <v>56946.45</v>
      </c>
      <c r="M10" s="225">
        <v>56512.966666666602</v>
      </c>
      <c r="N10" s="225">
        <v>54766.716666666602</v>
      </c>
      <c r="O10" s="225"/>
      <c r="P10" s="226"/>
    </row>
    <row r="11" spans="1:20" x14ac:dyDescent="0.25">
      <c r="B11" s="189" t="s">
        <v>350</v>
      </c>
      <c r="C11" s="223">
        <v>15261.733333333301</v>
      </c>
      <c r="D11" s="223">
        <v>12316.55</v>
      </c>
      <c r="E11" s="223">
        <v>14203.7166666666</v>
      </c>
      <c r="F11" s="223">
        <v>14322.733333333301</v>
      </c>
      <c r="G11" s="223">
        <v>12717.416666666601</v>
      </c>
      <c r="H11" s="223"/>
      <c r="I11" s="223"/>
      <c r="J11" s="224">
        <v>13652.8166666666</v>
      </c>
      <c r="K11" s="381">
        <v>12409.0333333333</v>
      </c>
      <c r="L11" s="381">
        <v>13192.766666666599</v>
      </c>
      <c r="M11" s="381">
        <v>13550.7166666666</v>
      </c>
      <c r="N11" s="381">
        <v>12125.8166666666</v>
      </c>
      <c r="O11" s="225"/>
      <c r="P11" s="226"/>
    </row>
    <row r="12" spans="1:20" x14ac:dyDescent="0.25">
      <c r="B12" s="189" t="s">
        <v>351</v>
      </c>
      <c r="C12" s="223">
        <v>27093.8</v>
      </c>
      <c r="D12" s="223">
        <v>19611.866666666599</v>
      </c>
      <c r="E12" s="223">
        <v>20168.75</v>
      </c>
      <c r="F12" s="223">
        <v>20505.55</v>
      </c>
      <c r="G12" s="223">
        <v>20560.650000000001</v>
      </c>
      <c r="H12" s="223"/>
      <c r="I12" s="223"/>
      <c r="J12" s="224">
        <v>27886.5333333333</v>
      </c>
      <c r="K12" s="381">
        <v>28896.366666666599</v>
      </c>
      <c r="L12" s="381">
        <v>28582.05</v>
      </c>
      <c r="M12" s="225">
        <v>27250.666666666599</v>
      </c>
      <c r="N12" s="381">
        <v>24909.75</v>
      </c>
      <c r="O12" s="225"/>
      <c r="P12" s="226"/>
    </row>
    <row r="13" spans="1:20" x14ac:dyDescent="0.25">
      <c r="B13" s="189" t="s">
        <v>352</v>
      </c>
      <c r="C13" s="223">
        <v>36752.8166666666</v>
      </c>
      <c r="D13" s="223">
        <v>30673.0333333333</v>
      </c>
      <c r="E13" s="223">
        <v>29586.683333333302</v>
      </c>
      <c r="F13" s="223">
        <v>27887.766666666601</v>
      </c>
      <c r="G13" s="223">
        <v>24491.666666666599</v>
      </c>
      <c r="H13" s="223"/>
      <c r="I13" s="223"/>
      <c r="J13" s="224">
        <v>61359.633333333302</v>
      </c>
      <c r="K13" s="225">
        <v>51103.683333333298</v>
      </c>
      <c r="L13" s="225">
        <v>44163.8</v>
      </c>
      <c r="M13" s="225">
        <v>33453.383333333302</v>
      </c>
      <c r="N13" s="225">
        <v>32307.35</v>
      </c>
      <c r="O13" s="225"/>
      <c r="P13" s="226"/>
    </row>
    <row r="14" spans="1:20" x14ac:dyDescent="0.25">
      <c r="B14" s="189" t="s">
        <v>353</v>
      </c>
      <c r="C14" s="223">
        <v>4770.0333333333301</v>
      </c>
      <c r="D14" s="223">
        <v>5446.95</v>
      </c>
      <c r="E14" s="223">
        <v>3067.05</v>
      </c>
      <c r="F14" s="223">
        <v>2560.1999999999998</v>
      </c>
      <c r="G14" s="223">
        <v>2076.0500000000002</v>
      </c>
      <c r="H14" s="223"/>
      <c r="I14" s="223"/>
      <c r="J14" s="381">
        <v>2413.4499999999998</v>
      </c>
      <c r="K14" s="381">
        <v>3116.0833333333298</v>
      </c>
      <c r="L14" s="381">
        <v>3666.65</v>
      </c>
      <c r="M14" s="381">
        <v>2658.9333333333302</v>
      </c>
      <c r="N14" s="381">
        <v>1569.7166666666601</v>
      </c>
      <c r="O14" s="381"/>
      <c r="P14" s="382"/>
    </row>
    <row r="15" spans="1:20" ht="15.75" thickBot="1" x14ac:dyDescent="0.3">
      <c r="B15" s="189" t="s">
        <v>400</v>
      </c>
      <c r="C15" s="223">
        <v>55908.783333333296</v>
      </c>
      <c r="D15" s="223">
        <v>53827.416666666599</v>
      </c>
      <c r="E15" s="223">
        <v>47145.366666666603</v>
      </c>
      <c r="F15" s="223">
        <v>46946.716666666602</v>
      </c>
      <c r="G15" s="223">
        <v>44276.9</v>
      </c>
      <c r="H15" s="223"/>
      <c r="I15" s="223"/>
      <c r="J15" s="380">
        <v>43802.866666666603</v>
      </c>
      <c r="K15" s="381">
        <v>39583.116666666603</v>
      </c>
      <c r="L15" s="381">
        <v>41318.699999999997</v>
      </c>
      <c r="M15" s="225">
        <v>42089.1</v>
      </c>
      <c r="N15" s="381">
        <v>38842.483333333301</v>
      </c>
      <c r="O15" s="381"/>
      <c r="P15" s="382"/>
    </row>
    <row r="16" spans="1:20" ht="15.75" thickBot="1" x14ac:dyDescent="0.3">
      <c r="B16" s="197" t="s">
        <v>16</v>
      </c>
      <c r="C16" s="227">
        <v>326243.84999999974</v>
      </c>
      <c r="D16" s="227">
        <v>291083.78333333298</v>
      </c>
      <c r="E16" s="227">
        <v>279568.94999999966</v>
      </c>
      <c r="F16" s="227">
        <v>273529.26666666631</v>
      </c>
      <c r="G16" s="227">
        <v>251370.31666666636</v>
      </c>
      <c r="H16" s="227">
        <v>0</v>
      </c>
      <c r="I16" s="228">
        <v>0</v>
      </c>
      <c r="J16" s="229">
        <f>SUM(J7:J15)</f>
        <v>358915.59999999957</v>
      </c>
      <c r="K16" s="229">
        <f t="shared" ref="K16:P16" si="0">SUM(K7:K15)</f>
        <v>291308.63333333307</v>
      </c>
      <c r="L16" s="229">
        <f t="shared" si="0"/>
        <v>288307.31666666636</v>
      </c>
      <c r="M16" s="229">
        <f t="shared" si="0"/>
        <v>270339.6666666664</v>
      </c>
      <c r="N16" s="229">
        <f t="shared" si="0"/>
        <v>252420.18333333309</v>
      </c>
      <c r="O16" s="229">
        <f t="shared" si="0"/>
        <v>0</v>
      </c>
      <c r="P16" s="229">
        <f t="shared" si="0"/>
        <v>0</v>
      </c>
      <c r="Q16" s="293"/>
      <c r="S16" s="293"/>
      <c r="T16" s="294"/>
    </row>
    <row r="17" spans="2:18" ht="15.75" thickBot="1" x14ac:dyDescent="0.3">
      <c r="B17" s="198" t="s">
        <v>427</v>
      </c>
      <c r="C17" s="201"/>
      <c r="D17" s="202"/>
      <c r="R17" s="294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399">
        <v>11796.5666666666</v>
      </c>
      <c r="I18" s="400"/>
      <c r="J18" s="232"/>
      <c r="K18" s="233"/>
      <c r="L18" s="233"/>
      <c r="M18" s="233"/>
      <c r="N18" s="233"/>
      <c r="O18" s="421">
        <v>12246</v>
      </c>
      <c r="P18" s="422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01">
        <v>2927.3333333333298</v>
      </c>
      <c r="I19" s="402"/>
      <c r="J19" s="193"/>
      <c r="K19" s="225"/>
      <c r="L19" s="225"/>
      <c r="M19" s="194"/>
      <c r="N19" s="194"/>
      <c r="O19" s="423">
        <v>2662.8166666666598</v>
      </c>
      <c r="P19" s="420"/>
    </row>
    <row r="20" spans="2:18" x14ac:dyDescent="0.25">
      <c r="B20" s="189" t="s">
        <v>430</v>
      </c>
      <c r="C20" s="222"/>
      <c r="D20" s="223"/>
      <c r="E20" s="223"/>
      <c r="F20" s="223"/>
      <c r="G20" s="223"/>
      <c r="H20" s="401">
        <v>37322.033333333296</v>
      </c>
      <c r="I20" s="402"/>
      <c r="J20" s="193"/>
      <c r="K20" s="225"/>
      <c r="L20" s="225"/>
      <c r="M20" s="194"/>
      <c r="N20" s="194"/>
      <c r="O20" s="423">
        <v>31757.5333333333</v>
      </c>
      <c r="P20" s="420"/>
    </row>
    <row r="21" spans="2:18" x14ac:dyDescent="0.25">
      <c r="B21" s="189" t="s">
        <v>476</v>
      </c>
      <c r="C21" s="222"/>
      <c r="D21" s="223"/>
      <c r="E21" s="223"/>
      <c r="F21" s="223"/>
      <c r="G21" s="223"/>
      <c r="H21" s="401">
        <v>39114.22</v>
      </c>
      <c r="I21" s="402"/>
      <c r="J21" s="193"/>
      <c r="K21" s="225"/>
      <c r="L21" s="225"/>
      <c r="M21" s="194"/>
      <c r="N21" s="194"/>
      <c r="O21" s="423">
        <v>40549.216666666602</v>
      </c>
      <c r="P21" s="420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01">
        <v>8131.85</v>
      </c>
      <c r="I22" s="402"/>
      <c r="J22" s="193"/>
      <c r="K22" s="225"/>
      <c r="L22" s="225"/>
      <c r="M22" s="194"/>
      <c r="N22" s="194"/>
      <c r="O22" s="423">
        <v>9151.25</v>
      </c>
      <c r="P22" s="425"/>
    </row>
    <row r="23" spans="2:18" x14ac:dyDescent="0.25">
      <c r="B23" s="189" t="s">
        <v>431</v>
      </c>
      <c r="C23" s="222"/>
      <c r="D23" s="223"/>
      <c r="E23" s="223"/>
      <c r="F23" s="223"/>
      <c r="G23" s="223"/>
      <c r="H23" s="401">
        <v>71919.55</v>
      </c>
      <c r="I23" s="402"/>
      <c r="J23" s="193"/>
      <c r="K23" s="225"/>
      <c r="L23" s="225"/>
      <c r="M23" s="194"/>
      <c r="N23" s="194"/>
      <c r="O23" s="423">
        <v>74073.399999999994</v>
      </c>
      <c r="P23" s="420"/>
    </row>
    <row r="24" spans="2:18" x14ac:dyDescent="0.25">
      <c r="B24" s="260" t="s">
        <v>428</v>
      </c>
      <c r="C24" s="222"/>
      <c r="D24" s="223"/>
      <c r="E24" s="223"/>
      <c r="F24" s="223"/>
      <c r="G24" s="223"/>
      <c r="H24" s="401"/>
      <c r="I24" s="402"/>
      <c r="J24" s="383"/>
      <c r="K24" s="225"/>
      <c r="L24" s="225"/>
      <c r="M24" s="194"/>
      <c r="N24" s="194"/>
      <c r="O24" s="404"/>
      <c r="P24" s="420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01"/>
      <c r="I25" s="402">
        <v>28565.4</v>
      </c>
      <c r="J25" s="193"/>
      <c r="K25" s="225"/>
      <c r="L25" s="225"/>
      <c r="M25" s="194"/>
      <c r="N25" s="194"/>
      <c r="O25" s="404"/>
      <c r="P25" s="424">
        <v>15205.666666666601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01"/>
      <c r="I26" s="402">
        <v>60753.383333333302</v>
      </c>
      <c r="J26" s="193"/>
      <c r="K26" s="225"/>
      <c r="L26" s="225"/>
      <c r="M26" s="194"/>
      <c r="N26" s="194"/>
      <c r="O26" s="404"/>
      <c r="P26" s="424">
        <v>26645.7</v>
      </c>
    </row>
    <row r="27" spans="2:18" x14ac:dyDescent="0.25">
      <c r="B27" s="189" t="s">
        <v>429</v>
      </c>
      <c r="C27" s="223"/>
      <c r="D27" s="223"/>
      <c r="E27" s="223"/>
      <c r="F27" s="223"/>
      <c r="G27" s="223"/>
      <c r="H27" s="401"/>
      <c r="I27" s="401">
        <v>11343.45</v>
      </c>
      <c r="J27" s="193"/>
      <c r="K27" s="225"/>
      <c r="L27" s="225"/>
      <c r="M27" s="194"/>
      <c r="N27" s="194"/>
      <c r="O27" s="404"/>
      <c r="P27" s="424">
        <v>14371.4</v>
      </c>
    </row>
    <row r="28" spans="2:18" ht="15.75" thickBot="1" x14ac:dyDescent="0.3">
      <c r="B28" s="189" t="s">
        <v>357</v>
      </c>
      <c r="E28" s="223"/>
      <c r="H28" s="403"/>
      <c r="I28" s="402">
        <v>1127.6500000000001</v>
      </c>
      <c r="J28" s="193"/>
      <c r="K28" s="225"/>
      <c r="L28" s="225"/>
      <c r="M28" s="194"/>
      <c r="N28" s="194"/>
      <c r="O28" s="404"/>
      <c r="P28" s="424">
        <v>1097.6666666666599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171211.55333333323</v>
      </c>
      <c r="I29" s="228">
        <v>101789.88333333329</v>
      </c>
      <c r="J29" s="196"/>
      <c r="K29" s="196"/>
      <c r="L29" s="196"/>
      <c r="M29" s="196"/>
      <c r="N29" s="196"/>
      <c r="O29" s="196">
        <f>SUM(O18:O28)</f>
        <v>170440.21666666656</v>
      </c>
      <c r="P29" s="196">
        <f>SUM(P18:P28)</f>
        <v>57320.433333333262</v>
      </c>
    </row>
    <row r="30" spans="2:18" ht="15.75" thickBot="1" x14ac:dyDescent="0.3">
      <c r="C30" s="285"/>
      <c r="D30" s="285"/>
      <c r="E30" s="285"/>
      <c r="F30" s="286"/>
      <c r="G30" s="286"/>
      <c r="H30" s="286"/>
      <c r="I30" s="286"/>
      <c r="J30" s="288"/>
      <c r="K30" s="288"/>
      <c r="L30" s="288"/>
      <c r="M30" s="288"/>
      <c r="N30" s="288"/>
      <c r="O30" s="288"/>
      <c r="P30" s="288"/>
    </row>
    <row r="31" spans="2:18" ht="15.75" thickBot="1" x14ac:dyDescent="0.3">
      <c r="B31" s="131" t="s">
        <v>426</v>
      </c>
      <c r="C31" s="201" t="s">
        <v>479</v>
      </c>
      <c r="D31" s="202" t="s">
        <v>495</v>
      </c>
      <c r="E31" s="203" t="s">
        <v>223</v>
      </c>
    </row>
    <row r="32" spans="2:18" x14ac:dyDescent="0.25">
      <c r="B32" s="204" t="s">
        <v>346</v>
      </c>
      <c r="C32" s="205">
        <f t="shared" ref="C32:C41" si="1">SUM(C7:I7)</f>
        <v>106549.6833333332</v>
      </c>
      <c r="D32" s="378">
        <f t="shared" ref="D32:D41" si="2">SUM(J7:P7)</f>
        <v>113707.4166666665</v>
      </c>
      <c r="E32" s="207">
        <f t="shared" ref="E32:E41" si="3">+IFERROR((D32-C32)/C32,"-")</f>
        <v>6.7177424741290195E-2</v>
      </c>
    </row>
    <row r="33" spans="2:5" x14ac:dyDescent="0.25">
      <c r="B33" s="208" t="s">
        <v>347</v>
      </c>
      <c r="C33" s="205">
        <f t="shared" si="1"/>
        <v>284648.2333333331</v>
      </c>
      <c r="D33" s="378">
        <f t="shared" si="2"/>
        <v>291510.66666666651</v>
      </c>
      <c r="E33" s="211">
        <f t="shared" si="3"/>
        <v>2.4108469787329598E-2</v>
      </c>
    </row>
    <row r="34" spans="2:5" x14ac:dyDescent="0.25">
      <c r="B34" s="208" t="s">
        <v>348</v>
      </c>
      <c r="C34" s="205">
        <f t="shared" si="1"/>
        <v>101770.2166666664</v>
      </c>
      <c r="D34" s="206">
        <f t="shared" si="2"/>
        <v>126483.81666666649</v>
      </c>
      <c r="E34" s="211">
        <f t="shared" si="3"/>
        <v>0.24283725444887191</v>
      </c>
    </row>
    <row r="35" spans="2:5" x14ac:dyDescent="0.25">
      <c r="B35" s="208" t="s">
        <v>349</v>
      </c>
      <c r="C35" s="205">
        <f t="shared" si="1"/>
        <v>336647.8333333332</v>
      </c>
      <c r="D35" s="378">
        <f t="shared" si="2"/>
        <v>285684.03333333315</v>
      </c>
      <c r="E35" s="211">
        <f t="shared" si="3"/>
        <v>-0.15138609239031708</v>
      </c>
    </row>
    <row r="36" spans="2:5" x14ac:dyDescent="0.25">
      <c r="B36" s="208" t="s">
        <v>350</v>
      </c>
      <c r="C36" s="205">
        <f t="shared" si="1"/>
        <v>68822.149999999805</v>
      </c>
      <c r="D36" s="206">
        <f t="shared" si="2"/>
        <v>64931.149999999703</v>
      </c>
      <c r="E36" s="211">
        <f t="shared" si="3"/>
        <v>-5.6537030592623348E-2</v>
      </c>
    </row>
    <row r="37" spans="2:5" x14ac:dyDescent="0.25">
      <c r="B37" s="208" t="s">
        <v>351</v>
      </c>
      <c r="C37" s="205">
        <f t="shared" si="1"/>
        <v>107940.61666666661</v>
      </c>
      <c r="D37" s="206">
        <f t="shared" si="2"/>
        <v>137525.36666666649</v>
      </c>
      <c r="E37" s="211">
        <f t="shared" si="3"/>
        <v>0.27408357403924316</v>
      </c>
    </row>
    <row r="38" spans="2:5" x14ac:dyDescent="0.25">
      <c r="B38" s="208" t="s">
        <v>352</v>
      </c>
      <c r="C38" s="205">
        <f t="shared" si="1"/>
        <v>149391.96666666641</v>
      </c>
      <c r="D38" s="206">
        <f t="shared" si="2"/>
        <v>222387.84999999989</v>
      </c>
      <c r="E38" s="211">
        <f t="shared" si="3"/>
        <v>0.48861987001086138</v>
      </c>
    </row>
    <row r="39" spans="2:5" x14ac:dyDescent="0.25">
      <c r="B39" s="204" t="s">
        <v>353</v>
      </c>
      <c r="C39" s="205">
        <f t="shared" si="1"/>
        <v>17920.283333333329</v>
      </c>
      <c r="D39" s="206">
        <f t="shared" si="2"/>
        <v>13424.833333333319</v>
      </c>
      <c r="E39" s="212">
        <f t="shared" si="3"/>
        <v>-0.25085819885660349</v>
      </c>
    </row>
    <row r="40" spans="2:5" ht="15.75" thickBot="1" x14ac:dyDescent="0.3">
      <c r="B40" s="204" t="s">
        <v>400</v>
      </c>
      <c r="C40" s="205">
        <f t="shared" si="1"/>
        <v>248105.18333333309</v>
      </c>
      <c r="D40" s="206">
        <f t="shared" si="2"/>
        <v>205636.26666666652</v>
      </c>
      <c r="E40" s="212">
        <f t="shared" ref="E40" si="4">+IFERROR((D40-C40)/C40,"-")</f>
        <v>-0.17117303272785289</v>
      </c>
    </row>
    <row r="41" spans="2:5" ht="15.75" thickBot="1" x14ac:dyDescent="0.3">
      <c r="B41" s="213" t="s">
        <v>16</v>
      </c>
      <c r="C41" s="214">
        <f t="shared" si="1"/>
        <v>1421796.1666666651</v>
      </c>
      <c r="D41" s="215">
        <f t="shared" si="2"/>
        <v>1461291.3999999985</v>
      </c>
      <c r="E41" s="216">
        <f t="shared" si="3"/>
        <v>2.7778407523722709E-2</v>
      </c>
    </row>
    <row r="42" spans="2:5" ht="15.75" thickBot="1" x14ac:dyDescent="0.3">
      <c r="B42" s="131" t="s">
        <v>427</v>
      </c>
      <c r="E42" s="289" t="str">
        <f t="shared" ref="E42:E54" si="5">+IFERROR((D42-C42)/C42,"-")</f>
        <v>-</v>
      </c>
    </row>
    <row r="43" spans="2:5" ht="15.75" thickBot="1" x14ac:dyDescent="0.3">
      <c r="B43" s="208" t="s">
        <v>358</v>
      </c>
      <c r="C43" s="290">
        <f t="shared" ref="C43:C49" si="6">H18</f>
        <v>11796.5666666666</v>
      </c>
      <c r="D43" s="291">
        <f t="shared" ref="D43:D48" si="7">O18</f>
        <v>12246</v>
      </c>
      <c r="E43" s="292">
        <f t="shared" si="5"/>
        <v>3.8098655823592939E-2</v>
      </c>
    </row>
    <row r="44" spans="2:5" ht="15.75" thickBot="1" x14ac:dyDescent="0.3">
      <c r="B44" s="208" t="s">
        <v>359</v>
      </c>
      <c r="C44" s="290">
        <f t="shared" si="6"/>
        <v>2927.3333333333298</v>
      </c>
      <c r="D44" s="291">
        <f t="shared" si="7"/>
        <v>2662.8166666666598</v>
      </c>
      <c r="E44" s="292">
        <f t="shared" si="5"/>
        <v>-9.0360965611479285E-2</v>
      </c>
    </row>
    <row r="45" spans="2:5" ht="15.75" thickBot="1" x14ac:dyDescent="0.3">
      <c r="B45" s="303" t="s">
        <v>430</v>
      </c>
      <c r="C45" s="290">
        <f t="shared" si="6"/>
        <v>37322.033333333296</v>
      </c>
      <c r="D45" s="291">
        <f t="shared" si="7"/>
        <v>31757.5333333333</v>
      </c>
      <c r="E45" s="292">
        <f t="shared" si="5"/>
        <v>-0.14909423477284647</v>
      </c>
    </row>
    <row r="46" spans="2:5" ht="15.75" thickBot="1" x14ac:dyDescent="0.3">
      <c r="B46" s="208" t="s">
        <v>476</v>
      </c>
      <c r="C46" s="290">
        <f t="shared" si="6"/>
        <v>39114.22</v>
      </c>
      <c r="D46" s="291">
        <f t="shared" si="7"/>
        <v>40549.216666666602</v>
      </c>
      <c r="E46" s="292">
        <f t="shared" si="5"/>
        <v>3.668733945523138E-2</v>
      </c>
    </row>
    <row r="47" spans="2:5" ht="15.75" thickBot="1" x14ac:dyDescent="0.3">
      <c r="B47" s="208" t="s">
        <v>466</v>
      </c>
      <c r="C47" s="290">
        <f t="shared" si="6"/>
        <v>8131.85</v>
      </c>
      <c r="D47" s="291">
        <f t="shared" si="7"/>
        <v>9151.25</v>
      </c>
      <c r="E47" s="292">
        <f t="shared" si="5"/>
        <v>0.1253589281651776</v>
      </c>
    </row>
    <row r="48" spans="2:5" ht="15.75" thickBot="1" x14ac:dyDescent="0.3">
      <c r="B48" s="303" t="s">
        <v>431</v>
      </c>
      <c r="C48" s="290">
        <f t="shared" si="6"/>
        <v>71919.55</v>
      </c>
      <c r="D48" s="291">
        <f t="shared" si="7"/>
        <v>74073.399999999994</v>
      </c>
      <c r="E48" s="292">
        <f t="shared" si="5"/>
        <v>2.9948046115416339E-2</v>
      </c>
    </row>
    <row r="49" spans="2:5" ht="15.75" thickBot="1" x14ac:dyDescent="0.3">
      <c r="B49" s="131" t="s">
        <v>428</v>
      </c>
      <c r="C49" s="290">
        <f t="shared" si="6"/>
        <v>0</v>
      </c>
      <c r="D49" s="210"/>
      <c r="E49" s="211" t="str">
        <f t="shared" si="5"/>
        <v>-</v>
      </c>
    </row>
    <row r="50" spans="2:5" ht="15.75" thickBot="1" x14ac:dyDescent="0.3">
      <c r="B50" s="208" t="s">
        <v>355</v>
      </c>
      <c r="C50" s="290">
        <f>I25</f>
        <v>28565.4</v>
      </c>
      <c r="D50" s="234">
        <f>P25</f>
        <v>15205.666666666601</v>
      </c>
      <c r="E50" s="211">
        <f t="shared" si="5"/>
        <v>-0.46768934911933319</v>
      </c>
    </row>
    <row r="51" spans="2:5" ht="15.75" thickBot="1" x14ac:dyDescent="0.3">
      <c r="B51" s="208" t="s">
        <v>356</v>
      </c>
      <c r="C51" s="290">
        <f>I26</f>
        <v>60753.383333333302</v>
      </c>
      <c r="D51" s="234">
        <f>P26</f>
        <v>26645.7</v>
      </c>
      <c r="E51" s="211">
        <f t="shared" si="5"/>
        <v>-0.56141208047946833</v>
      </c>
    </row>
    <row r="52" spans="2:5" ht="15.75" thickBot="1" x14ac:dyDescent="0.3">
      <c r="B52" s="303" t="s">
        <v>429</v>
      </c>
      <c r="C52" s="290">
        <f>I27</f>
        <v>11343.45</v>
      </c>
      <c r="D52" s="379">
        <f>P27</f>
        <v>14371.4</v>
      </c>
      <c r="E52" s="211">
        <f t="shared" ref="E52" si="8">+IFERROR((D52-C52)/C52,"-")</f>
        <v>0.26693378116886829</v>
      </c>
    </row>
    <row r="53" spans="2:5" ht="15.75" thickBot="1" x14ac:dyDescent="0.3">
      <c r="B53" s="208" t="s">
        <v>357</v>
      </c>
      <c r="C53" s="290">
        <f>I28</f>
        <v>1127.6500000000001</v>
      </c>
      <c r="D53" s="379">
        <f t="shared" ref="D53" si="9">P28</f>
        <v>1097.6666666666599</v>
      </c>
      <c r="E53" s="211">
        <f t="shared" si="5"/>
        <v>-2.6589219468221671E-2</v>
      </c>
    </row>
    <row r="54" spans="2:5" ht="15.75" thickBot="1" x14ac:dyDescent="0.3">
      <c r="B54" s="197" t="s">
        <v>222</v>
      </c>
      <c r="C54" s="214">
        <f>SUM(C43:C53)</f>
        <v>273001.43666666653</v>
      </c>
      <c r="D54" s="215">
        <f>SUM(D43:D53)</f>
        <v>227760.64999999982</v>
      </c>
      <c r="E54" s="216">
        <f t="shared" si="5"/>
        <v>-0.16571629519263481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P13" sqref="P1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0"/>
      <c r="B2" s="300"/>
      <c r="C2" s="473" t="s">
        <v>479</v>
      </c>
      <c r="D2" s="474"/>
      <c r="E2" s="474"/>
      <c r="F2" s="474"/>
      <c r="G2" s="474"/>
      <c r="H2" s="474"/>
      <c r="I2" s="475"/>
      <c r="J2" s="473" t="s">
        <v>495</v>
      </c>
      <c r="K2" s="474"/>
      <c r="L2" s="474"/>
      <c r="M2" s="474"/>
      <c r="N2" s="474"/>
      <c r="O2" s="474"/>
      <c r="P2" s="475"/>
      <c r="Q2" s="473" t="s">
        <v>495</v>
      </c>
      <c r="R2" s="474"/>
      <c r="S2" s="474"/>
      <c r="T2" s="474"/>
      <c r="U2" s="474"/>
      <c r="V2" s="474"/>
      <c r="W2" s="475"/>
    </row>
    <row r="3" spans="1:23" ht="15.75" thickBot="1" x14ac:dyDescent="0.3">
      <c r="A3" s="300"/>
      <c r="B3" s="300"/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  <c r="Q3" s="479" t="s">
        <v>224</v>
      </c>
      <c r="R3" s="480"/>
      <c r="S3" s="480"/>
      <c r="T3" s="480"/>
      <c r="U3" s="480"/>
      <c r="V3" s="480"/>
      <c r="W3" s="481"/>
    </row>
    <row r="4" spans="1:23" ht="15.75" thickBot="1" x14ac:dyDescent="0.3">
      <c r="A4" s="300"/>
      <c r="B4" s="300"/>
      <c r="C4" s="128">
        <v>44830</v>
      </c>
      <c r="D4" s="128">
        <v>44831</v>
      </c>
      <c r="E4" s="128">
        <v>44832</v>
      </c>
      <c r="F4" s="128">
        <v>44833</v>
      </c>
      <c r="G4" s="128">
        <v>44834</v>
      </c>
      <c r="H4" s="128">
        <v>44835</v>
      </c>
      <c r="I4" s="128">
        <v>44836</v>
      </c>
      <c r="J4" s="128">
        <v>44837</v>
      </c>
      <c r="K4" s="128">
        <v>44838</v>
      </c>
      <c r="L4" s="128">
        <v>44839</v>
      </c>
      <c r="M4" s="128">
        <v>44840</v>
      </c>
      <c r="N4" s="128">
        <v>44841</v>
      </c>
      <c r="O4" s="128">
        <v>44842</v>
      </c>
      <c r="P4" s="128">
        <v>44843</v>
      </c>
      <c r="Q4" s="128">
        <v>44837</v>
      </c>
      <c r="R4" s="128">
        <v>44838</v>
      </c>
      <c r="S4" s="128">
        <v>44839</v>
      </c>
      <c r="T4" s="128">
        <v>44840</v>
      </c>
      <c r="U4" s="128">
        <v>44841</v>
      </c>
      <c r="V4" s="128">
        <v>44842</v>
      </c>
      <c r="W4" s="128">
        <v>44843</v>
      </c>
    </row>
    <row r="5" spans="1:23" ht="15.75" thickBot="1" x14ac:dyDescent="0.3">
      <c r="A5" s="300"/>
      <c r="B5" s="300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426</v>
      </c>
      <c r="C6" s="235"/>
      <c r="D6" s="236"/>
      <c r="E6" s="236"/>
      <c r="F6" s="236"/>
      <c r="G6" s="236"/>
      <c r="H6" s="236"/>
      <c r="I6" s="237"/>
      <c r="J6" s="238"/>
      <c r="K6" s="239"/>
      <c r="L6" s="239"/>
      <c r="M6" s="239"/>
      <c r="N6" s="239"/>
      <c r="O6" s="239"/>
      <c r="P6" s="240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1">
        <f>IFERROR('Más Vistos-H'!C7/'Más Vistos-U'!C6,0)</f>
        <v>0.74044620859567478</v>
      </c>
      <c r="D7" s="242">
        <f>IFERROR('Más Vistos-H'!D7/'Más Vistos-U'!D6,0)</f>
        <v>0.78635896700828845</v>
      </c>
      <c r="E7" s="242">
        <f>IFERROR('Más Vistos-H'!E7/'Más Vistos-U'!E6,0)</f>
        <v>0.77192691836263883</v>
      </c>
      <c r="F7" s="242">
        <f>IFERROR('Más Vistos-H'!F7/'Más Vistos-U'!F6,0)</f>
        <v>0.75668108121898514</v>
      </c>
      <c r="G7" s="242">
        <f>IFERROR('Más Vistos-H'!G7/'Más Vistos-U'!G6,0)</f>
        <v>0.77487143431096828</v>
      </c>
      <c r="H7" s="242">
        <f>IFERROR('Más Vistos-H'!H7/'Más Vistos-U'!H6,0)</f>
        <v>0</v>
      </c>
      <c r="I7" s="242">
        <f>IFERROR('Más Vistos-H'!I7/'Más Vistos-U'!I6,0)</f>
        <v>0</v>
      </c>
      <c r="J7" s="243">
        <f>IFERROR('Más Vistos-H'!J7/'Más Vistos-U'!J6,0)</f>
        <v>0.63033585988861862</v>
      </c>
      <c r="K7" s="244">
        <f>IFERROR('Más Vistos-H'!K7/'Más Vistos-U'!K6,0)</f>
        <v>0.76373055137305512</v>
      </c>
      <c r="L7" s="244">
        <f>IFERROR('Más Vistos-H'!L7/'Más Vistos-U'!L6,0)</f>
        <v>0.79161226873194179</v>
      </c>
      <c r="M7" s="244">
        <f>IFERROR('Más Vistos-H'!M7/'Más Vistos-U'!M6,0)</f>
        <v>0.80214688819606139</v>
      </c>
      <c r="N7" s="244">
        <f>IFERROR('Más Vistos-H'!N7/'Más Vistos-U'!N6,0)</f>
        <v>0.79025844235714937</v>
      </c>
      <c r="O7" s="244">
        <f>IFERROR('Más Vistos-H'!O7/'Más Vistos-U'!O6,0)</f>
        <v>0</v>
      </c>
      <c r="P7" s="244">
        <f>IFERROR('Más Vistos-H'!P7/'Más Vistos-U'!P6,0)</f>
        <v>0</v>
      </c>
      <c r="Q7" s="27">
        <f t="shared" ref="Q7:Q16" si="0">IFERROR((J7-C7)/C7,"-")</f>
        <v>-0.14870809983062874</v>
      </c>
      <c r="R7" s="28">
        <f t="shared" ref="R7:R16" si="1">IFERROR((K7-D7)/D7,"-")</f>
        <v>-2.8776190753344349E-2</v>
      </c>
      <c r="S7" s="28">
        <f t="shared" ref="S7:S16" si="2">IFERROR((L7-E7)/E7,"-")</f>
        <v>2.5501572624333727E-2</v>
      </c>
      <c r="T7" s="28">
        <f t="shared" ref="T7:T16" si="3">IFERROR((M7-F7)/F7,"-")</f>
        <v>6.0085824934108994E-2</v>
      </c>
      <c r="U7" s="28">
        <f t="shared" ref="U7:U16" si="4">IFERROR((N7-G7)/G7,"-")</f>
        <v>1.9857498114978958E-2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1">
        <f>IFERROR('Más Vistos-H'!C8/'Más Vistos-U'!C7,0)</f>
        <v>1.0392191685417327</v>
      </c>
      <c r="D8" s="242">
        <f>IFERROR('Más Vistos-H'!D8/'Más Vistos-U'!D7,0)</f>
        <v>1.0201717296927084</v>
      </c>
      <c r="E8" s="242">
        <f>IFERROR('Más Vistos-H'!E8/'Más Vistos-U'!E7,0)</f>
        <v>1.0036069787792605</v>
      </c>
      <c r="F8" s="242">
        <f>IFERROR('Más Vistos-H'!F8/'Más Vistos-U'!F7,0)</f>
        <v>1.0340669730710295</v>
      </c>
      <c r="G8" s="242">
        <f>IFERROR('Más Vistos-H'!G8/'Más Vistos-U'!G7,0)</f>
        <v>1.0091601972752819</v>
      </c>
      <c r="H8" s="242">
        <f>IFERROR('Más Vistos-H'!H8/'Más Vistos-U'!H7,0)</f>
        <v>0</v>
      </c>
      <c r="I8" s="242">
        <f>IFERROR('Más Vistos-H'!I8/'Más Vistos-U'!I7,0)</f>
        <v>0</v>
      </c>
      <c r="J8" s="243">
        <f>IFERROR('Más Vistos-H'!J8/'Más Vistos-U'!J7,0)</f>
        <v>0.86171502270904665</v>
      </c>
      <c r="K8" s="244">
        <f>IFERROR('Más Vistos-H'!K8/'Más Vistos-U'!K7,0)</f>
        <v>1.0007108934136577</v>
      </c>
      <c r="L8" s="244">
        <f>IFERROR('Más Vistos-H'!L8/'Más Vistos-U'!L7,0)</f>
        <v>1.0101546114465647</v>
      </c>
      <c r="M8" s="244">
        <f>IFERROR('Más Vistos-H'!M8/'Más Vistos-U'!M7,0)</f>
        <v>1.0170456074263421</v>
      </c>
      <c r="N8" s="244">
        <f>IFERROR('Más Vistos-H'!N8/'Más Vistos-U'!N7,0)</f>
        <v>0.99325732635873409</v>
      </c>
      <c r="O8" s="244">
        <f>IFERROR('Más Vistos-H'!O8/'Más Vistos-U'!O7,0)</f>
        <v>0</v>
      </c>
      <c r="P8" s="244">
        <f>IFERROR('Más Vistos-H'!P8/'Más Vistos-U'!P7,0)</f>
        <v>0</v>
      </c>
      <c r="Q8" s="27">
        <f t="shared" si="0"/>
        <v>-0.17080530383380613</v>
      </c>
      <c r="R8" s="28">
        <f t="shared" si="1"/>
        <v>-1.907603956533143E-2</v>
      </c>
      <c r="S8" s="28">
        <f t="shared" si="2"/>
        <v>6.5241003756952836E-3</v>
      </c>
      <c r="T8" s="28">
        <f t="shared" si="3"/>
        <v>-1.6460602734595008E-2</v>
      </c>
      <c r="U8" s="28">
        <f t="shared" si="4"/>
        <v>-1.5758519766718281E-2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1">
        <f>IFERROR('Más Vistos-H'!C9/'Más Vistos-U'!C8,0)</f>
        <v>0.98220072683553161</v>
      </c>
      <c r="D9" s="242">
        <f>IFERROR('Más Vistos-H'!D9/'Más Vistos-U'!D8,0)</f>
        <v>0.97522029036931612</v>
      </c>
      <c r="E9" s="242">
        <f>IFERROR('Más Vistos-H'!E9/'Más Vistos-U'!E8,0)</f>
        <v>0.96464785021234078</v>
      </c>
      <c r="F9" s="242">
        <f>IFERROR('Más Vistos-H'!F9/'Más Vistos-U'!F8,0)</f>
        <v>0.91979629804811747</v>
      </c>
      <c r="G9" s="242">
        <f>IFERROR('Más Vistos-H'!G9/'Más Vistos-U'!G8,0)</f>
        <v>0.78940779282009499</v>
      </c>
      <c r="H9" s="242">
        <f>IFERROR('Más Vistos-H'!H9/'Más Vistos-U'!H8,0)</f>
        <v>0</v>
      </c>
      <c r="I9" s="242">
        <f>IFERROR('Más Vistos-H'!I9/'Más Vistos-U'!I8,0)</f>
        <v>0</v>
      </c>
      <c r="J9" s="243">
        <f>IFERROR('Más Vistos-H'!J9/'Más Vistos-U'!J8,0)</f>
        <v>1.0909432442675755</v>
      </c>
      <c r="K9" s="244">
        <f>IFERROR('Más Vistos-H'!K9/'Más Vistos-U'!K8,0)</f>
        <v>0.79982216750453128</v>
      </c>
      <c r="L9" s="244">
        <f>IFERROR('Más Vistos-H'!L9/'Más Vistos-U'!L8,0)</f>
        <v>0.88743864601612121</v>
      </c>
      <c r="M9" s="244">
        <f>IFERROR('Más Vistos-H'!M9/'Más Vistos-U'!M8,0)</f>
        <v>0.95189449075911969</v>
      </c>
      <c r="N9" s="244">
        <f>IFERROR('Más Vistos-H'!N9/'Más Vistos-U'!N8,0)</f>
        <v>0.96645025855500655</v>
      </c>
      <c r="O9" s="244">
        <f>IFERROR('Más Vistos-H'!O9/'Más Vistos-U'!O8,0)</f>
        <v>0</v>
      </c>
      <c r="P9" s="244">
        <f>IFERROR('Más Vistos-H'!P9/'Más Vistos-U'!P8,0)</f>
        <v>0</v>
      </c>
      <c r="Q9" s="27">
        <f t="shared" si="0"/>
        <v>0.11071313068805405</v>
      </c>
      <c r="R9" s="28">
        <f t="shared" si="1"/>
        <v>-0.17985487442879347</v>
      </c>
      <c r="S9" s="28">
        <f t="shared" si="2"/>
        <v>-8.0038745931195601E-2</v>
      </c>
      <c r="T9" s="28">
        <f t="shared" si="3"/>
        <v>3.4897066643035206E-2</v>
      </c>
      <c r="U9" s="28">
        <f t="shared" si="4"/>
        <v>0.22427250825893394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1">
        <f>IFERROR('Más Vistos-H'!C10/'Más Vistos-U'!C9,0)</f>
        <v>0.98842075767765025</v>
      </c>
      <c r="D10" s="242">
        <f>IFERROR('Más Vistos-H'!D10/'Más Vistos-U'!D9,0)</f>
        <v>0.78010868481403883</v>
      </c>
      <c r="E10" s="242">
        <f>IFERROR('Más Vistos-H'!E10/'Más Vistos-U'!E9,0)</f>
        <v>1.1406727369755187</v>
      </c>
      <c r="F10" s="242">
        <f>IFERROR('Más Vistos-H'!F10/'Más Vistos-U'!F9,0)</f>
        <v>1.1680907028702996</v>
      </c>
      <c r="G10" s="242">
        <f>IFERROR('Más Vistos-H'!G10/'Más Vistos-U'!G9,0)</f>
        <v>1.1352805427348052</v>
      </c>
      <c r="H10" s="242">
        <f>IFERROR('Más Vistos-H'!H10/'Más Vistos-U'!H9,0)</f>
        <v>0</v>
      </c>
      <c r="I10" s="242">
        <f>IFERROR('Más Vistos-H'!I10/'Más Vistos-U'!I9,0)</f>
        <v>0</v>
      </c>
      <c r="J10" s="243">
        <f>IFERROR('Más Vistos-H'!J10/'Más Vistos-U'!J9,0)</f>
        <v>1.0176057688094289</v>
      </c>
      <c r="K10" s="244">
        <f>IFERROR('Más Vistos-H'!K10/'Más Vistos-U'!K9,0)</f>
        <v>0.89521978612499276</v>
      </c>
      <c r="L10" s="244">
        <f>IFERROR('Más Vistos-H'!L10/'Más Vistos-U'!L9,0)</f>
        <v>0.95234547461368646</v>
      </c>
      <c r="M10" s="244">
        <f>IFERROR('Más Vistos-H'!M10/'Más Vistos-U'!M9,0)</f>
        <v>0.9674889862813566</v>
      </c>
      <c r="N10" s="244">
        <f>IFERROR('Más Vistos-H'!N10/'Más Vistos-U'!N9,0)</f>
        <v>1.0519720456131576</v>
      </c>
      <c r="O10" s="244">
        <f>IFERROR('Más Vistos-H'!O10/'Más Vistos-U'!O9,0)</f>
        <v>0</v>
      </c>
      <c r="P10" s="244">
        <f>IFERROR('Más Vistos-H'!P10/'Más Vistos-U'!P9,0)</f>
        <v>0</v>
      </c>
      <c r="Q10" s="27">
        <f t="shared" si="0"/>
        <v>2.9526910382123541E-2</v>
      </c>
      <c r="R10" s="28">
        <f t="shared" si="1"/>
        <v>0.14755777438677528</v>
      </c>
      <c r="S10" s="28">
        <f t="shared" si="2"/>
        <v>-0.1651019229767689</v>
      </c>
      <c r="T10" s="28">
        <f t="shared" si="3"/>
        <v>-0.17173470869686142</v>
      </c>
      <c r="U10" s="28">
        <f t="shared" si="4"/>
        <v>-7.3381418940699605E-2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1">
        <f>IFERROR('Más Vistos-H'!C11/'Más Vistos-U'!C10,0)</f>
        <v>0.45811770827079606</v>
      </c>
      <c r="D11" s="242">
        <f>IFERROR('Más Vistos-H'!D11/'Más Vistos-U'!D10,0)</f>
        <v>0.24851294364520488</v>
      </c>
      <c r="E11" s="242">
        <f>IFERROR('Más Vistos-H'!E11/'Más Vistos-U'!E10,0)</f>
        <v>0.56912756608032211</v>
      </c>
      <c r="F11" s="242">
        <f>IFERROR('Más Vistos-H'!F11/'Más Vistos-U'!F10,0)</f>
        <v>0.56788919286837558</v>
      </c>
      <c r="G11" s="242">
        <f>IFERROR('Más Vistos-H'!G11/'Más Vistos-U'!G10,0)</f>
        <v>0.56857945485163863</v>
      </c>
      <c r="H11" s="242">
        <f>IFERROR('Más Vistos-H'!H11/'Más Vistos-U'!H10,0)</f>
        <v>0</v>
      </c>
      <c r="I11" s="242">
        <f>IFERROR('Más Vistos-H'!I11/'Más Vistos-U'!I10,0)</f>
        <v>0</v>
      </c>
      <c r="J11" s="243">
        <f>IFERROR('Más Vistos-H'!J11/'Más Vistos-U'!J10,0)</f>
        <v>0.48707872517540496</v>
      </c>
      <c r="K11" s="244">
        <f>IFERROR('Más Vistos-H'!K11/'Más Vistos-U'!K10,0)</f>
        <v>0.47811641108627956</v>
      </c>
      <c r="L11" s="244">
        <f>IFERROR('Más Vistos-H'!L11/'Más Vistos-U'!L10,0)</f>
        <v>0.53502987536161084</v>
      </c>
      <c r="M11" s="244">
        <f>IFERROR('Más Vistos-H'!M11/'Más Vistos-U'!M10,0)</f>
        <v>0.57108549674083786</v>
      </c>
      <c r="N11" s="244">
        <f>IFERROR('Más Vistos-H'!N11/'Más Vistos-U'!N10,0)</f>
        <v>0.59115720878834832</v>
      </c>
      <c r="O11" s="244">
        <f>IFERROR('Más Vistos-H'!O11/'Más Vistos-U'!O10,0)</f>
        <v>0</v>
      </c>
      <c r="P11" s="244">
        <f>IFERROR('Más Vistos-H'!P11/'Más Vistos-U'!P10,0)</f>
        <v>0</v>
      </c>
      <c r="Q11" s="27">
        <f t="shared" si="0"/>
        <v>6.321741417489557E-2</v>
      </c>
      <c r="R11" s="28">
        <f t="shared" si="1"/>
        <v>0.92390949168777814</v>
      </c>
      <c r="S11" s="28">
        <f t="shared" si="2"/>
        <v>-5.9912210813382029E-2</v>
      </c>
      <c r="T11" s="28">
        <f t="shared" si="3"/>
        <v>5.6283935538866906E-3</v>
      </c>
      <c r="U11" s="28">
        <f t="shared" si="4"/>
        <v>3.9709056920815014E-2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1">
        <f>IFERROR('Más Vistos-H'!C12/'Más Vistos-U'!C11,0)</f>
        <v>0.5856346187100121</v>
      </c>
      <c r="D12" s="242">
        <f>IFERROR('Más Vistos-H'!D12/'Más Vistos-U'!D11,0)</f>
        <v>0.53770917299554732</v>
      </c>
      <c r="E12" s="242">
        <f>IFERROR('Más Vistos-H'!E12/'Más Vistos-U'!E11,0)</f>
        <v>0.56851815311760068</v>
      </c>
      <c r="F12" s="242">
        <f>IFERROR('Más Vistos-H'!F12/'Más Vistos-U'!F11,0)</f>
        <v>0.57874601337811515</v>
      </c>
      <c r="G12" s="242">
        <f>IFERROR('Más Vistos-H'!G12/'Más Vistos-U'!G11,0)</f>
        <v>0.58660912981455071</v>
      </c>
      <c r="H12" s="242">
        <f>IFERROR('Más Vistos-H'!H12/'Más Vistos-U'!H11,0)</f>
        <v>0</v>
      </c>
      <c r="I12" s="242">
        <f>IFERROR('Más Vistos-H'!I12/'Más Vistos-U'!I11,0)</f>
        <v>0</v>
      </c>
      <c r="J12" s="243">
        <f>IFERROR('Más Vistos-H'!J12/'Más Vistos-U'!J11,0)</f>
        <v>0.56774570082929476</v>
      </c>
      <c r="K12" s="244">
        <f>IFERROR('Más Vistos-H'!K12/'Más Vistos-U'!K11,0)</f>
        <v>0.56480134996025566</v>
      </c>
      <c r="L12" s="244">
        <f>IFERROR('Más Vistos-H'!L12/'Más Vistos-U'!L11,0)</f>
        <v>0.58472719461549472</v>
      </c>
      <c r="M12" s="244">
        <f>IFERROR('Más Vistos-H'!M12/'Más Vistos-U'!M11,0)</f>
        <v>0.59649046003429129</v>
      </c>
      <c r="N12" s="244">
        <f>IFERROR('Más Vistos-H'!N12/'Más Vistos-U'!N11,0)</f>
        <v>0.58998484166646925</v>
      </c>
      <c r="O12" s="244">
        <f>IFERROR('Más Vistos-H'!O12/'Más Vistos-U'!O11,0)</f>
        <v>0</v>
      </c>
      <c r="P12" s="244">
        <f>IFERROR('Más Vistos-H'!P12/'Más Vistos-U'!P11,0)</f>
        <v>0</v>
      </c>
      <c r="Q12" s="27">
        <f t="shared" si="0"/>
        <v>-3.0546209717112655E-2</v>
      </c>
      <c r="R12" s="28">
        <f t="shared" si="1"/>
        <v>5.0384442604501901E-2</v>
      </c>
      <c r="S12" s="28">
        <f t="shared" si="2"/>
        <v>2.8511035943193746E-2</v>
      </c>
      <c r="T12" s="28">
        <f t="shared" si="3"/>
        <v>3.0660162223153088E-2</v>
      </c>
      <c r="U12" s="28">
        <f t="shared" si="4"/>
        <v>5.7546186725490091E-3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1">
        <f>IFERROR('Más Vistos-H'!C13/'Más Vistos-U'!C12,0)</f>
        <v>0.84592300197174952</v>
      </c>
      <c r="D13" s="242">
        <f>IFERROR('Más Vistos-H'!D13/'Más Vistos-U'!D12,0)</f>
        <v>0.86174729823378382</v>
      </c>
      <c r="E13" s="242">
        <f>IFERROR('Más Vistos-H'!E13/'Más Vistos-U'!E12,0)</f>
        <v>0.8647537070594874</v>
      </c>
      <c r="F13" s="242">
        <f>IFERROR('Más Vistos-H'!F13/'Más Vistos-U'!F12,0)</f>
        <v>0.84803912624803413</v>
      </c>
      <c r="G13" s="242">
        <f>IFERROR('Más Vistos-H'!G13/'Más Vistos-U'!G12,0)</f>
        <v>0.83654973756418349</v>
      </c>
      <c r="H13" s="242">
        <f>IFERROR('Más Vistos-H'!H13/'Más Vistos-U'!H12,0)</f>
        <v>0</v>
      </c>
      <c r="I13" s="242">
        <f>IFERROR('Más Vistos-H'!I13/'Más Vistos-U'!I12,0)</f>
        <v>0</v>
      </c>
      <c r="J13" s="243">
        <f>IFERROR('Más Vistos-H'!J13/'Más Vistos-U'!J12,0)</f>
        <v>0.97998232528920992</v>
      </c>
      <c r="K13" s="244">
        <f>IFERROR('Más Vistos-H'!K13/'Más Vistos-U'!K12,0)</f>
        <v>0.95599527337124546</v>
      </c>
      <c r="L13" s="244">
        <f>IFERROR('Más Vistos-H'!L13/'Más Vistos-U'!L12,0)</f>
        <v>0.92943157185849279</v>
      </c>
      <c r="M13" s="244">
        <f>IFERROR('Más Vistos-H'!M13/'Más Vistos-U'!M12,0)</f>
        <v>0.82425918625470118</v>
      </c>
      <c r="N13" s="244">
        <f>IFERROR('Más Vistos-H'!N13/'Más Vistos-U'!N12,0)</f>
        <v>0.87461355207233549</v>
      </c>
      <c r="O13" s="244">
        <f>IFERROR('Más Vistos-H'!O13/'Más Vistos-U'!O12,0)</f>
        <v>0</v>
      </c>
      <c r="P13" s="244">
        <f>IFERROR('Más Vistos-H'!P13/'Más Vistos-U'!P12,0)</f>
        <v>0</v>
      </c>
      <c r="Q13" s="27">
        <f t="shared" si="0"/>
        <v>0.15847698077128</v>
      </c>
      <c r="R13" s="28">
        <f t="shared" si="1"/>
        <v>0.10936846025584296</v>
      </c>
      <c r="S13" s="28">
        <f t="shared" si="2"/>
        <v>7.4793394085509404E-2</v>
      </c>
      <c r="T13" s="28">
        <f t="shared" si="3"/>
        <v>-2.8041088267403591E-2</v>
      </c>
      <c r="U13" s="28">
        <f t="shared" si="4"/>
        <v>4.5500958041041262E-2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1">
        <f>IFERROR('Más Vistos-H'!C14/'Más Vistos-U'!C13,0)</f>
        <v>0.4498758213084344</v>
      </c>
      <c r="D14" s="242">
        <f>IFERROR('Más Vistos-H'!D14/'Más Vistos-U'!D13,0)</f>
        <v>0.47902119426611556</v>
      </c>
      <c r="E14" s="242">
        <f>IFERROR('Más Vistos-H'!E14/'Más Vistos-U'!E13,0)</f>
        <v>3.8901713575423956E-2</v>
      </c>
      <c r="F14" s="242">
        <f>IFERROR('Más Vistos-H'!F14/'Más Vistos-U'!F13,0)</f>
        <v>0.40065727699530512</v>
      </c>
      <c r="G14" s="242">
        <f>IFERROR('Más Vistos-H'!G14/'Más Vistos-U'!G13,0)</f>
        <v>0.38225925243969805</v>
      </c>
      <c r="H14" s="242">
        <f>IFERROR('Más Vistos-H'!H14/'Más Vistos-U'!H13,0)</f>
        <v>0</v>
      </c>
      <c r="I14" s="242">
        <f>IFERROR('Más Vistos-H'!I14/'Más Vistos-U'!I13,0)</f>
        <v>0</v>
      </c>
      <c r="J14" s="243">
        <f>IFERROR('Más Vistos-H'!J14/'Más Vistos-U'!J13,0)</f>
        <v>0.4020406463434949</v>
      </c>
      <c r="K14" s="244">
        <f>IFERROR('Más Vistos-H'!K14/'Más Vistos-U'!K13,0)</f>
        <v>0.43752925208274779</v>
      </c>
      <c r="L14" s="244">
        <f>IFERROR('Más Vistos-H'!L14/'Más Vistos-U'!L13,0)</f>
        <v>0.49879608216569177</v>
      </c>
      <c r="M14" s="244">
        <f>IFERROR('Más Vistos-H'!M14/'Más Vistos-U'!M13,0)</f>
        <v>0.32477504987581901</v>
      </c>
      <c r="N14" s="244">
        <f>IFERROR('Más Vistos-H'!N14/'Más Vistos-U'!N13,0)</f>
        <v>0.33455171923841859</v>
      </c>
      <c r="O14" s="244">
        <f>IFERROR('Más Vistos-H'!O14/'Más Vistos-U'!O13,0)</f>
        <v>0</v>
      </c>
      <c r="P14" s="244">
        <f>IFERROR('Más Vistos-H'!P14/'Más Vistos-U'!P13,0)</f>
        <v>0</v>
      </c>
      <c r="Q14" s="27">
        <f t="shared" si="0"/>
        <v>-0.10632973078173888</v>
      </c>
      <c r="R14" s="28">
        <f t="shared" si="1"/>
        <v>-8.6618176147582576E-2</v>
      </c>
      <c r="S14" s="28">
        <f t="shared" si="2"/>
        <v>11.821956575218957</v>
      </c>
      <c r="T14" s="28">
        <f t="shared" si="3"/>
        <v>-0.18939435641493488</v>
      </c>
      <c r="U14" s="28">
        <f t="shared" si="4"/>
        <v>-0.12480412938809217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400</v>
      </c>
      <c r="C15" s="241">
        <f>IFERROR('Más Vistos-H'!C15/'Más Vistos-U'!C14,0)</f>
        <v>0.80088216896579667</v>
      </c>
      <c r="D15" s="242">
        <f>IFERROR('Más Vistos-H'!D15/'Más Vistos-U'!D14,0)</f>
        <v>0.80578758801015848</v>
      </c>
      <c r="E15" s="242">
        <f>IFERROR('Más Vistos-H'!E15/'Más Vistos-U'!E14,0)</f>
        <v>0.85918804976429874</v>
      </c>
      <c r="F15" s="242">
        <f>IFERROR('Más Vistos-H'!F15/'Más Vistos-U'!F14,0)</f>
        <v>0.87022163317762669</v>
      </c>
      <c r="G15" s="242">
        <f>IFERROR('Más Vistos-H'!G15/'Más Vistos-U'!G14,0)</f>
        <v>0.88638893337604108</v>
      </c>
      <c r="H15" s="242">
        <f>IFERROR('Más Vistos-H'!H15/'Más Vistos-U'!H14,0)</f>
        <v>0</v>
      </c>
      <c r="I15" s="242">
        <f>IFERROR('Más Vistos-H'!I15/'Más Vistos-U'!I14,0)</f>
        <v>0</v>
      </c>
      <c r="J15" s="243">
        <f>IFERROR('Más Vistos-H'!J15/'Más Vistos-U'!J14,0)</f>
        <v>0.77034991763540217</v>
      </c>
      <c r="K15" s="244">
        <f>IFERROR('Más Vistos-H'!K15/'Más Vistos-U'!K14,0)</f>
        <v>0.69627294048665966</v>
      </c>
      <c r="L15" s="244">
        <f>IFERROR('Más Vistos-H'!L15/'Más Vistos-U'!L14,0)</f>
        <v>0.73633496097230633</v>
      </c>
      <c r="M15" s="244">
        <f>IFERROR('Más Vistos-H'!M15/'Más Vistos-U'!M14,0)</f>
        <v>0.77459373907282325</v>
      </c>
      <c r="N15" s="244">
        <f>IFERROR('Más Vistos-H'!N15/'Más Vistos-U'!N14,0)</f>
        <v>0.79341619685704101</v>
      </c>
      <c r="O15" s="244">
        <f>IFERROR('Más Vistos-H'!O15/'Más Vistos-U'!O14,0)</f>
        <v>0</v>
      </c>
      <c r="P15" s="244">
        <f>IFERROR('Más Vistos-H'!P15/'Más Vistos-U'!P14,0)</f>
        <v>0</v>
      </c>
      <c r="Q15" s="27">
        <f t="shared" ref="Q15" si="7">IFERROR((J15-C15)/C15,"-")</f>
        <v>-3.8123275200172974E-2</v>
      </c>
      <c r="R15" s="28">
        <f t="shared" ref="R15" si="8">IFERROR((K15-D15)/D15,"-")</f>
        <v>-0.13591007003959732</v>
      </c>
      <c r="S15" s="28">
        <f t="shared" ref="S15" si="9">IFERROR((L15-E15)/E15,"-")</f>
        <v>-0.14298742728753586</v>
      </c>
      <c r="T15" s="28">
        <f t="shared" ref="T15" si="10">IFERROR((M15-F15)/F15,"-")</f>
        <v>-0.10988912532042765</v>
      </c>
      <c r="U15" s="28">
        <f t="shared" ref="U15" si="11">IFERROR((N15-G15)/G15,"-")</f>
        <v>-0.10488932455969345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6">
        <f>IFERROR('Más Vistos-H'!C16/'Más Vistos-U'!C15,0)</f>
        <v>0.82118960838900268</v>
      </c>
      <c r="D16" s="245">
        <f>IFERROR('Más Vistos-H'!D16/'Más Vistos-U'!D15,0)</f>
        <v>0.74120306004138592</v>
      </c>
      <c r="E16" s="245">
        <f>IFERROR('Más Vistos-H'!E16/'Más Vistos-U'!E15,0)</f>
        <v>0.71291511644808392</v>
      </c>
      <c r="F16" s="245">
        <f>IFERROR('Más Vistos-H'!F16/'Más Vistos-U'!F15,0)</f>
        <v>0.87772882418314591</v>
      </c>
      <c r="G16" s="245">
        <f>IFERROR('Más Vistos-H'!G16/'Más Vistos-U'!G15,0)</f>
        <v>0.8628222378590501</v>
      </c>
      <c r="H16" s="245">
        <f>IFERROR('Más Vistos-H'!H16/'Más Vistos-U'!H15,0)</f>
        <v>0</v>
      </c>
      <c r="I16" s="245">
        <f>IFERROR('Más Vistos-H'!I16/'Más Vistos-U'!I15,0)</f>
        <v>0</v>
      </c>
      <c r="J16" s="247">
        <f>IFERROR('Más Vistos-H'!J16/'Más Vistos-U'!J15,0)</f>
        <v>0.81709519234709349</v>
      </c>
      <c r="K16" s="247">
        <f>IFERROR('Más Vistos-H'!K16/'Más Vistos-U'!K15,0)</f>
        <v>0.78807036243489226</v>
      </c>
      <c r="L16" s="247">
        <f>IFERROR('Más Vistos-H'!L16/'Más Vistos-U'!L15,0)</f>
        <v>0.81720919136231063</v>
      </c>
      <c r="M16" s="247">
        <f>IFERROR('Más Vistos-H'!M16/'Más Vistos-U'!M15,0)</f>
        <v>0.81679537690547466</v>
      </c>
      <c r="N16" s="247">
        <f>IFERROR('Más Vistos-H'!N16/'Más Vistos-U'!N15,0)</f>
        <v>0.84335438209630009</v>
      </c>
      <c r="O16" s="247">
        <f>IFERROR('Más Vistos-H'!O16/'Más Vistos-U'!O15,0)</f>
        <v>0</v>
      </c>
      <c r="P16" s="248">
        <f>IFERROR('Más Vistos-H'!P16/'Más Vistos-U'!P15,0)</f>
        <v>0</v>
      </c>
      <c r="Q16" s="120">
        <f t="shared" si="0"/>
        <v>-4.9859569581519074E-3</v>
      </c>
      <c r="R16" s="121">
        <f t="shared" si="1"/>
        <v>6.323139355481E-2</v>
      </c>
      <c r="S16" s="121">
        <f t="shared" si="2"/>
        <v>0.1462924161769007</v>
      </c>
      <c r="T16" s="121">
        <f t="shared" si="3"/>
        <v>-6.9421722972785663E-2</v>
      </c>
      <c r="U16" s="121">
        <f t="shared" si="4"/>
        <v>-2.2562997229946525E-2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2" t="s">
        <v>203</v>
      </c>
      <c r="K2" s="482"/>
      <c r="L2" s="482"/>
      <c r="M2" s="482"/>
      <c r="N2" s="482"/>
      <c r="O2" s="482"/>
      <c r="P2" s="482"/>
    </row>
    <row r="3" spans="1:23" x14ac:dyDescent="0.25">
      <c r="C3" s="249">
        <v>43138</v>
      </c>
      <c r="D3" s="249">
        <v>43139</v>
      </c>
      <c r="E3" s="249">
        <v>43140</v>
      </c>
      <c r="F3" s="249">
        <v>43141</v>
      </c>
      <c r="G3" s="249">
        <v>43142</v>
      </c>
      <c r="H3" s="249">
        <v>43143</v>
      </c>
      <c r="I3" s="249">
        <v>43144</v>
      </c>
      <c r="J3" s="250">
        <v>43145</v>
      </c>
      <c r="K3" s="250">
        <v>43146</v>
      </c>
      <c r="L3" s="250">
        <v>43147</v>
      </c>
      <c r="M3" s="250">
        <v>43148</v>
      </c>
      <c r="N3" s="250">
        <v>43149</v>
      </c>
      <c r="O3" s="250">
        <v>43150</v>
      </c>
      <c r="P3" s="250">
        <v>43151</v>
      </c>
      <c r="Q3" s="249">
        <v>43152</v>
      </c>
      <c r="R3" s="249">
        <v>43153</v>
      </c>
      <c r="S3" s="249">
        <v>43154</v>
      </c>
      <c r="T3" s="249">
        <v>43155</v>
      </c>
      <c r="U3" s="249">
        <v>43156</v>
      </c>
      <c r="V3" s="249">
        <v>43157</v>
      </c>
      <c r="W3" s="249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1" t="s">
        <v>225</v>
      </c>
      <c r="K4" s="251" t="s">
        <v>226</v>
      </c>
      <c r="L4" s="251" t="s">
        <v>227</v>
      </c>
      <c r="M4" s="251" t="s">
        <v>228</v>
      </c>
      <c r="N4" s="251" t="s">
        <v>229</v>
      </c>
      <c r="O4" s="251" t="s">
        <v>230</v>
      </c>
      <c r="P4" s="251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3" customFormat="1" x14ac:dyDescent="0.25">
      <c r="A5" s="1"/>
      <c r="B5" s="25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3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3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3" customFormat="1" x14ac:dyDescent="0.25">
      <c r="A8" s="1"/>
      <c r="B8" s="254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3" customFormat="1" x14ac:dyDescent="0.25">
      <c r="A9" s="1"/>
      <c r="B9" s="254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3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3" customFormat="1" x14ac:dyDescent="0.25">
      <c r="A11" s="1"/>
      <c r="B11" s="254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3" customFormat="1" x14ac:dyDescent="0.25">
      <c r="A12" s="1"/>
      <c r="B12" s="252" t="s">
        <v>238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</row>
    <row r="13" spans="1:23" s="253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3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3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3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3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3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2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4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4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4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4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4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4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4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2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4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6" t="s">
        <v>262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8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6" t="s">
        <v>270</v>
      </c>
      <c r="C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6" t="s">
        <v>278</v>
      </c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9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4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9" t="s">
        <v>197</v>
      </c>
      <c r="C233" s="28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8">
        <v>14886.147999999999</v>
      </c>
      <c r="L233" s="27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416</v>
      </c>
      <c r="C2" s="464"/>
      <c r="D2" s="465"/>
      <c r="G2" s="463" t="s">
        <v>417</v>
      </c>
      <c r="H2" s="464"/>
      <c r="I2" s="465"/>
    </row>
    <row r="3" spans="2:10" ht="15.75" thickBot="1" x14ac:dyDescent="0.3">
      <c r="B3" s="463" t="str">
        <f>Replay!A1</f>
        <v>03/10 –09/10</v>
      </c>
      <c r="C3" s="464"/>
      <c r="D3" s="465"/>
      <c r="G3" s="463" t="str">
        <f>Replay!A1</f>
        <v>03/10 –09/10</v>
      </c>
      <c r="H3" s="464"/>
      <c r="I3" s="465"/>
    </row>
    <row r="4" spans="2:10" ht="15.75" thickBot="1" x14ac:dyDescent="0.3">
      <c r="B4" s="320" t="s">
        <v>374</v>
      </c>
      <c r="C4" s="320" t="s">
        <v>373</v>
      </c>
      <c r="D4" s="320" t="s">
        <v>375</v>
      </c>
      <c r="G4" s="320" t="s">
        <v>374</v>
      </c>
      <c r="H4" s="320" t="s">
        <v>373</v>
      </c>
      <c r="I4" s="320" t="s">
        <v>375</v>
      </c>
    </row>
    <row r="5" spans="2:10" x14ac:dyDescent="0.25">
      <c r="B5" s="319" t="s">
        <v>383</v>
      </c>
      <c r="C5" s="323">
        <v>134421.4</v>
      </c>
      <c r="D5" s="322">
        <f>C5/C8</f>
        <v>2.361103080764617E-2</v>
      </c>
      <c r="G5" s="319" t="s">
        <v>421</v>
      </c>
      <c r="H5" s="321">
        <f>SUM(Destacados!H4:H55)</f>
        <v>1080001.7933333321</v>
      </c>
      <c r="I5" s="322">
        <f>H5/C8</f>
        <v>0.1897016071451898</v>
      </c>
    </row>
    <row r="6" spans="2:10" x14ac:dyDescent="0.25">
      <c r="B6" s="310" t="s">
        <v>196</v>
      </c>
      <c r="C6" s="311">
        <v>5337041.28</v>
      </c>
      <c r="D6" s="312">
        <f>C6/C8</f>
        <v>0.93744780283317508</v>
      </c>
      <c r="G6" s="307" t="s">
        <v>420</v>
      </c>
      <c r="H6" s="308">
        <f>SUM('Más Vistos-H'!J16:P16)+SUM('Más Vistos-H'!J29:P29)</f>
        <v>1689052.0499999984</v>
      </c>
      <c r="I6" s="309">
        <f>H6/C8</f>
        <v>0.29668088554551492</v>
      </c>
      <c r="J6" s="312">
        <f>H6/C6</f>
        <v>0.31647723174440173</v>
      </c>
    </row>
    <row r="7" spans="2:10" x14ac:dyDescent="0.25">
      <c r="B7" s="313" t="s">
        <v>376</v>
      </c>
      <c r="C7" s="314">
        <v>221698.33</v>
      </c>
      <c r="D7" s="315">
        <f>C7/C8</f>
        <v>3.8941166359178721E-2</v>
      </c>
      <c r="G7" s="307" t="s">
        <v>422</v>
      </c>
      <c r="H7" s="308">
        <f>SUM(Partidos!G8:G70)</f>
        <v>574190.40989999985</v>
      </c>
      <c r="I7" s="309">
        <f>H7/C8</f>
        <v>0.10085616916356978</v>
      </c>
      <c r="J7" s="312">
        <f>H7/C6</f>
        <v>0.10758590383246948</v>
      </c>
    </row>
    <row r="8" spans="2:10" x14ac:dyDescent="0.25">
      <c r="B8" s="316" t="s">
        <v>16</v>
      </c>
      <c r="C8" s="317">
        <f>SUM(C5:C7)</f>
        <v>5693161.0100000007</v>
      </c>
      <c r="D8" s="318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tabSelected="1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RowHeight="15" x14ac:dyDescent="0.25"/>
  <cols>
    <col min="1" max="1" width="0.85546875" style="304" customWidth="1"/>
    <col min="2" max="5" width="17.7109375" style="304" customWidth="1"/>
    <col min="6" max="6" width="23" style="306" customWidth="1"/>
    <col min="7" max="7" width="18.85546875" style="79" customWidth="1"/>
    <col min="8" max="16384" width="11.42578125" style="304"/>
  </cols>
  <sheetData>
    <row r="1" spans="2:7" ht="4.5" customHeight="1" thickBot="1" x14ac:dyDescent="0.3"/>
    <row r="2" spans="2:7" ht="21" customHeight="1" thickBot="1" x14ac:dyDescent="0.3">
      <c r="B2" s="320" t="s">
        <v>423</v>
      </c>
      <c r="C2" s="320" t="s">
        <v>383</v>
      </c>
      <c r="D2" s="320" t="s">
        <v>196</v>
      </c>
      <c r="E2" s="320" t="s">
        <v>376</v>
      </c>
      <c r="F2" s="320" t="s">
        <v>436</v>
      </c>
      <c r="G2" s="320" t="s">
        <v>456</v>
      </c>
    </row>
    <row r="3" spans="2:7" ht="24.95" customHeight="1" x14ac:dyDescent="0.25">
      <c r="B3" s="328" t="s">
        <v>395</v>
      </c>
      <c r="C3" s="329">
        <v>87399</v>
      </c>
      <c r="D3" s="329">
        <v>5645444</v>
      </c>
      <c r="E3" s="330">
        <v>423507</v>
      </c>
      <c r="F3" s="324"/>
      <c r="G3" s="324"/>
    </row>
    <row r="4" spans="2:7" ht="24.95" customHeight="1" x14ac:dyDescent="0.25">
      <c r="B4" s="331" t="s">
        <v>394</v>
      </c>
      <c r="C4" s="329">
        <v>83835</v>
      </c>
      <c r="D4" s="329">
        <v>4956020</v>
      </c>
      <c r="E4" s="330">
        <v>429559</v>
      </c>
      <c r="F4" s="324"/>
      <c r="G4" s="324"/>
    </row>
    <row r="5" spans="2:7" ht="24.95" customHeight="1" x14ac:dyDescent="0.25">
      <c r="B5" s="331" t="s">
        <v>393</v>
      </c>
      <c r="C5" s="329">
        <v>93126</v>
      </c>
      <c r="D5" s="329">
        <v>5511645</v>
      </c>
      <c r="E5" s="330">
        <v>450146</v>
      </c>
      <c r="F5" s="324"/>
      <c r="G5" s="324"/>
    </row>
    <row r="6" spans="2:7" ht="24.95" customHeight="1" x14ac:dyDescent="0.25">
      <c r="B6" s="331" t="s">
        <v>392</v>
      </c>
      <c r="C6" s="329">
        <v>108586</v>
      </c>
      <c r="D6" s="329">
        <v>5678819</v>
      </c>
      <c r="E6" s="330">
        <v>422155</v>
      </c>
      <c r="F6" s="324"/>
      <c r="G6" s="324"/>
    </row>
    <row r="7" spans="2:7" ht="24.95" customHeight="1" x14ac:dyDescent="0.25">
      <c r="B7" s="331" t="s">
        <v>391</v>
      </c>
      <c r="C7" s="329">
        <v>113859</v>
      </c>
      <c r="D7" s="329">
        <v>5963927</v>
      </c>
      <c r="E7" s="330">
        <v>395604</v>
      </c>
      <c r="F7" s="325" t="s">
        <v>439</v>
      </c>
      <c r="G7" s="325" t="s">
        <v>438</v>
      </c>
    </row>
    <row r="8" spans="2:7" ht="24.95" customHeight="1" x14ac:dyDescent="0.25">
      <c r="B8" s="331" t="s">
        <v>390</v>
      </c>
      <c r="C8" s="329">
        <v>112412</v>
      </c>
      <c r="D8" s="332">
        <v>6225747</v>
      </c>
      <c r="E8" s="330">
        <v>376269</v>
      </c>
      <c r="F8" s="325" t="s">
        <v>440</v>
      </c>
      <c r="G8" s="324"/>
    </row>
    <row r="9" spans="2:7" ht="24.95" customHeight="1" x14ac:dyDescent="0.25">
      <c r="B9" s="331" t="s">
        <v>399</v>
      </c>
      <c r="C9" s="308">
        <v>99203.687000000005</v>
      </c>
      <c r="D9" s="308">
        <v>5511680.5379999997</v>
      </c>
      <c r="E9" s="333">
        <v>364261.46899999998</v>
      </c>
      <c r="F9" s="325" t="s">
        <v>433</v>
      </c>
      <c r="G9" s="324"/>
    </row>
    <row r="10" spans="2:7" ht="24.95" customHeight="1" x14ac:dyDescent="0.25">
      <c r="B10" s="331" t="s">
        <v>388</v>
      </c>
      <c r="C10" s="308">
        <v>95987.509000000005</v>
      </c>
      <c r="D10" s="308">
        <v>5232186.608</v>
      </c>
      <c r="E10" s="333">
        <v>323560.11200000002</v>
      </c>
      <c r="F10" s="324"/>
      <c r="G10" s="324"/>
    </row>
    <row r="11" spans="2:7" ht="24.95" customHeight="1" x14ac:dyDescent="0.25">
      <c r="B11" s="331" t="s">
        <v>396</v>
      </c>
      <c r="C11" s="308">
        <v>101763.1</v>
      </c>
      <c r="D11" s="308">
        <v>5729848.5</v>
      </c>
      <c r="E11" s="333">
        <v>319277</v>
      </c>
      <c r="F11" s="324"/>
      <c r="G11" s="324"/>
    </row>
    <row r="12" spans="2:7" ht="24.95" customHeight="1" x14ac:dyDescent="0.25">
      <c r="B12" s="331" t="s">
        <v>401</v>
      </c>
      <c r="C12" s="308">
        <v>105886.77099999999</v>
      </c>
      <c r="D12" s="308">
        <v>5994518.1670000004</v>
      </c>
      <c r="E12" s="333">
        <v>285187.42099999997</v>
      </c>
      <c r="F12" s="324"/>
      <c r="G12" s="324"/>
    </row>
    <row r="13" spans="2:7" ht="24.95" customHeight="1" x14ac:dyDescent="0.25">
      <c r="B13" s="331" t="s">
        <v>461</v>
      </c>
      <c r="C13" s="308">
        <v>114105.53</v>
      </c>
      <c r="D13" s="308">
        <v>5584158.2400000002</v>
      </c>
      <c r="E13" s="333">
        <v>279806.15999999997</v>
      </c>
      <c r="F13" s="324"/>
      <c r="G13" s="324"/>
    </row>
    <row r="14" spans="2:7" ht="24.95" customHeight="1" x14ac:dyDescent="0.25">
      <c r="B14" s="331" t="s">
        <v>462</v>
      </c>
      <c r="C14" s="308">
        <v>115989.13</v>
      </c>
      <c r="D14" s="308">
        <v>5722573.3799999999</v>
      </c>
      <c r="E14" s="333">
        <v>276331.37</v>
      </c>
      <c r="F14" s="324"/>
      <c r="G14" s="324"/>
    </row>
    <row r="15" spans="2:7" ht="24.95" customHeight="1" x14ac:dyDescent="0.25">
      <c r="B15" s="331" t="s">
        <v>413</v>
      </c>
      <c r="C15" s="308">
        <v>114272.19</v>
      </c>
      <c r="D15" s="308">
        <v>5606485.2999999998</v>
      </c>
      <c r="E15" s="333">
        <v>264332.23</v>
      </c>
      <c r="F15" s="326" t="s">
        <v>442</v>
      </c>
      <c r="G15" s="327" t="s">
        <v>441</v>
      </c>
    </row>
    <row r="16" spans="2:7" ht="24.95" customHeight="1" x14ac:dyDescent="0.25">
      <c r="B16" s="331" t="s">
        <v>414</v>
      </c>
      <c r="C16" s="429">
        <v>125845.21</v>
      </c>
      <c r="D16" s="430">
        <v>6044714.2199999997</v>
      </c>
      <c r="E16" s="333">
        <v>283597.23</v>
      </c>
      <c r="F16" s="324"/>
      <c r="G16" s="324"/>
    </row>
    <row r="17" spans="2:7" ht="24.95" customHeight="1" x14ac:dyDescent="0.25">
      <c r="B17" s="334" t="s">
        <v>432</v>
      </c>
      <c r="C17" s="431">
        <v>126278.9</v>
      </c>
      <c r="D17" s="336">
        <v>5912788.4100000001</v>
      </c>
      <c r="E17" s="337">
        <v>267736.38</v>
      </c>
      <c r="F17" s="338" t="s">
        <v>443</v>
      </c>
      <c r="G17" s="339" t="s">
        <v>444</v>
      </c>
    </row>
    <row r="18" spans="2:7" ht="24.95" customHeight="1" x14ac:dyDescent="0.25">
      <c r="B18" s="334" t="s">
        <v>460</v>
      </c>
      <c r="C18" s="431">
        <v>125308.59</v>
      </c>
      <c r="D18" s="336">
        <v>5916998.4100000001</v>
      </c>
      <c r="E18" s="337">
        <v>252904.34</v>
      </c>
      <c r="F18" s="338" t="s">
        <v>443</v>
      </c>
      <c r="G18" s="339" t="s">
        <v>445</v>
      </c>
    </row>
    <row r="19" spans="2:7" ht="24.95" customHeight="1" x14ac:dyDescent="0.25">
      <c r="B19" s="334" t="s">
        <v>459</v>
      </c>
      <c r="C19" s="432">
        <v>117247.22</v>
      </c>
      <c r="D19" s="336">
        <v>5740230.1799999997</v>
      </c>
      <c r="E19" s="337">
        <v>239734.7</v>
      </c>
      <c r="F19" s="338" t="s">
        <v>443</v>
      </c>
      <c r="G19" s="339" t="s">
        <v>470</v>
      </c>
    </row>
    <row r="20" spans="2:7" ht="24.75" customHeight="1" x14ac:dyDescent="0.25">
      <c r="B20" s="334" t="s">
        <v>463</v>
      </c>
      <c r="C20" s="432">
        <v>118928.22</v>
      </c>
      <c r="D20" s="336">
        <v>5816188.1500000004</v>
      </c>
      <c r="E20" s="337">
        <v>238912.56</v>
      </c>
      <c r="F20" s="338" t="s">
        <v>443</v>
      </c>
      <c r="G20" s="339" t="s">
        <v>471</v>
      </c>
    </row>
    <row r="21" spans="2:7" ht="33" customHeight="1" x14ac:dyDescent="0.25">
      <c r="B21" s="334" t="s">
        <v>464</v>
      </c>
      <c r="C21" s="335">
        <v>131610.35</v>
      </c>
      <c r="D21" s="336">
        <v>6046323.7000000002</v>
      </c>
      <c r="E21" s="337">
        <v>263303.90000000002</v>
      </c>
      <c r="F21" s="338" t="s">
        <v>473</v>
      </c>
      <c r="G21" s="339" t="s">
        <v>444</v>
      </c>
    </row>
    <row r="22" spans="2:7" ht="33" customHeight="1" x14ac:dyDescent="0.25">
      <c r="B22" s="334" t="s">
        <v>465</v>
      </c>
      <c r="C22" s="335">
        <v>130821.32</v>
      </c>
      <c r="D22" s="336">
        <v>6076205.3600000003</v>
      </c>
      <c r="E22" s="337">
        <v>249110.57</v>
      </c>
      <c r="F22" s="338" t="s">
        <v>474</v>
      </c>
      <c r="G22" s="339" t="s">
        <v>472</v>
      </c>
    </row>
    <row r="23" spans="2:7" ht="24.75" customHeight="1" x14ac:dyDescent="0.25">
      <c r="B23" s="334" t="s">
        <v>469</v>
      </c>
      <c r="C23" s="431">
        <v>127202.39</v>
      </c>
      <c r="D23" s="432">
        <v>6114404.1100000003</v>
      </c>
      <c r="E23" s="337">
        <v>244551.5</v>
      </c>
      <c r="F23" s="338" t="s">
        <v>475</v>
      </c>
      <c r="G23" s="339" t="s">
        <v>475</v>
      </c>
    </row>
    <row r="24" spans="2:7" x14ac:dyDescent="0.25">
      <c r="B24" s="334" t="s">
        <v>477</v>
      </c>
      <c r="C24" s="431">
        <v>132633.9</v>
      </c>
      <c r="D24" s="432">
        <v>5755835.5099999998</v>
      </c>
      <c r="E24" s="337">
        <v>247107.48</v>
      </c>
      <c r="F24" s="338"/>
      <c r="G24" s="339"/>
    </row>
    <row r="25" spans="2:7" ht="15.75" thickBot="1" x14ac:dyDescent="0.3">
      <c r="B25" s="334" t="s">
        <v>494</v>
      </c>
      <c r="C25" s="431">
        <v>116869.8</v>
      </c>
      <c r="D25" s="432">
        <v>5411097.5300000003</v>
      </c>
      <c r="E25" s="337">
        <v>210703.58</v>
      </c>
      <c r="F25" s="338"/>
      <c r="G25" s="339"/>
    </row>
    <row r="26" spans="2:7" ht="15.75" thickBot="1" x14ac:dyDescent="0.3">
      <c r="B26" s="396" t="s">
        <v>729</v>
      </c>
      <c r="C26" s="434">
        <v>134421.4</v>
      </c>
      <c r="D26" s="434">
        <v>5337041.28</v>
      </c>
      <c r="E26" s="405">
        <v>221698.33</v>
      </c>
      <c r="F26" s="397"/>
      <c r="G26" s="398"/>
    </row>
    <row r="28" spans="2:7" x14ac:dyDescent="0.25">
      <c r="C28" s="426"/>
    </row>
    <row r="29" spans="2:7" x14ac:dyDescent="0.25">
      <c r="C29" s="426"/>
    </row>
    <row r="30" spans="2:7" x14ac:dyDescent="0.25">
      <c r="C30" s="426"/>
    </row>
    <row r="31" spans="2:7" x14ac:dyDescent="0.25">
      <c r="C31" s="426"/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20"/>
  <sheetViews>
    <sheetView showGridLines="0" zoomScaleNormal="100" workbookViewId="0">
      <selection activeCell="H25" sqref="H25"/>
    </sheetView>
  </sheetViews>
  <sheetFormatPr baseColWidth="10" defaultRowHeight="15" x14ac:dyDescent="0.25"/>
  <cols>
    <col min="1" max="1" width="0.85546875" customWidth="1"/>
    <col min="2" max="5" width="17.7109375" style="340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0" t="s">
        <v>423</v>
      </c>
      <c r="C2" s="320" t="s">
        <v>8</v>
      </c>
      <c r="D2" s="320" t="s">
        <v>424</v>
      </c>
      <c r="E2" s="320" t="s">
        <v>425</v>
      </c>
    </row>
    <row r="3" spans="2:6" ht="20.100000000000001" customHeight="1" x14ac:dyDescent="0.25">
      <c r="B3" s="366" t="s">
        <v>398</v>
      </c>
      <c r="C3" s="367">
        <v>229372.38333333313</v>
      </c>
      <c r="D3" s="367">
        <v>1349796.46</v>
      </c>
      <c r="E3" s="367">
        <v>282574.91666666669</v>
      </c>
    </row>
    <row r="4" spans="2:6" ht="20.100000000000001" customHeight="1" x14ac:dyDescent="0.25">
      <c r="B4" s="343" t="s">
        <v>388</v>
      </c>
      <c r="C4" s="342">
        <v>328458.67</v>
      </c>
      <c r="D4" s="342">
        <v>1337820.58</v>
      </c>
      <c r="E4" s="342">
        <v>196728.92</v>
      </c>
    </row>
    <row r="5" spans="2:6" ht="20.100000000000001" customHeight="1" x14ac:dyDescent="0.25">
      <c r="B5" s="343" t="s">
        <v>396</v>
      </c>
      <c r="C5" s="342">
        <v>614295.7833451</v>
      </c>
      <c r="D5" s="342">
        <v>1344824.8166666655</v>
      </c>
      <c r="E5" s="342">
        <v>380612.2043000001</v>
      </c>
    </row>
    <row r="6" spans="2:6" ht="20.100000000000001" customHeight="1" x14ac:dyDescent="0.25">
      <c r="B6" s="343" t="s">
        <v>401</v>
      </c>
      <c r="C6" s="342">
        <v>610566.51666666579</v>
      </c>
      <c r="D6" s="433">
        <v>2165471.8499999978</v>
      </c>
      <c r="E6" s="342">
        <v>621346.44999999984</v>
      </c>
    </row>
    <row r="7" spans="2:6" ht="20.100000000000001" customHeight="1" x14ac:dyDescent="0.25">
      <c r="B7" s="343" t="s">
        <v>461</v>
      </c>
      <c r="C7" s="342">
        <v>495980.07666666608</v>
      </c>
      <c r="D7" s="342">
        <v>1710027.4833333315</v>
      </c>
      <c r="E7" s="342">
        <v>288256.72366666654</v>
      </c>
    </row>
    <row r="8" spans="2:6" ht="20.100000000000001" customHeight="1" x14ac:dyDescent="0.25">
      <c r="B8" s="343" t="s">
        <v>462</v>
      </c>
      <c r="C8" s="342">
        <v>645742.58333333244</v>
      </c>
      <c r="D8" s="342">
        <v>1605951.2166666649</v>
      </c>
      <c r="E8" s="342">
        <v>418884.89437000017</v>
      </c>
    </row>
    <row r="9" spans="2:6" ht="20.100000000000001" customHeight="1" x14ac:dyDescent="0.25">
      <c r="B9" s="343" t="s">
        <v>413</v>
      </c>
      <c r="C9" s="342">
        <v>610706.95333333267</v>
      </c>
      <c r="D9" s="342">
        <v>1347746.1333333317</v>
      </c>
      <c r="E9" s="342">
        <v>335206.93333333335</v>
      </c>
      <c r="F9" s="341" t="s">
        <v>418</v>
      </c>
    </row>
    <row r="10" spans="2:6" ht="20.100000000000001" customHeight="1" x14ac:dyDescent="0.25">
      <c r="B10" s="343" t="s">
        <v>414</v>
      </c>
      <c r="C10" s="427">
        <v>948656.81666666537</v>
      </c>
      <c r="D10" s="427">
        <v>1116358.3666666651</v>
      </c>
      <c r="E10" s="427">
        <v>744277.69999999984</v>
      </c>
    </row>
    <row r="11" spans="2:6" ht="20.100000000000001" customHeight="1" x14ac:dyDescent="0.25">
      <c r="B11" s="343" t="s">
        <v>432</v>
      </c>
      <c r="C11" s="427">
        <v>845932.97666666622</v>
      </c>
      <c r="D11" s="427">
        <v>1795789.6333333314</v>
      </c>
      <c r="E11" s="427">
        <v>421628.28</v>
      </c>
    </row>
    <row r="12" spans="2:6" ht="20.100000000000001" customHeight="1" x14ac:dyDescent="0.25">
      <c r="B12" s="343" t="s">
        <v>460</v>
      </c>
      <c r="C12" s="427">
        <v>1094224.013333332</v>
      </c>
      <c r="D12" s="427">
        <v>1811610.2333333315</v>
      </c>
      <c r="E12" s="427">
        <v>474333.75099999999</v>
      </c>
    </row>
    <row r="13" spans="2:6" x14ac:dyDescent="0.25">
      <c r="B13" s="343" t="s">
        <v>459</v>
      </c>
      <c r="C13" s="427">
        <v>975683.08333333232</v>
      </c>
      <c r="D13" s="433">
        <v>1889718.6499999987</v>
      </c>
      <c r="E13" s="427">
        <v>424470.00669999997</v>
      </c>
    </row>
    <row r="14" spans="2:6" x14ac:dyDescent="0.25">
      <c r="B14" s="343" t="s">
        <v>463</v>
      </c>
      <c r="C14" s="427">
        <v>1223152.2133333324</v>
      </c>
      <c r="D14" s="427">
        <v>1781795.2599999984</v>
      </c>
      <c r="E14" s="427">
        <v>521529.59000000014</v>
      </c>
    </row>
    <row r="15" spans="2:6" x14ac:dyDescent="0.25">
      <c r="B15" s="343" t="s">
        <v>464</v>
      </c>
      <c r="C15" s="427">
        <v>1024428.1466666657</v>
      </c>
      <c r="D15" s="427">
        <v>1760664.8666666644</v>
      </c>
      <c r="E15" s="427">
        <v>584810.86666666658</v>
      </c>
    </row>
    <row r="16" spans="2:6" x14ac:dyDescent="0.25">
      <c r="B16" s="343" t="s">
        <v>465</v>
      </c>
      <c r="C16" s="427">
        <v>1020359.2299999989</v>
      </c>
      <c r="D16" s="427">
        <v>1819450.7899999984</v>
      </c>
      <c r="E16" s="427">
        <v>761014.54300000006</v>
      </c>
    </row>
    <row r="17" spans="2:5" x14ac:dyDescent="0.25">
      <c r="B17" s="343" t="s">
        <v>469</v>
      </c>
      <c r="C17" s="427">
        <v>1236435.7666666657</v>
      </c>
      <c r="D17" s="427">
        <v>1863513.5366666648</v>
      </c>
      <c r="E17" s="427">
        <v>682036.51930000028</v>
      </c>
    </row>
    <row r="18" spans="2:5" x14ac:dyDescent="0.25">
      <c r="B18" s="343" t="s">
        <v>477</v>
      </c>
      <c r="C18" s="427">
        <v>1413896.4399999988</v>
      </c>
      <c r="D18" s="427">
        <v>1911445.8866666649</v>
      </c>
      <c r="E18" s="427">
        <v>305591.94333333336</v>
      </c>
    </row>
    <row r="19" spans="2:5" x14ac:dyDescent="0.25">
      <c r="B19" s="343" t="s">
        <v>494</v>
      </c>
      <c r="C19" s="427">
        <v>728229.89666666603</v>
      </c>
      <c r="D19" s="427">
        <v>1694797.60333333</v>
      </c>
      <c r="E19" s="427">
        <v>204620.06140000001</v>
      </c>
    </row>
    <row r="20" spans="2:5" x14ac:dyDescent="0.25">
      <c r="B20" s="343" t="s">
        <v>729</v>
      </c>
      <c r="C20" s="427">
        <v>1080001.7933333321</v>
      </c>
      <c r="D20" s="427">
        <v>1689052.0499999984</v>
      </c>
      <c r="E20" s="427">
        <v>574190.40989999985</v>
      </c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3"/>
  <sheetViews>
    <sheetView workbookViewId="0">
      <selection activeCell="J30" sqref="J30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66" t="s">
        <v>196</v>
      </c>
      <c r="C2" s="467"/>
    </row>
    <row r="3" spans="2:9" ht="20.100000000000001" customHeight="1" thickBot="1" x14ac:dyDescent="0.3">
      <c r="B3" s="364" t="s">
        <v>446</v>
      </c>
      <c r="C3" s="364" t="s">
        <v>377</v>
      </c>
      <c r="D3" s="365" t="s">
        <v>214</v>
      </c>
      <c r="E3" s="365" t="s">
        <v>216</v>
      </c>
      <c r="F3" s="365" t="s">
        <v>378</v>
      </c>
      <c r="G3" s="365" t="s">
        <v>379</v>
      </c>
      <c r="H3" s="365" t="s">
        <v>380</v>
      </c>
      <c r="I3" s="365" t="s">
        <v>381</v>
      </c>
    </row>
    <row r="4" spans="2:9" ht="17.100000000000001" customHeight="1" x14ac:dyDescent="0.25">
      <c r="B4" s="406"/>
      <c r="C4" s="406" t="s">
        <v>478</v>
      </c>
      <c r="D4" s="406" t="s">
        <v>382</v>
      </c>
      <c r="E4" s="483">
        <v>44844</v>
      </c>
      <c r="F4" s="484">
        <v>0.20833333333333334</v>
      </c>
      <c r="G4" s="484">
        <v>0.39583333333333331</v>
      </c>
      <c r="H4" s="435">
        <v>47183.766666666597</v>
      </c>
      <c r="I4" s="428">
        <v>48987</v>
      </c>
    </row>
    <row r="5" spans="2:9" ht="17.100000000000001" customHeight="1" x14ac:dyDescent="0.25">
      <c r="B5" s="406" t="s">
        <v>683</v>
      </c>
      <c r="C5" s="406" t="s">
        <v>684</v>
      </c>
      <c r="D5" s="406" t="s">
        <v>386</v>
      </c>
      <c r="E5" s="483">
        <v>44837</v>
      </c>
      <c r="F5" s="484">
        <v>0.58333333333333337</v>
      </c>
      <c r="G5" s="484">
        <v>0.8125</v>
      </c>
      <c r="H5" s="435">
        <v>17304.099999999999</v>
      </c>
      <c r="I5" s="428">
        <v>27313</v>
      </c>
    </row>
    <row r="6" spans="2:9" ht="17.100000000000001" customHeight="1" x14ac:dyDescent="0.25">
      <c r="B6" s="406"/>
      <c r="C6" s="406" t="s">
        <v>685</v>
      </c>
      <c r="D6" s="406" t="s">
        <v>382</v>
      </c>
      <c r="E6" s="483">
        <v>44837</v>
      </c>
      <c r="F6" s="484">
        <v>0.86111111111111116</v>
      </c>
      <c r="G6" s="484">
        <v>0.89583333333333337</v>
      </c>
      <c r="H6" s="435">
        <v>43802.866666666603</v>
      </c>
      <c r="I6" s="428">
        <v>56861</v>
      </c>
    </row>
    <row r="7" spans="2:9" ht="17.100000000000001" customHeight="1" x14ac:dyDescent="0.25">
      <c r="B7" s="406"/>
      <c r="C7" s="406" t="s">
        <v>685</v>
      </c>
      <c r="D7" s="406" t="s">
        <v>382</v>
      </c>
      <c r="E7" s="483">
        <v>44838</v>
      </c>
      <c r="F7" s="484">
        <v>0.86111111111111116</v>
      </c>
      <c r="G7" s="484">
        <v>0.89583333333333337</v>
      </c>
      <c r="H7" s="435">
        <v>39583.116666666603</v>
      </c>
      <c r="I7" s="428">
        <v>56850</v>
      </c>
    </row>
    <row r="8" spans="2:9" ht="17.100000000000001" customHeight="1" x14ac:dyDescent="0.25">
      <c r="B8" s="406"/>
      <c r="C8" s="406" t="s">
        <v>685</v>
      </c>
      <c r="D8" s="406" t="s">
        <v>382</v>
      </c>
      <c r="E8" s="483">
        <v>44839</v>
      </c>
      <c r="F8" s="484">
        <v>0.86111111111111116</v>
      </c>
      <c r="G8" s="484">
        <v>0.89583333333333337</v>
      </c>
      <c r="H8" s="406">
        <v>41318.699999999997</v>
      </c>
      <c r="I8" s="406">
        <v>56114</v>
      </c>
    </row>
    <row r="9" spans="2:9" ht="17.100000000000001" customHeight="1" x14ac:dyDescent="0.25">
      <c r="B9" s="406"/>
      <c r="C9" s="406" t="s">
        <v>685</v>
      </c>
      <c r="D9" s="406" t="s">
        <v>382</v>
      </c>
      <c r="E9" s="483">
        <v>44840</v>
      </c>
      <c r="F9" s="484">
        <v>0.86111111111111116</v>
      </c>
      <c r="G9" s="484">
        <v>0.89583333333333337</v>
      </c>
      <c r="H9" s="435">
        <v>42089.1</v>
      </c>
      <c r="I9" s="428">
        <v>54337</v>
      </c>
    </row>
    <row r="10" spans="2:9" ht="17.100000000000001" customHeight="1" x14ac:dyDescent="0.25">
      <c r="B10" s="406"/>
      <c r="C10" s="406" t="s">
        <v>685</v>
      </c>
      <c r="D10" s="406" t="s">
        <v>382</v>
      </c>
      <c r="E10" s="483">
        <v>44841</v>
      </c>
      <c r="F10" s="484">
        <v>0.86111111111111116</v>
      </c>
      <c r="G10" s="484">
        <v>0.89583333333333337</v>
      </c>
      <c r="H10" s="435">
        <v>38842.483333333301</v>
      </c>
      <c r="I10" s="428">
        <v>48956</v>
      </c>
    </row>
    <row r="11" spans="2:9" ht="17.100000000000001" customHeight="1" x14ac:dyDescent="0.25">
      <c r="B11" s="406"/>
      <c r="C11" s="406" t="s">
        <v>686</v>
      </c>
      <c r="D11" s="406" t="s">
        <v>386</v>
      </c>
      <c r="E11" s="483">
        <v>44837</v>
      </c>
      <c r="F11" s="485">
        <v>0.90625</v>
      </c>
      <c r="G11" s="485">
        <v>0.95833333333333337</v>
      </c>
      <c r="H11" s="435">
        <v>61359.633333333302</v>
      </c>
      <c r="I11" s="428">
        <v>62613</v>
      </c>
    </row>
    <row r="12" spans="2:9" ht="17.100000000000001" customHeight="1" x14ac:dyDescent="0.25">
      <c r="B12" s="406"/>
      <c r="C12" s="406" t="s">
        <v>686</v>
      </c>
      <c r="D12" s="406" t="s">
        <v>386</v>
      </c>
      <c r="E12" s="483">
        <v>44838</v>
      </c>
      <c r="F12" s="485">
        <v>0.90625</v>
      </c>
      <c r="G12" s="485">
        <v>0.95833333333333337</v>
      </c>
      <c r="H12" s="435">
        <v>51103.683333333298</v>
      </c>
      <c r="I12" s="428">
        <v>53456</v>
      </c>
    </row>
    <row r="13" spans="2:9" ht="17.100000000000001" customHeight="1" x14ac:dyDescent="0.25">
      <c r="B13" s="406"/>
      <c r="C13" s="406" t="s">
        <v>686</v>
      </c>
      <c r="D13" s="406" t="s">
        <v>386</v>
      </c>
      <c r="E13" s="483">
        <v>44839</v>
      </c>
      <c r="F13" s="485">
        <v>0.90625</v>
      </c>
      <c r="G13" s="485">
        <v>0.95833333333333337</v>
      </c>
      <c r="H13" s="435">
        <v>44163.8</v>
      </c>
      <c r="I13" s="428">
        <v>47517</v>
      </c>
    </row>
    <row r="14" spans="2:9" ht="17.100000000000001" customHeight="1" x14ac:dyDescent="0.25">
      <c r="B14" s="406"/>
      <c r="C14" s="406" t="s">
        <v>686</v>
      </c>
      <c r="D14" s="406" t="s">
        <v>386</v>
      </c>
      <c r="E14" s="483">
        <v>44840</v>
      </c>
      <c r="F14" s="485">
        <v>0.90625</v>
      </c>
      <c r="G14" s="485">
        <v>0.95833333333333337</v>
      </c>
      <c r="H14" s="435">
        <v>33453.383333333302</v>
      </c>
      <c r="I14" s="428">
        <v>40586</v>
      </c>
    </row>
    <row r="15" spans="2:9" ht="17.100000000000001" customHeight="1" x14ac:dyDescent="0.25">
      <c r="B15" s="406"/>
      <c r="C15" s="406" t="s">
        <v>686</v>
      </c>
      <c r="D15" s="406" t="s">
        <v>386</v>
      </c>
      <c r="E15" s="483">
        <v>44841</v>
      </c>
      <c r="F15" s="485">
        <v>0.90625</v>
      </c>
      <c r="G15" s="485">
        <v>0.95833333333333337</v>
      </c>
      <c r="H15" s="435">
        <v>32307.35</v>
      </c>
      <c r="I15" s="428">
        <v>36939</v>
      </c>
    </row>
    <row r="16" spans="2:9" ht="17.100000000000001" customHeight="1" x14ac:dyDescent="0.25">
      <c r="B16" s="406" t="s">
        <v>687</v>
      </c>
      <c r="C16" s="406" t="s">
        <v>688</v>
      </c>
      <c r="D16" s="406" t="s">
        <v>415</v>
      </c>
      <c r="E16" s="483">
        <v>44838</v>
      </c>
      <c r="F16" s="484">
        <v>0.48958333333333331</v>
      </c>
      <c r="G16" s="484">
        <v>0.57291666666666663</v>
      </c>
      <c r="H16" s="435">
        <v>6849.6</v>
      </c>
      <c r="I16" s="428">
        <v>13707</v>
      </c>
    </row>
    <row r="17" spans="2:11" ht="17.100000000000001" customHeight="1" x14ac:dyDescent="0.25">
      <c r="B17" s="406" t="s">
        <v>687</v>
      </c>
      <c r="C17" s="406" t="s">
        <v>689</v>
      </c>
      <c r="D17" s="406" t="s">
        <v>397</v>
      </c>
      <c r="E17" s="483">
        <v>44838</v>
      </c>
      <c r="F17" s="484">
        <v>0.58333333333333337</v>
      </c>
      <c r="G17" s="484">
        <v>0.66666666666666663</v>
      </c>
      <c r="H17" s="435">
        <v>3002.0833333333298</v>
      </c>
      <c r="I17" s="428">
        <v>18207</v>
      </c>
    </row>
    <row r="18" spans="2:11" ht="17.100000000000001" customHeight="1" x14ac:dyDescent="0.25">
      <c r="B18" s="406" t="s">
        <v>690</v>
      </c>
      <c r="C18" s="406" t="s">
        <v>691</v>
      </c>
      <c r="D18" s="406" t="s">
        <v>480</v>
      </c>
      <c r="E18" s="483">
        <v>44840</v>
      </c>
      <c r="F18" s="484">
        <v>0.58333333333333337</v>
      </c>
      <c r="G18" s="484">
        <v>0.66666666666666663</v>
      </c>
      <c r="H18" s="435">
        <v>2326.7166666666599</v>
      </c>
      <c r="I18" s="428">
        <v>5693</v>
      </c>
    </row>
    <row r="19" spans="2:11" ht="17.100000000000001" customHeight="1" x14ac:dyDescent="0.25">
      <c r="B19" s="406" t="s">
        <v>690</v>
      </c>
      <c r="C19" s="406" t="s">
        <v>692</v>
      </c>
      <c r="D19" s="406" t="s">
        <v>415</v>
      </c>
      <c r="E19" s="483">
        <v>44840</v>
      </c>
      <c r="F19" s="484">
        <v>0.58333333333333337</v>
      </c>
      <c r="G19" s="484">
        <v>0.66666666666666663</v>
      </c>
      <c r="H19" s="435">
        <v>2810.2</v>
      </c>
      <c r="I19" s="428">
        <v>7763</v>
      </c>
    </row>
    <row r="20" spans="2:11" ht="17.100000000000001" customHeight="1" x14ac:dyDescent="0.25">
      <c r="B20" s="406" t="s">
        <v>693</v>
      </c>
      <c r="C20" s="406" t="s">
        <v>694</v>
      </c>
      <c r="D20" s="406" t="s">
        <v>397</v>
      </c>
      <c r="E20" s="483">
        <v>44842</v>
      </c>
      <c r="F20" s="484">
        <v>0.45833333333333331</v>
      </c>
      <c r="G20" s="484">
        <v>0.54166666666666663</v>
      </c>
      <c r="H20" s="435">
        <v>7153.9</v>
      </c>
      <c r="I20" s="428">
        <v>12726</v>
      </c>
    </row>
    <row r="21" spans="2:11" ht="17.100000000000001" customHeight="1" x14ac:dyDescent="0.25">
      <c r="B21" s="406" t="s">
        <v>695</v>
      </c>
      <c r="C21" s="406" t="s">
        <v>696</v>
      </c>
      <c r="D21" s="406" t="s">
        <v>415</v>
      </c>
      <c r="E21" s="483">
        <v>44842</v>
      </c>
      <c r="F21" s="484">
        <v>0.47916666666666669</v>
      </c>
      <c r="G21" s="484">
        <v>0.5625</v>
      </c>
      <c r="H21" s="435">
        <v>8464.7333333333299</v>
      </c>
      <c r="I21" s="428">
        <v>13589</v>
      </c>
    </row>
    <row r="22" spans="2:11" ht="17.100000000000001" customHeight="1" x14ac:dyDescent="0.25">
      <c r="B22" s="406" t="s">
        <v>697</v>
      </c>
      <c r="C22" s="406" t="s">
        <v>698</v>
      </c>
      <c r="D22" s="406" t="s">
        <v>397</v>
      </c>
      <c r="E22" s="483">
        <v>44843</v>
      </c>
      <c r="F22" s="484">
        <v>0.4375</v>
      </c>
      <c r="G22" s="484">
        <v>0.52083333333333337</v>
      </c>
      <c r="H22" s="435">
        <v>24268.0333333333</v>
      </c>
      <c r="I22" s="428">
        <v>26180</v>
      </c>
    </row>
    <row r="23" spans="2:11" ht="17.100000000000001" customHeight="1" x14ac:dyDescent="0.25">
      <c r="B23" s="406" t="s">
        <v>699</v>
      </c>
      <c r="C23" s="406" t="s">
        <v>700</v>
      </c>
      <c r="D23" s="406" t="s">
        <v>397</v>
      </c>
      <c r="E23" s="483">
        <v>44843</v>
      </c>
      <c r="F23" s="484">
        <v>0.66666666666666663</v>
      </c>
      <c r="G23" s="484">
        <v>0.75</v>
      </c>
      <c r="H23" s="435">
        <v>6826.2166666666599</v>
      </c>
      <c r="I23" s="428">
        <v>15751</v>
      </c>
    </row>
    <row r="24" spans="2:11" ht="17.100000000000001" customHeight="1" x14ac:dyDescent="0.25">
      <c r="B24" s="406" t="s">
        <v>701</v>
      </c>
      <c r="C24" s="406" t="s">
        <v>702</v>
      </c>
      <c r="D24" s="406" t="s">
        <v>703</v>
      </c>
      <c r="E24" s="483">
        <v>44840</v>
      </c>
      <c r="F24" s="484">
        <v>0.79166666666666663</v>
      </c>
      <c r="G24" s="484">
        <v>0.875</v>
      </c>
      <c r="H24" s="435">
        <v>41642.133333333302</v>
      </c>
      <c r="I24" s="428">
        <v>52541</v>
      </c>
    </row>
    <row r="25" spans="2:11" s="299" customFormat="1" ht="17.100000000000001" customHeight="1" x14ac:dyDescent="0.25">
      <c r="B25" s="406" t="s">
        <v>458</v>
      </c>
      <c r="C25" s="406" t="s">
        <v>704</v>
      </c>
      <c r="D25" s="406" t="s">
        <v>389</v>
      </c>
      <c r="E25" s="483">
        <v>44838</v>
      </c>
      <c r="F25" s="484">
        <v>0.83333333333333337</v>
      </c>
      <c r="G25" s="484">
        <v>0.91666666666666663</v>
      </c>
      <c r="H25" s="435">
        <v>86139.916666666599</v>
      </c>
      <c r="I25" s="428">
        <v>96683</v>
      </c>
      <c r="J25"/>
      <c r="K25"/>
    </row>
    <row r="26" spans="2:11" ht="17.100000000000001" customHeight="1" x14ac:dyDescent="0.25">
      <c r="B26" s="406" t="s">
        <v>458</v>
      </c>
      <c r="C26" s="406" t="s">
        <v>705</v>
      </c>
      <c r="D26" s="406" t="s">
        <v>389</v>
      </c>
      <c r="E26" s="483">
        <v>44840</v>
      </c>
      <c r="F26" s="484">
        <v>0.54166666666666663</v>
      </c>
      <c r="G26" s="484">
        <v>0.625</v>
      </c>
      <c r="H26" s="435">
        <v>9555.2999999999993</v>
      </c>
      <c r="I26" s="428">
        <v>17324</v>
      </c>
    </row>
    <row r="27" spans="2:11" ht="17.100000000000001" customHeight="1" x14ac:dyDescent="0.25">
      <c r="B27" s="406" t="s">
        <v>458</v>
      </c>
      <c r="C27" s="406" t="s">
        <v>706</v>
      </c>
      <c r="D27" s="406" t="s">
        <v>389</v>
      </c>
      <c r="E27" s="483">
        <v>44841</v>
      </c>
      <c r="F27" s="484">
        <v>0.64583333333333337</v>
      </c>
      <c r="G27" s="484">
        <v>0.72916666666666663</v>
      </c>
      <c r="H27" s="435">
        <v>14054.4</v>
      </c>
      <c r="I27" s="428">
        <v>18912</v>
      </c>
    </row>
    <row r="28" spans="2:11" ht="17.100000000000001" customHeight="1" x14ac:dyDescent="0.25">
      <c r="B28" s="406" t="s">
        <v>458</v>
      </c>
      <c r="C28" s="406" t="s">
        <v>707</v>
      </c>
      <c r="D28" s="406" t="s">
        <v>389</v>
      </c>
      <c r="E28" s="483">
        <v>44842</v>
      </c>
      <c r="F28" s="484">
        <v>0.79166666666666663</v>
      </c>
      <c r="G28" s="484">
        <v>0.875</v>
      </c>
      <c r="H28" s="435">
        <v>19689.5333333333</v>
      </c>
      <c r="I28" s="428">
        <v>32804</v>
      </c>
    </row>
    <row r="29" spans="2:11" ht="17.100000000000001" customHeight="1" x14ac:dyDescent="0.25">
      <c r="B29" s="406" t="s">
        <v>458</v>
      </c>
      <c r="C29" s="406" t="s">
        <v>708</v>
      </c>
      <c r="D29" s="406" t="s">
        <v>389</v>
      </c>
      <c r="E29" s="483">
        <v>44843</v>
      </c>
      <c r="F29" s="484">
        <v>0.64583333333333337</v>
      </c>
      <c r="G29" s="484">
        <v>0.72916666666666663</v>
      </c>
      <c r="H29" s="435">
        <v>113337.566666666</v>
      </c>
      <c r="I29" s="428">
        <v>115369</v>
      </c>
    </row>
    <row r="30" spans="2:11" ht="17.100000000000001" customHeight="1" x14ac:dyDescent="0.25">
      <c r="B30" s="406"/>
      <c r="C30" s="406" t="s">
        <v>709</v>
      </c>
      <c r="D30" s="406" t="s">
        <v>710</v>
      </c>
      <c r="E30" s="483">
        <v>44842</v>
      </c>
      <c r="F30" s="484">
        <v>0.75</v>
      </c>
      <c r="G30" s="484">
        <v>0.82291666666666663</v>
      </c>
      <c r="H30" s="435">
        <v>273.48333333333301</v>
      </c>
      <c r="I30" s="428">
        <v>1603</v>
      </c>
    </row>
    <row r="31" spans="2:11" x14ac:dyDescent="0.25">
      <c r="B31" s="406"/>
      <c r="C31" s="406" t="s">
        <v>711</v>
      </c>
      <c r="D31" s="406" t="s">
        <v>491</v>
      </c>
      <c r="E31" s="483">
        <v>44842</v>
      </c>
      <c r="F31" s="484">
        <v>0.91666666666666663</v>
      </c>
      <c r="G31" s="484">
        <v>1.0416666666666666E-2</v>
      </c>
      <c r="H31" s="435">
        <v>1036.4666666666601</v>
      </c>
      <c r="I31" s="428">
        <v>3019</v>
      </c>
    </row>
    <row r="32" spans="2:11" x14ac:dyDescent="0.25">
      <c r="B32" s="406"/>
      <c r="C32" s="406" t="s">
        <v>712</v>
      </c>
      <c r="D32" s="406" t="s">
        <v>386</v>
      </c>
      <c r="E32" s="483">
        <v>44842</v>
      </c>
      <c r="F32" s="484">
        <v>0.75</v>
      </c>
      <c r="G32" s="484">
        <v>0.85416666666666663</v>
      </c>
      <c r="H32" s="435">
        <v>13484.083333333299</v>
      </c>
      <c r="I32" s="428">
        <v>21734</v>
      </c>
    </row>
    <row r="33" spans="2:9" x14ac:dyDescent="0.25">
      <c r="B33" s="406" t="s">
        <v>713</v>
      </c>
      <c r="C33" s="406" t="s">
        <v>714</v>
      </c>
      <c r="D33" s="406" t="s">
        <v>715</v>
      </c>
      <c r="E33" s="483">
        <v>44842</v>
      </c>
      <c r="F33" s="484">
        <v>0.76041666666666663</v>
      </c>
      <c r="G33" s="484">
        <v>0.98611111111111116</v>
      </c>
      <c r="H33" s="435">
        <v>1837.93333333333</v>
      </c>
      <c r="I33" s="428">
        <v>4160</v>
      </c>
    </row>
    <row r="34" spans="2:9" x14ac:dyDescent="0.25">
      <c r="B34" s="406"/>
      <c r="C34" s="406" t="s">
        <v>716</v>
      </c>
      <c r="D34" s="406" t="s">
        <v>492</v>
      </c>
      <c r="E34" s="483">
        <v>44843</v>
      </c>
      <c r="F34" s="484">
        <v>0.83333333333333337</v>
      </c>
      <c r="G34" s="484">
        <v>0.94444444444444453</v>
      </c>
      <c r="H34" s="435">
        <v>2029.2666666666601</v>
      </c>
      <c r="I34" s="428">
        <v>6426</v>
      </c>
    </row>
    <row r="35" spans="2:9" x14ac:dyDescent="0.25">
      <c r="B35" s="406"/>
      <c r="C35" s="406" t="s">
        <v>717</v>
      </c>
      <c r="D35" s="406" t="s">
        <v>718</v>
      </c>
      <c r="E35" s="483">
        <v>44843</v>
      </c>
      <c r="F35" s="484">
        <v>0.375</v>
      </c>
      <c r="G35" s="484">
        <v>0.58333333333333337</v>
      </c>
      <c r="H35" s="435">
        <v>1430.3333333333301</v>
      </c>
      <c r="I35" s="428">
        <v>9122</v>
      </c>
    </row>
    <row r="36" spans="2:9" x14ac:dyDescent="0.25">
      <c r="B36" s="406"/>
      <c r="C36" s="406" t="s">
        <v>719</v>
      </c>
      <c r="D36" s="406" t="s">
        <v>468</v>
      </c>
      <c r="E36" s="483">
        <v>44843</v>
      </c>
      <c r="F36" s="484">
        <v>0.83333333333333337</v>
      </c>
      <c r="G36" s="484">
        <v>0.91666666666666663</v>
      </c>
      <c r="H36" s="435">
        <v>15231.116666666599</v>
      </c>
      <c r="I36" s="428">
        <v>34687</v>
      </c>
    </row>
    <row r="37" spans="2:9" x14ac:dyDescent="0.25">
      <c r="B37" s="406"/>
      <c r="C37" s="406" t="s">
        <v>362</v>
      </c>
      <c r="D37" s="406" t="s">
        <v>386</v>
      </c>
      <c r="E37" s="483">
        <v>44842</v>
      </c>
      <c r="F37" s="484">
        <v>0.85416666666666663</v>
      </c>
      <c r="G37" s="484">
        <v>0.9375</v>
      </c>
      <c r="H37" s="435">
        <v>38027.033333333296</v>
      </c>
      <c r="I37" s="428">
        <v>46633</v>
      </c>
    </row>
    <row r="38" spans="2:9" x14ac:dyDescent="0.25">
      <c r="B38" s="406"/>
      <c r="C38" s="406" t="s">
        <v>720</v>
      </c>
      <c r="D38" s="406" t="s">
        <v>382</v>
      </c>
      <c r="E38" s="483">
        <v>44842</v>
      </c>
      <c r="F38" s="484">
        <v>0.875</v>
      </c>
      <c r="G38" s="484">
        <v>0.97916666666666663</v>
      </c>
      <c r="H38" s="436">
        <v>74073.399999999994</v>
      </c>
      <c r="I38" s="437">
        <v>64976</v>
      </c>
    </row>
    <row r="39" spans="2:9" x14ac:dyDescent="0.25">
      <c r="B39" s="406"/>
      <c r="C39" s="406" t="s">
        <v>721</v>
      </c>
      <c r="D39" s="406" t="s">
        <v>382</v>
      </c>
      <c r="E39" s="483">
        <v>44843</v>
      </c>
      <c r="F39" s="484">
        <v>0.79166666666666663</v>
      </c>
      <c r="G39" s="484">
        <v>0.83333333333333337</v>
      </c>
      <c r="H39" s="435">
        <v>10639.05</v>
      </c>
      <c r="I39" s="428">
        <v>20964</v>
      </c>
    </row>
    <row r="40" spans="2:9" x14ac:dyDescent="0.25">
      <c r="B40" s="406"/>
      <c r="C40" s="406" t="s">
        <v>722</v>
      </c>
      <c r="D40" s="406" t="s">
        <v>382</v>
      </c>
      <c r="E40" s="483">
        <v>44843</v>
      </c>
      <c r="F40" s="484">
        <v>0.83333333333333337</v>
      </c>
      <c r="G40" s="484">
        <v>0.91666666666666663</v>
      </c>
      <c r="H40" s="435">
        <v>26841.9</v>
      </c>
      <c r="I40" s="428">
        <v>48934</v>
      </c>
    </row>
    <row r="41" spans="2:9" x14ac:dyDescent="0.25">
      <c r="B41" s="406"/>
      <c r="C41" s="406" t="s">
        <v>723</v>
      </c>
      <c r="D41" s="406" t="s">
        <v>382</v>
      </c>
      <c r="E41" s="483">
        <v>44843</v>
      </c>
      <c r="F41" s="484">
        <v>0.91666666666666663</v>
      </c>
      <c r="G41" s="484">
        <v>0</v>
      </c>
      <c r="H41" s="435">
        <v>20761.849999999999</v>
      </c>
      <c r="I41" s="428">
        <v>34976</v>
      </c>
    </row>
    <row r="42" spans="2:9" ht="15.75" thickBot="1" x14ac:dyDescent="0.3">
      <c r="B42"/>
      <c r="C42" s="298"/>
    </row>
    <row r="43" spans="2:9" ht="15.75" thickBot="1" x14ac:dyDescent="0.3">
      <c r="B43" s="468" t="s">
        <v>383</v>
      </c>
      <c r="C43" s="469"/>
    </row>
    <row r="44" spans="2:9" ht="15.75" thickBot="1" x14ac:dyDescent="0.3">
      <c r="B44" s="407" t="s">
        <v>377</v>
      </c>
      <c r="C44" s="364"/>
      <c r="D44" s="365" t="s">
        <v>384</v>
      </c>
      <c r="E44" s="365" t="s">
        <v>378</v>
      </c>
      <c r="F44" s="365" t="s">
        <v>385</v>
      </c>
      <c r="G44" s="365" t="s">
        <v>379</v>
      </c>
      <c r="H44" s="365" t="s">
        <v>380</v>
      </c>
      <c r="I44" s="365" t="s">
        <v>381</v>
      </c>
    </row>
    <row r="45" spans="2:9" x14ac:dyDescent="0.25">
      <c r="B45" s="410" t="s">
        <v>362</v>
      </c>
      <c r="C45" s="411" t="s">
        <v>386</v>
      </c>
      <c r="D45" s="412">
        <v>44836</v>
      </c>
      <c r="E45" s="413">
        <v>0.95833333333333337</v>
      </c>
      <c r="F45" s="414">
        <v>44841</v>
      </c>
      <c r="G45" s="415">
        <v>0.95833333333333337</v>
      </c>
      <c r="H45" s="416">
        <v>5668.49</v>
      </c>
      <c r="I45" s="410">
        <v>7739</v>
      </c>
    </row>
    <row r="46" spans="2:9" x14ac:dyDescent="0.25">
      <c r="B46" s="410" t="s">
        <v>490</v>
      </c>
      <c r="C46" s="411" t="s">
        <v>386</v>
      </c>
      <c r="D46" s="412">
        <v>44837</v>
      </c>
      <c r="E46" s="413">
        <v>0.375</v>
      </c>
      <c r="F46" s="414">
        <v>44842</v>
      </c>
      <c r="G46" s="415">
        <v>0.70833333333333337</v>
      </c>
      <c r="H46" s="416">
        <v>25193.35</v>
      </c>
      <c r="I46" s="410">
        <v>26580</v>
      </c>
    </row>
    <row r="47" spans="2:9" x14ac:dyDescent="0.25">
      <c r="B47" s="410" t="s">
        <v>489</v>
      </c>
      <c r="C47" s="411" t="s">
        <v>397</v>
      </c>
      <c r="D47" s="412">
        <v>44836</v>
      </c>
      <c r="E47" s="413">
        <v>0.45833333333333331</v>
      </c>
      <c r="F47" s="414">
        <v>44837</v>
      </c>
      <c r="G47" s="415">
        <v>0.375</v>
      </c>
      <c r="H47" s="416">
        <v>1594.22</v>
      </c>
      <c r="I47" s="410">
        <v>2103</v>
      </c>
    </row>
    <row r="48" spans="2:9" x14ac:dyDescent="0.25">
      <c r="B48" s="410" t="s">
        <v>724</v>
      </c>
      <c r="C48" s="411" t="s">
        <v>415</v>
      </c>
      <c r="D48" s="412">
        <v>44837</v>
      </c>
      <c r="E48" s="413">
        <v>0.45833333333333331</v>
      </c>
      <c r="F48" s="414">
        <v>44841</v>
      </c>
      <c r="G48" s="415">
        <v>0.95833333333333337</v>
      </c>
      <c r="H48" s="416">
        <v>1429.51</v>
      </c>
      <c r="I48" s="410">
        <v>3103</v>
      </c>
    </row>
    <row r="49" spans="2:9" x14ac:dyDescent="0.25">
      <c r="B49" s="410" t="s">
        <v>488</v>
      </c>
      <c r="C49" s="411" t="s">
        <v>389</v>
      </c>
      <c r="D49" s="412">
        <v>44837</v>
      </c>
      <c r="E49" s="413">
        <v>0</v>
      </c>
      <c r="F49" s="414">
        <v>44837</v>
      </c>
      <c r="G49" s="415">
        <v>0.95833333333333337</v>
      </c>
      <c r="H49" s="416">
        <v>156.69999999999999</v>
      </c>
      <c r="I49" s="410">
        <v>339</v>
      </c>
    </row>
    <row r="50" spans="2:9" x14ac:dyDescent="0.25">
      <c r="B50" s="410" t="s">
        <v>725</v>
      </c>
      <c r="C50" s="411" t="s">
        <v>397</v>
      </c>
      <c r="D50" s="412">
        <v>44838</v>
      </c>
      <c r="E50" s="413">
        <v>0.70833333333333337</v>
      </c>
      <c r="F50" s="414">
        <v>44839</v>
      </c>
      <c r="G50" s="415">
        <v>0.54166666666666663</v>
      </c>
      <c r="H50" s="416">
        <v>400.13</v>
      </c>
      <c r="I50" s="410">
        <v>1031</v>
      </c>
    </row>
    <row r="51" spans="2:9" x14ac:dyDescent="0.25">
      <c r="B51" s="410" t="s">
        <v>726</v>
      </c>
      <c r="C51" s="411" t="s">
        <v>389</v>
      </c>
      <c r="D51" s="412">
        <v>44840</v>
      </c>
      <c r="E51" s="413">
        <v>0.54166666666666663</v>
      </c>
      <c r="F51" s="414">
        <v>44841</v>
      </c>
      <c r="G51" s="415">
        <v>0.95833333333333337</v>
      </c>
      <c r="H51" s="416">
        <v>338.16</v>
      </c>
      <c r="I51" s="410">
        <v>510</v>
      </c>
    </row>
    <row r="52" spans="2:9" x14ac:dyDescent="0.25">
      <c r="B52" s="410" t="s">
        <v>724</v>
      </c>
      <c r="C52" s="411" t="s">
        <v>415</v>
      </c>
      <c r="D52" s="412">
        <v>44840</v>
      </c>
      <c r="E52" s="413">
        <v>0.41666666666666669</v>
      </c>
      <c r="F52" s="414">
        <v>44841</v>
      </c>
      <c r="G52" s="415">
        <v>0.95833333333333337</v>
      </c>
      <c r="H52" s="416">
        <v>502.43</v>
      </c>
      <c r="I52" s="410">
        <v>1125</v>
      </c>
    </row>
    <row r="53" spans="2:9" x14ac:dyDescent="0.25">
      <c r="B53" s="410" t="s">
        <v>727</v>
      </c>
      <c r="C53" s="411" t="s">
        <v>728</v>
      </c>
      <c r="D53" s="412">
        <v>44842</v>
      </c>
      <c r="E53" s="413">
        <v>0.375</v>
      </c>
      <c r="F53" s="414">
        <v>44843</v>
      </c>
      <c r="G53" s="415">
        <v>0</v>
      </c>
      <c r="H53" s="416">
        <v>420.57</v>
      </c>
      <c r="I53" s="410">
        <v>551</v>
      </c>
    </row>
  </sheetData>
  <autoFilter ref="B3:I29" xr:uid="{7D46FBD9-20BA-4FF6-9F60-44AF332FA66D}">
    <sortState xmlns:xlrd2="http://schemas.microsoft.com/office/spreadsheetml/2017/richdata2" ref="B4:I29">
      <sortCondition descending="1" ref="H3:H29"/>
    </sortState>
  </autoFilter>
  <mergeCells count="2">
    <mergeCell ref="B2:C2"/>
    <mergeCell ref="B43:C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C14" sqref="C14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70" t="s">
        <v>495</v>
      </c>
      <c r="B1" s="471"/>
      <c r="C1" s="471"/>
    </row>
    <row r="2" spans="1:3" ht="20.100000000000001" customHeight="1" thickBot="1" x14ac:dyDescent="0.3">
      <c r="A2" s="364" t="s">
        <v>447</v>
      </c>
      <c r="B2" s="365" t="s">
        <v>380</v>
      </c>
      <c r="C2" s="365" t="s">
        <v>381</v>
      </c>
    </row>
    <row r="3" spans="1:3" x14ac:dyDescent="0.25">
      <c r="A3" s="368" t="s">
        <v>481</v>
      </c>
      <c r="B3" s="301">
        <v>25932.218000000001</v>
      </c>
      <c r="C3" s="302">
        <v>27133</v>
      </c>
    </row>
    <row r="4" spans="1:3" x14ac:dyDescent="0.25">
      <c r="A4" s="368" t="s">
        <v>362</v>
      </c>
      <c r="B4" s="301">
        <v>11080.368</v>
      </c>
      <c r="C4" s="302">
        <v>12635</v>
      </c>
    </row>
    <row r="5" spans="1:3" x14ac:dyDescent="0.25">
      <c r="A5" s="368" t="s">
        <v>496</v>
      </c>
      <c r="B5" s="301">
        <v>9765.4639999999999</v>
      </c>
      <c r="C5" s="302">
        <v>7410</v>
      </c>
    </row>
    <row r="6" spans="1:3" x14ac:dyDescent="0.25">
      <c r="A6" s="368" t="s">
        <v>361</v>
      </c>
      <c r="B6" s="301">
        <v>3287.123</v>
      </c>
      <c r="C6" s="302">
        <v>2763</v>
      </c>
    </row>
    <row r="7" spans="1:3" x14ac:dyDescent="0.25">
      <c r="A7" s="368" t="s">
        <v>365</v>
      </c>
      <c r="B7" s="301">
        <v>2943.212</v>
      </c>
      <c r="C7" s="302">
        <v>3179</v>
      </c>
    </row>
    <row r="8" spans="1:3" x14ac:dyDescent="0.25">
      <c r="A8" s="368" t="s">
        <v>366</v>
      </c>
      <c r="B8" s="301">
        <v>2590.6669999999999</v>
      </c>
      <c r="C8" s="302">
        <v>2300</v>
      </c>
    </row>
    <row r="9" spans="1:3" x14ac:dyDescent="0.25">
      <c r="A9" s="368" t="s">
        <v>363</v>
      </c>
      <c r="B9" s="301">
        <v>2386.2739999999999</v>
      </c>
      <c r="C9" s="302">
        <v>1317</v>
      </c>
    </row>
    <row r="10" spans="1:3" x14ac:dyDescent="0.25">
      <c r="A10" s="368" t="s">
        <v>497</v>
      </c>
      <c r="B10" s="301">
        <v>2060.694</v>
      </c>
      <c r="C10" s="302">
        <v>2180</v>
      </c>
    </row>
    <row r="11" spans="1:3" x14ac:dyDescent="0.25">
      <c r="A11" s="368" t="s">
        <v>498</v>
      </c>
      <c r="B11" s="301">
        <v>1985.8630000000001</v>
      </c>
      <c r="C11" s="302">
        <v>1218</v>
      </c>
    </row>
    <row r="12" spans="1:3" x14ac:dyDescent="0.25">
      <c r="A12" s="368" t="s">
        <v>364</v>
      </c>
      <c r="B12" s="301">
        <v>1891.277</v>
      </c>
      <c r="C12" s="302">
        <v>1777</v>
      </c>
    </row>
    <row r="13" spans="1:3" x14ac:dyDescent="0.25">
      <c r="A13" s="363" t="s">
        <v>499</v>
      </c>
      <c r="B13" s="295">
        <v>1444.7159999999999</v>
      </c>
      <c r="C13" s="297">
        <v>3135</v>
      </c>
    </row>
    <row r="14" spans="1:3" x14ac:dyDescent="0.25">
      <c r="A14" s="363" t="s">
        <v>434</v>
      </c>
      <c r="B14" s="295">
        <v>1273.8920000000001</v>
      </c>
      <c r="C14" s="297">
        <v>3122</v>
      </c>
    </row>
    <row r="15" spans="1:3" x14ac:dyDescent="0.25">
      <c r="A15" s="363" t="s">
        <v>500</v>
      </c>
      <c r="B15" s="295">
        <v>1178.578</v>
      </c>
      <c r="C15" s="297">
        <v>1343</v>
      </c>
    </row>
    <row r="16" spans="1:3" x14ac:dyDescent="0.25">
      <c r="A16" s="363" t="s">
        <v>360</v>
      </c>
      <c r="B16" s="295">
        <v>1171.2460000000001</v>
      </c>
      <c r="C16" s="297">
        <v>4521</v>
      </c>
    </row>
    <row r="17" spans="1:3" x14ac:dyDescent="0.25">
      <c r="A17" s="363" t="s">
        <v>501</v>
      </c>
      <c r="B17" s="295">
        <v>1117.1500000000001</v>
      </c>
      <c r="C17" s="297">
        <v>1538</v>
      </c>
    </row>
    <row r="18" spans="1:3" x14ac:dyDescent="0.25">
      <c r="A18" s="363" t="s">
        <v>502</v>
      </c>
      <c r="B18" s="295">
        <v>1086.43</v>
      </c>
      <c r="C18" s="297">
        <v>989</v>
      </c>
    </row>
    <row r="19" spans="1:3" x14ac:dyDescent="0.25">
      <c r="A19" s="363" t="s">
        <v>503</v>
      </c>
      <c r="B19" s="295">
        <v>905.572</v>
      </c>
      <c r="C19" s="297">
        <v>880</v>
      </c>
    </row>
    <row r="20" spans="1:3" x14ac:dyDescent="0.25">
      <c r="A20" s="363" t="s">
        <v>371</v>
      </c>
      <c r="B20" s="295">
        <v>847.41899999999998</v>
      </c>
      <c r="C20" s="297">
        <v>3773</v>
      </c>
    </row>
    <row r="21" spans="1:3" x14ac:dyDescent="0.25">
      <c r="A21" s="363" t="s">
        <v>504</v>
      </c>
      <c r="B21" s="295">
        <v>812.79700000000003</v>
      </c>
      <c r="C21" s="297">
        <v>908</v>
      </c>
    </row>
    <row r="22" spans="1:3" x14ac:dyDescent="0.25">
      <c r="A22" s="363" t="s">
        <v>369</v>
      </c>
      <c r="B22" s="295">
        <v>795.65200000000004</v>
      </c>
      <c r="C22" s="297">
        <v>1109</v>
      </c>
    </row>
    <row r="23" spans="1:3" x14ac:dyDescent="0.25">
      <c r="A23" s="363" t="s">
        <v>412</v>
      </c>
      <c r="B23" s="295">
        <v>705.84299999999996</v>
      </c>
      <c r="C23" s="297">
        <v>931</v>
      </c>
    </row>
    <row r="24" spans="1:3" x14ac:dyDescent="0.25">
      <c r="A24" s="363" t="s">
        <v>505</v>
      </c>
      <c r="B24" s="295">
        <v>670.00800000000004</v>
      </c>
      <c r="C24" s="297">
        <v>870</v>
      </c>
    </row>
    <row r="25" spans="1:3" x14ac:dyDescent="0.25">
      <c r="A25" s="363" t="s">
        <v>370</v>
      </c>
      <c r="B25" s="295">
        <v>624.48500000000001</v>
      </c>
      <c r="C25" s="297">
        <v>1209</v>
      </c>
    </row>
    <row r="26" spans="1:3" x14ac:dyDescent="0.25">
      <c r="A26" s="363" t="s">
        <v>467</v>
      </c>
      <c r="B26" s="295">
        <v>619.58699999999999</v>
      </c>
      <c r="C26" s="297">
        <v>735</v>
      </c>
    </row>
    <row r="27" spans="1:3" x14ac:dyDescent="0.25">
      <c r="A27" s="363" t="s">
        <v>39</v>
      </c>
      <c r="B27" s="295">
        <v>563.20899999999995</v>
      </c>
      <c r="C27" s="297">
        <v>454</v>
      </c>
    </row>
    <row r="28" spans="1:3" x14ac:dyDescent="0.25">
      <c r="A28" s="363" t="s">
        <v>368</v>
      </c>
      <c r="B28" s="295">
        <v>557.55200000000002</v>
      </c>
      <c r="C28" s="297">
        <v>1049</v>
      </c>
    </row>
    <row r="29" spans="1:3" x14ac:dyDescent="0.25">
      <c r="A29" s="363" t="s">
        <v>506</v>
      </c>
      <c r="B29" s="295">
        <v>553.32899999999995</v>
      </c>
      <c r="C29" s="297">
        <v>803</v>
      </c>
    </row>
    <row r="30" spans="1:3" x14ac:dyDescent="0.25">
      <c r="A30" s="363" t="s">
        <v>507</v>
      </c>
      <c r="B30" s="295">
        <v>512.29100000000005</v>
      </c>
      <c r="C30" s="297">
        <v>1294</v>
      </c>
    </row>
    <row r="31" spans="1:3" x14ac:dyDescent="0.25">
      <c r="A31" s="363" t="s">
        <v>508</v>
      </c>
      <c r="B31" s="295">
        <v>504.02600000000001</v>
      </c>
      <c r="C31" s="297">
        <v>378</v>
      </c>
    </row>
    <row r="32" spans="1:3" x14ac:dyDescent="0.25">
      <c r="A32" s="363" t="s">
        <v>509</v>
      </c>
      <c r="B32" s="295">
        <v>503.97899999999998</v>
      </c>
      <c r="C32" s="297">
        <v>515</v>
      </c>
    </row>
    <row r="33" spans="1:3" x14ac:dyDescent="0.25">
      <c r="A33" s="363" t="s">
        <v>510</v>
      </c>
      <c r="B33" s="295">
        <v>489.464</v>
      </c>
      <c r="C33" s="297">
        <v>433</v>
      </c>
    </row>
    <row r="34" spans="1:3" x14ac:dyDescent="0.25">
      <c r="A34" s="363" t="s">
        <v>367</v>
      </c>
      <c r="B34" s="295">
        <v>484.68299999999999</v>
      </c>
      <c r="C34" s="297">
        <v>1209</v>
      </c>
    </row>
    <row r="35" spans="1:3" x14ac:dyDescent="0.25">
      <c r="A35" s="363" t="s">
        <v>511</v>
      </c>
      <c r="B35" s="295">
        <v>450.25</v>
      </c>
      <c r="C35" s="297">
        <v>726</v>
      </c>
    </row>
    <row r="36" spans="1:3" x14ac:dyDescent="0.25">
      <c r="A36" s="363" t="s">
        <v>512</v>
      </c>
      <c r="B36" s="295">
        <v>449.64299999999997</v>
      </c>
      <c r="C36" s="297">
        <v>458</v>
      </c>
    </row>
    <row r="37" spans="1:3" x14ac:dyDescent="0.25">
      <c r="A37" s="363" t="s">
        <v>513</v>
      </c>
      <c r="B37" s="295">
        <v>429.26</v>
      </c>
      <c r="C37" s="297">
        <v>1032</v>
      </c>
    </row>
    <row r="38" spans="1:3" x14ac:dyDescent="0.25">
      <c r="A38" s="363" t="s">
        <v>514</v>
      </c>
      <c r="B38" s="295">
        <v>419.88600000000002</v>
      </c>
      <c r="C38" s="297">
        <v>526</v>
      </c>
    </row>
    <row r="39" spans="1:3" x14ac:dyDescent="0.25">
      <c r="A39" s="363" t="s">
        <v>482</v>
      </c>
      <c r="B39" s="295">
        <v>417.37299999999999</v>
      </c>
      <c r="C39" s="297">
        <v>496</v>
      </c>
    </row>
    <row r="40" spans="1:3" x14ac:dyDescent="0.25">
      <c r="A40" s="363" t="s">
        <v>515</v>
      </c>
      <c r="B40" s="295">
        <v>417.12299999999999</v>
      </c>
      <c r="C40" s="297">
        <v>638</v>
      </c>
    </row>
    <row r="41" spans="1:3" x14ac:dyDescent="0.25">
      <c r="A41" s="363" t="s">
        <v>516</v>
      </c>
      <c r="B41" s="295">
        <v>405.96800000000002</v>
      </c>
      <c r="C41" s="297">
        <v>412</v>
      </c>
    </row>
    <row r="42" spans="1:3" x14ac:dyDescent="0.25">
      <c r="A42" s="363" t="s">
        <v>402</v>
      </c>
      <c r="B42" s="295">
        <v>405.2</v>
      </c>
      <c r="C42" s="297">
        <v>602</v>
      </c>
    </row>
    <row r="43" spans="1:3" x14ac:dyDescent="0.25">
      <c r="A43" s="363" t="s">
        <v>517</v>
      </c>
      <c r="B43" s="295">
        <v>401.63600000000002</v>
      </c>
      <c r="C43" s="297">
        <v>449</v>
      </c>
    </row>
    <row r="44" spans="1:3" x14ac:dyDescent="0.25">
      <c r="A44" s="363" t="s">
        <v>518</v>
      </c>
      <c r="B44" s="295">
        <v>395.67500000000001</v>
      </c>
      <c r="C44" s="297">
        <v>487</v>
      </c>
    </row>
    <row r="45" spans="1:3" x14ac:dyDescent="0.25">
      <c r="A45" s="363" t="s">
        <v>519</v>
      </c>
      <c r="B45" s="295">
        <v>390.24799999999999</v>
      </c>
      <c r="C45" s="297">
        <v>412</v>
      </c>
    </row>
    <row r="46" spans="1:3" x14ac:dyDescent="0.25">
      <c r="A46" s="363" t="s">
        <v>520</v>
      </c>
      <c r="B46" s="295">
        <v>389.779</v>
      </c>
      <c r="C46" s="297">
        <v>391</v>
      </c>
    </row>
    <row r="47" spans="1:3" x14ac:dyDescent="0.25">
      <c r="A47" s="363" t="s">
        <v>521</v>
      </c>
      <c r="B47" s="295">
        <v>381.69200000000001</v>
      </c>
      <c r="C47" s="297">
        <v>395</v>
      </c>
    </row>
    <row r="48" spans="1:3" x14ac:dyDescent="0.25">
      <c r="A48" s="363" t="s">
        <v>483</v>
      </c>
      <c r="B48" s="295">
        <v>380.59100000000001</v>
      </c>
      <c r="C48" s="297">
        <v>535</v>
      </c>
    </row>
    <row r="49" spans="1:3" x14ac:dyDescent="0.25">
      <c r="A49" s="363" t="s">
        <v>522</v>
      </c>
      <c r="B49" s="295">
        <v>379.03300000000002</v>
      </c>
      <c r="C49" s="297">
        <v>430</v>
      </c>
    </row>
    <row r="50" spans="1:3" x14ac:dyDescent="0.25">
      <c r="A50" s="363" t="s">
        <v>484</v>
      </c>
      <c r="B50" s="295">
        <v>375.64499999999998</v>
      </c>
      <c r="C50" s="297">
        <v>813</v>
      </c>
    </row>
    <row r="51" spans="1:3" x14ac:dyDescent="0.25">
      <c r="A51" s="363" t="s">
        <v>523</v>
      </c>
      <c r="B51" s="295">
        <v>370.779</v>
      </c>
      <c r="C51" s="297">
        <v>1707</v>
      </c>
    </row>
    <row r="52" spans="1:3" x14ac:dyDescent="0.25">
      <c r="A52" s="363" t="s">
        <v>524</v>
      </c>
      <c r="B52" s="295">
        <v>359.11</v>
      </c>
      <c r="C52" s="297">
        <v>1525</v>
      </c>
    </row>
    <row r="53" spans="1:3" x14ac:dyDescent="0.25">
      <c r="A53" s="363" t="s">
        <v>525</v>
      </c>
      <c r="B53" s="295">
        <v>341.54199999999997</v>
      </c>
      <c r="C53" s="297">
        <v>478</v>
      </c>
    </row>
    <row r="54" spans="1:3" x14ac:dyDescent="0.25">
      <c r="A54" s="363" t="s">
        <v>526</v>
      </c>
      <c r="B54" s="295">
        <v>332.74400000000003</v>
      </c>
      <c r="C54" s="297">
        <v>320</v>
      </c>
    </row>
    <row r="55" spans="1:3" x14ac:dyDescent="0.25">
      <c r="A55" s="363" t="s">
        <v>435</v>
      </c>
      <c r="B55" s="295">
        <v>327.81900000000002</v>
      </c>
      <c r="C55" s="297">
        <v>317</v>
      </c>
    </row>
    <row r="56" spans="1:3" x14ac:dyDescent="0.25">
      <c r="A56" s="363" t="s">
        <v>527</v>
      </c>
      <c r="B56" s="295">
        <v>327.59800000000001</v>
      </c>
      <c r="C56" s="297">
        <v>412</v>
      </c>
    </row>
    <row r="57" spans="1:3" x14ac:dyDescent="0.25">
      <c r="A57" s="363" t="s">
        <v>528</v>
      </c>
      <c r="B57" s="295">
        <v>321.80900000000003</v>
      </c>
      <c r="C57" s="297">
        <v>441</v>
      </c>
    </row>
    <row r="58" spans="1:3" x14ac:dyDescent="0.25">
      <c r="A58" s="363" t="s">
        <v>529</v>
      </c>
      <c r="B58" s="295">
        <v>319.952</v>
      </c>
      <c r="C58" s="297">
        <v>680</v>
      </c>
    </row>
    <row r="59" spans="1:3" x14ac:dyDescent="0.25">
      <c r="A59" s="363" t="s">
        <v>530</v>
      </c>
      <c r="B59" s="295">
        <v>317.01600000000002</v>
      </c>
      <c r="C59" s="297">
        <v>1084</v>
      </c>
    </row>
    <row r="60" spans="1:3" x14ac:dyDescent="0.25">
      <c r="A60" s="363" t="s">
        <v>531</v>
      </c>
      <c r="B60" s="295">
        <v>293.17899999999997</v>
      </c>
      <c r="C60" s="297">
        <v>612</v>
      </c>
    </row>
    <row r="61" spans="1:3" x14ac:dyDescent="0.25">
      <c r="A61" s="363" t="s">
        <v>532</v>
      </c>
      <c r="B61" s="295">
        <v>286.005</v>
      </c>
      <c r="C61" s="297">
        <v>380</v>
      </c>
    </row>
    <row r="62" spans="1:3" x14ac:dyDescent="0.25">
      <c r="A62" s="363" t="s">
        <v>533</v>
      </c>
      <c r="B62" s="295">
        <v>279.779</v>
      </c>
      <c r="C62" s="297">
        <v>436</v>
      </c>
    </row>
    <row r="63" spans="1:3" x14ac:dyDescent="0.25">
      <c r="A63" s="363" t="s">
        <v>534</v>
      </c>
      <c r="B63" s="295">
        <v>267.14600000000002</v>
      </c>
      <c r="C63" s="297">
        <v>474</v>
      </c>
    </row>
    <row r="64" spans="1:3" x14ac:dyDescent="0.25">
      <c r="A64" s="363" t="s">
        <v>535</v>
      </c>
      <c r="B64" s="295">
        <v>263.72300000000001</v>
      </c>
      <c r="C64" s="297">
        <v>385</v>
      </c>
    </row>
    <row r="65" spans="1:3" x14ac:dyDescent="0.25">
      <c r="A65" s="363" t="s">
        <v>536</v>
      </c>
      <c r="B65" s="295">
        <v>261.928</v>
      </c>
      <c r="C65" s="297">
        <v>828</v>
      </c>
    </row>
    <row r="66" spans="1:3" x14ac:dyDescent="0.25">
      <c r="A66" s="363" t="s">
        <v>537</v>
      </c>
      <c r="B66" s="295">
        <v>248.87</v>
      </c>
      <c r="C66" s="297">
        <v>473</v>
      </c>
    </row>
    <row r="67" spans="1:3" x14ac:dyDescent="0.25">
      <c r="A67" s="363" t="s">
        <v>538</v>
      </c>
      <c r="B67" s="295">
        <v>245.93299999999999</v>
      </c>
      <c r="C67" s="297">
        <v>562</v>
      </c>
    </row>
    <row r="68" spans="1:3" x14ac:dyDescent="0.25">
      <c r="A68" s="363" t="s">
        <v>539</v>
      </c>
      <c r="B68" s="295">
        <v>230.565</v>
      </c>
      <c r="C68" s="297">
        <v>488</v>
      </c>
    </row>
    <row r="69" spans="1:3" x14ac:dyDescent="0.25">
      <c r="A69" s="363" t="s">
        <v>540</v>
      </c>
      <c r="B69" s="295">
        <v>223.70699999999999</v>
      </c>
      <c r="C69" s="297">
        <v>614</v>
      </c>
    </row>
    <row r="70" spans="1:3" x14ac:dyDescent="0.25">
      <c r="A70" s="363" t="s">
        <v>487</v>
      </c>
      <c r="B70" s="295">
        <v>217.905</v>
      </c>
      <c r="C70" s="297">
        <v>776</v>
      </c>
    </row>
    <row r="71" spans="1:3" x14ac:dyDescent="0.25">
      <c r="A71" s="363" t="s">
        <v>541</v>
      </c>
      <c r="B71" s="295">
        <v>213.93600000000001</v>
      </c>
      <c r="C71" s="297">
        <v>478</v>
      </c>
    </row>
    <row r="72" spans="1:3" x14ac:dyDescent="0.25">
      <c r="A72" s="363" t="s">
        <v>542</v>
      </c>
      <c r="B72" s="295">
        <v>210.893</v>
      </c>
      <c r="C72" s="297">
        <v>303</v>
      </c>
    </row>
    <row r="73" spans="1:3" x14ac:dyDescent="0.25">
      <c r="A73" s="363" t="s">
        <v>543</v>
      </c>
      <c r="B73" s="295">
        <v>204.33699999999999</v>
      </c>
      <c r="C73" s="297">
        <v>1239</v>
      </c>
    </row>
    <row r="74" spans="1:3" x14ac:dyDescent="0.25">
      <c r="A74" s="363" t="s">
        <v>544</v>
      </c>
      <c r="B74" s="295">
        <v>198.983</v>
      </c>
      <c r="C74" s="297">
        <v>772</v>
      </c>
    </row>
    <row r="75" spans="1:3" x14ac:dyDescent="0.25">
      <c r="A75" s="363" t="s">
        <v>486</v>
      </c>
      <c r="B75" s="295">
        <v>195.87200000000001</v>
      </c>
      <c r="C75" s="297">
        <v>656</v>
      </c>
    </row>
    <row r="76" spans="1:3" x14ac:dyDescent="0.25">
      <c r="A76" s="363" t="s">
        <v>403</v>
      </c>
      <c r="B76" s="295">
        <v>186.43100000000001</v>
      </c>
      <c r="C76" s="297">
        <v>625</v>
      </c>
    </row>
    <row r="77" spans="1:3" x14ac:dyDescent="0.25">
      <c r="A77" s="363" t="s">
        <v>545</v>
      </c>
      <c r="B77" s="295">
        <v>181.28200000000001</v>
      </c>
      <c r="C77" s="297">
        <v>416</v>
      </c>
    </row>
    <row r="78" spans="1:3" x14ac:dyDescent="0.25">
      <c r="A78" s="363" t="s">
        <v>485</v>
      </c>
      <c r="B78" s="295">
        <v>180.113</v>
      </c>
      <c r="C78" s="297">
        <v>406</v>
      </c>
    </row>
    <row r="79" spans="1:3" x14ac:dyDescent="0.25">
      <c r="A79" s="363" t="s">
        <v>546</v>
      </c>
      <c r="B79" s="295">
        <v>176.56399999999999</v>
      </c>
      <c r="C79" s="297">
        <v>108</v>
      </c>
    </row>
    <row r="80" spans="1:3" x14ac:dyDescent="0.25">
      <c r="A80" s="363" t="s">
        <v>547</v>
      </c>
      <c r="B80" s="295">
        <v>162.767</v>
      </c>
      <c r="C80" s="297">
        <v>339</v>
      </c>
    </row>
    <row r="81" spans="1:3" x14ac:dyDescent="0.25">
      <c r="A81" s="363" t="s">
        <v>548</v>
      </c>
      <c r="B81" s="295">
        <v>145.184</v>
      </c>
      <c r="C81" s="297">
        <v>839</v>
      </c>
    </row>
    <row r="82" spans="1:3" x14ac:dyDescent="0.25">
      <c r="A82" s="363" t="s">
        <v>549</v>
      </c>
      <c r="B82" s="295">
        <v>141.69200000000001</v>
      </c>
      <c r="C82" s="297">
        <v>355</v>
      </c>
    </row>
    <row r="83" spans="1:3" x14ac:dyDescent="0.25">
      <c r="A83" s="363" t="s">
        <v>550</v>
      </c>
      <c r="B83" s="295">
        <v>132.99199999999999</v>
      </c>
      <c r="C83" s="297">
        <v>649</v>
      </c>
    </row>
    <row r="84" spans="1:3" x14ac:dyDescent="0.25">
      <c r="A84" s="363" t="s">
        <v>551</v>
      </c>
      <c r="B84" s="295">
        <v>121.619</v>
      </c>
      <c r="C84" s="297">
        <v>311</v>
      </c>
    </row>
    <row r="85" spans="1:3" x14ac:dyDescent="0.25">
      <c r="A85" s="363" t="s">
        <v>552</v>
      </c>
      <c r="B85" s="295">
        <v>112.681</v>
      </c>
      <c r="C85" s="297">
        <v>810</v>
      </c>
    </row>
    <row r="86" spans="1:3" x14ac:dyDescent="0.25">
      <c r="A86" s="363" t="s">
        <v>553</v>
      </c>
      <c r="B86" s="295">
        <v>105.051</v>
      </c>
      <c r="C86" s="297">
        <v>1616</v>
      </c>
    </row>
    <row r="87" spans="1:3" x14ac:dyDescent="0.25">
      <c r="A87" s="363" t="s">
        <v>554</v>
      </c>
      <c r="B87" s="295">
        <v>104.114</v>
      </c>
      <c r="C87" s="297">
        <v>663</v>
      </c>
    </row>
    <row r="88" spans="1:3" x14ac:dyDescent="0.25">
      <c r="A88" s="363" t="s">
        <v>372</v>
      </c>
      <c r="B88" s="295">
        <v>103.149</v>
      </c>
      <c r="C88" s="297">
        <v>541</v>
      </c>
    </row>
    <row r="89" spans="1:3" x14ac:dyDescent="0.25">
      <c r="A89" s="363" t="s">
        <v>555</v>
      </c>
      <c r="B89" s="295">
        <v>102.21299999999999</v>
      </c>
      <c r="C89" s="297">
        <v>537</v>
      </c>
    </row>
    <row r="90" spans="1:3" x14ac:dyDescent="0.25">
      <c r="A90" s="363" t="s">
        <v>556</v>
      </c>
      <c r="B90" s="295">
        <v>98.692999999999998</v>
      </c>
      <c r="C90" s="297">
        <v>500</v>
      </c>
    </row>
    <row r="91" spans="1:3" x14ac:dyDescent="0.25">
      <c r="A91" s="363" t="s">
        <v>557</v>
      </c>
      <c r="B91" s="295">
        <v>94.24</v>
      </c>
      <c r="C91" s="297">
        <v>165</v>
      </c>
    </row>
    <row r="92" spans="1:3" x14ac:dyDescent="0.25">
      <c r="A92" s="363" t="s">
        <v>558</v>
      </c>
      <c r="B92" s="295">
        <v>90.614999999999995</v>
      </c>
      <c r="C92" s="297">
        <v>441</v>
      </c>
    </row>
    <row r="93" spans="1:3" x14ac:dyDescent="0.25">
      <c r="A93" s="363" t="s">
        <v>559</v>
      </c>
      <c r="B93" s="295">
        <v>87.575999999999993</v>
      </c>
      <c r="C93" s="297">
        <v>805</v>
      </c>
    </row>
    <row r="94" spans="1:3" x14ac:dyDescent="0.25">
      <c r="A94" s="363" t="s">
        <v>560</v>
      </c>
      <c r="B94" s="295">
        <v>77.340999999999994</v>
      </c>
      <c r="C94" s="297">
        <v>224</v>
      </c>
    </row>
    <row r="95" spans="1:3" x14ac:dyDescent="0.25">
      <c r="A95" s="363" t="s">
        <v>411</v>
      </c>
      <c r="B95" s="295">
        <v>68.394000000000005</v>
      </c>
      <c r="C95" s="297">
        <v>517</v>
      </c>
    </row>
    <row r="96" spans="1:3" x14ac:dyDescent="0.25">
      <c r="A96" s="363" t="s">
        <v>561</v>
      </c>
      <c r="B96" s="295">
        <v>63.356000000000002</v>
      </c>
      <c r="C96" s="297">
        <v>813</v>
      </c>
    </row>
    <row r="97" spans="1:3" x14ac:dyDescent="0.25">
      <c r="A97" s="363" t="s">
        <v>562</v>
      </c>
      <c r="B97" s="295">
        <v>62.634999999999998</v>
      </c>
      <c r="C97" s="297">
        <v>338</v>
      </c>
    </row>
    <row r="98" spans="1:3" x14ac:dyDescent="0.25">
      <c r="A98" s="363" t="s">
        <v>563</v>
      </c>
      <c r="B98" s="295">
        <v>57.45</v>
      </c>
      <c r="C98" s="297">
        <v>258</v>
      </c>
    </row>
    <row r="99" spans="1:3" x14ac:dyDescent="0.25">
      <c r="A99" s="363" t="s">
        <v>564</v>
      </c>
      <c r="B99" s="295">
        <v>53.972999999999999</v>
      </c>
      <c r="C99" s="297">
        <v>368</v>
      </c>
    </row>
    <row r="100" spans="1:3" x14ac:dyDescent="0.25">
      <c r="A100" s="363" t="s">
        <v>565</v>
      </c>
      <c r="B100" s="295">
        <v>45.935000000000002</v>
      </c>
      <c r="C100" s="297">
        <v>367</v>
      </c>
    </row>
    <row r="101" spans="1:3" x14ac:dyDescent="0.25">
      <c r="A101" s="363" t="s">
        <v>566</v>
      </c>
      <c r="B101" s="295">
        <v>24.472999999999999</v>
      </c>
      <c r="C101" s="297">
        <v>485</v>
      </c>
    </row>
    <row r="102" spans="1:3" x14ac:dyDescent="0.25">
      <c r="A102" s="363" t="s">
        <v>567</v>
      </c>
      <c r="B102" s="295">
        <v>21.853000000000002</v>
      </c>
      <c r="C102" s="297">
        <v>449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 Deportivos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2022-10-11T03:18:18Z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