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B51B4245-FC65-4C70-B83D-689ADCA99D49}" xr6:coauthVersionLast="47" xr6:coauthVersionMax="47" xr10:uidLastSave="{00000000-0000-0000-0000-000000000000}"/>
  <bookViews>
    <workbookView xWindow="-120" yWindow="-120" windowWidth="20730" windowHeight="11160" tabRatio="769" firstSheet="5" activeTab="1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Canales Deportivos" sheetId="16" r:id="rId10"/>
    <sheet name="Partidos" sheetId="4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Destacados!$B$3:$I$29</definedName>
    <definedName name="_xlnm._FilterDatabase" localSheetId="10" hidden="1">Partidos!$A$1:$J$20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0" l="1"/>
  <c r="J13" i="16"/>
  <c r="J4" i="16"/>
  <c r="J5" i="16"/>
  <c r="J6" i="16"/>
  <c r="J7" i="16"/>
  <c r="J8" i="16"/>
  <c r="J9" i="16"/>
  <c r="J10" i="16"/>
  <c r="J11" i="16"/>
  <c r="J12" i="16"/>
  <c r="J3" i="16"/>
  <c r="H7" i="10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14" i="4" l="1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29" i="6"/>
  <c r="O29" i="6"/>
  <c r="P16" i="6"/>
  <c r="O16" i="6"/>
  <c r="N16" i="6"/>
  <c r="M16" i="6"/>
  <c r="L16" i="6"/>
  <c r="K16" i="6"/>
  <c r="J16" i="6"/>
  <c r="P28" i="5"/>
  <c r="O28" i="5"/>
  <c r="P15" i="5"/>
  <c r="O15" i="5"/>
  <c r="N15" i="5"/>
  <c r="M15" i="5"/>
  <c r="L15" i="5"/>
  <c r="K15" i="5"/>
  <c r="J15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J13" i="4"/>
  <c r="I13" i="4"/>
  <c r="M3" i="16" l="1"/>
  <c r="K12" i="16" s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6" i="16" l="1"/>
  <c r="K7" i="16"/>
  <c r="K8" i="16"/>
  <c r="K5" i="16"/>
  <c r="K3" i="16"/>
  <c r="K9" i="16"/>
  <c r="K11" i="16"/>
  <c r="K4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<sst xmlns="http://schemas.openxmlformats.org/spreadsheetml/2006/main" count="1467" uniqueCount="723">
  <si>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</si>
  <si>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</si>
  <si>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</si>
  <si>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</si>
  <si>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</si>
  <si>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</si>
  <si>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</si>
  <si>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</si>
  <si>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</si>
  <si>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</si>
  <si>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</si>
  <si>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</si>
  <si>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</si>
  <si>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</si>
  <si>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</si>
  <si>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</si>
  <si>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</si>
  <si>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</si>
  <si>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</si>
  <si>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</si>
  <si>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</si>
  <si>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</si>
  <si>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</si>
  <si>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</si>
  <si>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</si>
  <si>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</si>
  <si>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</si>
  <si>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</si>
  <si>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</si>
  <si>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</si>
  <si>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</si>
  <si>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</si>
  <si>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</si>
  <si>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</si>
  <si>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</si>
  <si>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</si>
  <si>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</si>
  <si>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</si>
  <si>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</si>
  <si>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</si>
  <si>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</si>
  <si>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</si>
  <si>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</si>
  <si>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</si>
  <si>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</si>
  <si>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</si>
  <si>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</si>
  <si>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</si>
  <si>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</si>
  <si>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</si>
  <si>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</si>
  <si>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</si>
  <si>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</si>
  <si>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</si>
  <si>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</si>
  <si>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</si>
  <si>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</si>
  <si>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</si>
  <si>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</si>
  <si>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</si>
  <si>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</si>
  <si>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</si>
  <si>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</si>
  <si>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</si>
  <si>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</si>
  <si>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</si>
  <si>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</si>
  <si>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</si>
  <si>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</si>
  <si>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</si>
  <si>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</si>
  <si>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</si>
  <si>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</si>
  <si>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</si>
  <si>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</si>
  <si>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</si>
  <si>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</si>
  <si>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</si>
  <si>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</si>
  <si>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</si>
  <si>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</si>
  <si>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</si>
  <si>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</si>
  <si>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</si>
  <si>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</si>
  <si>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</si>
  <si>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</si>
  <si>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</si>
  <si>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</si>
  <si>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</si>
  <si>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</si>
  <si>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</si>
  <si>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</si>
  <si>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</si>
  <si>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</si>
  <si>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</si>
  <si>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</si>
  <si>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</si>
  <si>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</si>
  <si>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</si>
  <si>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</si>
  <si>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</si>
  <si>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</si>
  <si>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</si>
  <si>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</si>
  <si>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</si>
  <si>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</si>
  <si>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</si>
  <si>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</si>
  <si>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</si>
  <si>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</si>
  <si>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</si>
  <si>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</si>
  <si>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</si>
  <si>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</si>
  <si>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</si>
  <si>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</si>
  <si>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</si>
  <si>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</si>
  <si>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</si>
  <si>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</si>
  <si>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</si>
  <si>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</si>
  <si>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</si>
  <si>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</si>
  <si>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</si>
  <si>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</si>
  <si>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</si>
  <si>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</si>
  <si>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</si>
  <si>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</si>
  <si>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</si>
  <si>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</si>
  <si>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</si>
  <si>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</si>
  <si>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</si>
  <si>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</si>
  <si>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</si>
  <si>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</si>
  <si>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</si>
  <si>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</si>
  <si>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</si>
  <si>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</si>
  <si>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</si>
  <si>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</si>
  <si>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</si>
  <si>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</si>
  <si>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</si>
  <si>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</si>
  <si>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</si>
  <si>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</si>
  <si>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</si>
  <si>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</si>
  <si>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</si>
  <si>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</si>
  <si>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</si>
  <si>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</si>
  <si>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</si>
  <si>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</si>
  <si>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</si>
  <si>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</si>
  <si>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</si>
  <si>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</si>
  <si>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</si>
  <si>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</si>
  <si>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</si>
  <si>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</si>
  <si>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</si>
  <si>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</si>
  <si>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</si>
  <si>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</si>
  <si>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</si>
  <si>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</si>
  <si>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</si>
  <si>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</si>
  <si>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</si>
  <si>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</si>
  <si>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</si>
  <si>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</si>
  <si>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</si>
  <si>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</si>
  <si>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</si>
  <si>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</si>
  <si>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</si>
  <si>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</si>
  <si>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</si>
  <si>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</si>
  <si>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</si>
  <si>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</si>
  <si>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</si>
  <si>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</si>
  <si>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</si>
  <si>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</si>
  <si>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</si>
  <si>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</si>
  <si>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</si>
  <si>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</si>
  <si>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</si>
  <si>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</si>
  <si>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</si>
  <si>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</si>
  <si>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</si>
  <si>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</si>
  <si>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</si>
  <si>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</si>
  <si>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</si>
  <si>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</si>
  <si>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</si>
  <si>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</si>
  <si>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</si>
  <si>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</si>
  <si>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</si>
  <si>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</si>
  <si>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</si>
  <si>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</si>
  <si>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</si>
  <si>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</si>
  <si>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</si>
  <si>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</si>
  <si>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</si>
  <si>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</si>
  <si>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</si>
  <si>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</si>
  <si>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</si>
  <si>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</si>
  <si>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</si>
  <si>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</si>
  <si>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</si>
  <si>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</si>
  <si>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</si>
  <si>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</si>
  <si>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</si>
  <si>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</si>
  <si>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</si>
  <si>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</si>
  <si>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</si>
  <si>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</si>
  <si>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</si>
  <si>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</si>
  <si>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</si>
  <si>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</si>
  <si>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</si>
  <si>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</si>
  <si>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</si>
  <si>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</si>
  <si>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</si>
  <si>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</si>
  <si>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</si>
  <si>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</si>
  <si>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</si>
  <si>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</si>
  <si>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</si>
  <si>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</si>
  <si>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</si>
  <si>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</si>
  <si>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</si>
  <si>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</si>
  <si>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</si>
  <si>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</si>
  <si>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</si>
  <si>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</si>
  <si>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</si>
  <si>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</si>
  <si>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</si>
  <si>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</si>
  <si>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</si>
  <si>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</si>
  <si>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</si>
  <si>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</si>
  <si>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</si>
  <si>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</si>
  <si>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</si>
  <si>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</si>
  <si>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</si>
  <si>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</si>
  <si>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</si>
  <si>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</si>
  <si>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</si>
  <si>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</si>
  <si>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</si>
  <si>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</si>
  <si>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</si>
  <si>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</si>
  <si>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</si>
  <si>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</si>
  <si>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</si>
  <si>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</si>
  <si>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</si>
  <si>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</si>
  <si>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</si>
  <si>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</si>
  <si>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</si>
  <si>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</si>
  <si>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</si>
  <si>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</si>
  <si>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</si>
  <si>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</si>
  <si>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</si>
  <si>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</si>
  <si>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</si>
  <si>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</si>
  <si>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</si>
  <si>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</si>
  <si>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</si>
  <si>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</si>
  <si>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</si>
  <si>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</si>
  <si>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</si>
  <si>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</si>
  <si>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</si>
  <si>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</si>
  <si>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</si>
  <si>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</si>
  <si>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</si>
  <si>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</si>
  <si>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</si>
  <si>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</si>
  <si>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</si>
  <si>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</si>
  <si>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</si>
  <si>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</si>
  <si>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</si>
  <si>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</si>
  <si>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</si>
  <si>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</si>
  <si>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</si>
  <si>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</si>
  <si>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</si>
  <si>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</si>
  <si>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</si>
  <si>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</si>
  <si>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</si>
  <si>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</si>
  <si>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</si>
  <si>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</si>
  <si>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</si>
  <si>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</si>
  <si>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</si>
  <si>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</si>
  <si>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</si>
  <si>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</si>
  <si>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</si>
  <si>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</si>
  <si>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</si>
  <si>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</si>
  <si>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</si>
  <si>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</si>
  <si>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</si>
  <si>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</si>
  <si>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</si>
  <si>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</si>
  <si>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</si>
  <si>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</si>
  <si>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</si>
  <si>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</si>
  <si>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</si>
  <si>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</si>
  <si>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</si>
  <si>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</si>
  <si>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</si>
  <si>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</si>
  <si>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</si>
  <si>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</si>
  <si>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</si>
  <si>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</si>
  <si>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</si>
  <si>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</si>
  <si>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</si>
  <si>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</si>
  <si>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</si>
  <si>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</si>
  <si>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Ampliación de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</si>
  <si>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</si>
  <si>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</si>
  <si>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</si>
  <si>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</si>
  <si>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</si>
  <si>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</si>
  <si>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</si>
  <si>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</si>
  <si>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</si>
  <si>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América TV</t>
  </si>
  <si>
    <t>REPLAY</t>
  </si>
  <si>
    <t>Fecha inicio</t>
  </si>
  <si>
    <t>Fecha fin</t>
  </si>
  <si>
    <t>ATV</t>
  </si>
  <si>
    <t>ESPN HD</t>
  </si>
  <si>
    <t>17/06-23/06</t>
  </si>
  <si>
    <t>GOLPERU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</si>
  <si>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</si>
  <si>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</si>
  <si>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</si>
  <si>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</si>
  <si>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</si>
  <si>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</si>
  <si>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</si>
  <si>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</si>
  <si>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</si>
  <si>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</si>
  <si>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</si>
  <si>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</si>
  <si>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</si>
  <si>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</si>
  <si>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</si>
  <si>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</si>
  <si>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</si>
  <si>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</si>
  <si>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</si>
  <si>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</si>
  <si>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</si>
  <si>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Noticias al día</t>
  </si>
  <si>
    <t>La familia de mi esposo</t>
  </si>
  <si>
    <t>18/07-24/07</t>
  </si>
  <si>
    <t>25/07-31/07</t>
  </si>
  <si>
    <t>ESPN2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</si>
  <si>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</si>
  <si>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</si>
  <si>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</si>
  <si>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</si>
  <si>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</si>
  <si>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</si>
  <si>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</si>
  <si>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</si>
  <si>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</si>
  <si>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</si>
  <si>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</si>
  <si>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</si>
  <si>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</si>
  <si>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</si>
  <si>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</si>
  <si>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</si>
  <si>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</si>
  <si>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</si>
  <si>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</si>
  <si>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</si>
  <si>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</si>
  <si>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</si>
  <si>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</si>
  <si>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</si>
  <si>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</si>
  <si>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</si>
  <si>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</si>
  <si>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</si>
  <si>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</si>
  <si>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</si>
  <si>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</si>
  <si>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</si>
  <si>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</si>
  <si>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</si>
  <si>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</si>
  <si>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</si>
  <si>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</si>
  <si>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</si>
  <si>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</si>
  <si>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</si>
  <si>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</si>
  <si>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Liga1 Betsson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</si>
  <si>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</si>
  <si>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</si>
  <si>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</si>
  <si>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</si>
  <si>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</si>
  <si>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</si>
  <si>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</si>
  <si>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</si>
  <si>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</si>
  <si>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</si>
  <si>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</si>
  <si>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</si>
  <si>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</si>
  <si>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</si>
  <si>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</si>
  <si>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</si>
  <si>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</si>
  <si>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América Noticias: Primera Edición</t>
  </si>
  <si>
    <t>ESPN3</t>
  </si>
  <si>
    <t>Venom</t>
  </si>
  <si>
    <t>Pedro el escamoso</t>
  </si>
  <si>
    <t>NCIS: New Orleans</t>
  </si>
  <si>
    <t>De película</t>
  </si>
  <si>
    <t>Warner Channel</t>
  </si>
  <si>
    <t>ESPN EXTRA HD</t>
  </si>
  <si>
    <t>26/09-02/10</t>
  </si>
  <si>
    <t>03/10 –09/10</t>
  </si>
  <si>
    <t>Magaly TV, la firme</t>
  </si>
  <si>
    <t>Fatmagül</t>
  </si>
  <si>
    <t>Corazón de león</t>
  </si>
  <si>
    <t>Octavo mandamiento</t>
  </si>
  <si>
    <t>Águila Roja</t>
  </si>
  <si>
    <t>Fútbol Peruano Primera División : Sporting Cristal vs. Universitario</t>
  </si>
  <si>
    <t>Difícil de matar</t>
  </si>
  <si>
    <t>Mentes criminales</t>
  </si>
  <si>
    <t>Un hombre entre sombras</t>
  </si>
  <si>
    <t>Willax noticias edición central</t>
  </si>
  <si>
    <t>Milagros Leiva: Entrevista</t>
  </si>
  <si>
    <t>WWE Smackdown</t>
  </si>
  <si>
    <t>Ezel</t>
  </si>
  <si>
    <t>ATV noticias edición central</t>
  </si>
  <si>
    <t>El increíble mundo de Gumball</t>
  </si>
  <si>
    <t>Almas Suspendidas</t>
  </si>
  <si>
    <t>ATV noticias edición matinal</t>
  </si>
  <si>
    <t>Sin escalas</t>
  </si>
  <si>
    <t>PBO digital</t>
  </si>
  <si>
    <t>Miraculous: Las aventuras de Ladybug</t>
  </si>
  <si>
    <t>Masha y el oso</t>
  </si>
  <si>
    <t>Un lugar en tu corazón</t>
  </si>
  <si>
    <t>Spider-Man: Lejos de casa</t>
  </si>
  <si>
    <t>Antesala</t>
  </si>
  <si>
    <t>Los Picapiedra</t>
  </si>
  <si>
    <t>Los jóvenes titanes en acción</t>
  </si>
  <si>
    <t>Escandalosos</t>
  </si>
  <si>
    <t>Willax noticias edición mediodía</t>
  </si>
  <si>
    <t>Yo soy Betty, la fea</t>
  </si>
  <si>
    <t>Mickey Mouse Funhouse</t>
  </si>
  <si>
    <t>Hora y treinta</t>
  </si>
  <si>
    <t>SportsCenter</t>
  </si>
  <si>
    <t>Un día en el mall</t>
  </si>
  <si>
    <t>El mundo de Craig</t>
  </si>
  <si>
    <t>N Deportes</t>
  </si>
  <si>
    <t>PJ Masks: Héroes en pijamas</t>
  </si>
  <si>
    <t>Grizzy y los Lemmings</t>
  </si>
  <si>
    <t>Bluey</t>
  </si>
  <si>
    <t>Yo caviar con Aldo Mariátegui</t>
  </si>
  <si>
    <t>ESPN4</t>
  </si>
  <si>
    <t>Arsenal vs Liverpool</t>
  </si>
  <si>
    <t>Liga 1 Betsson - Fecha #15</t>
  </si>
  <si>
    <t>Al fondo hay sitio</t>
  </si>
  <si>
    <t>Magaly TV</t>
  </si>
  <si>
    <t>El gran Show</t>
  </si>
  <si>
    <t>En esta cocina mando yo</t>
  </si>
  <si>
    <t>Cuarto poder</t>
  </si>
  <si>
    <t>Fútbol en América</t>
  </si>
  <si>
    <t>Alianza Lima vs Mannucci</t>
  </si>
  <si>
    <t>MDeportes</t>
  </si>
  <si>
    <t>03/10-09/10</t>
  </si>
  <si>
    <t>Fútbol UEFA Champions League : Barcelona vs. Inter</t>
  </si>
  <si>
    <t>Fútbol Peruano Primera División : Alianza Lima vs. Deportivo Municipal</t>
  </si>
  <si>
    <t>Al ángulo</t>
  </si>
  <si>
    <t>El justiciero</t>
  </si>
  <si>
    <t>Fútbol Peruano Primera División : Sport Boys vs. Sporting Cristal</t>
  </si>
  <si>
    <t>It: Capítulo dos</t>
  </si>
  <si>
    <t>Jack el cazagigantes</t>
  </si>
  <si>
    <t>Golpe bajo: El juego final</t>
  </si>
  <si>
    <t>Terremoto: La falla de San Andrés</t>
  </si>
  <si>
    <t>Los duros</t>
  </si>
  <si>
    <t>Rampage: Devastación</t>
  </si>
  <si>
    <t>Misión secreta</t>
  </si>
  <si>
    <t>Viaje 2: La isla misteriosa</t>
  </si>
  <si>
    <t>Charlie y la fábrica de chocolate</t>
  </si>
  <si>
    <t>Mad Max: Furia en el camino</t>
  </si>
  <si>
    <t>Legado de amor</t>
  </si>
  <si>
    <t>Lo mejor de Leyendas F7 : Universitario vs. El Papá</t>
  </si>
  <si>
    <t>El castigador</t>
  </si>
  <si>
    <t>Agua profunda</t>
  </si>
  <si>
    <t>El rey león</t>
  </si>
  <si>
    <t>Soy leyenda</t>
  </si>
  <si>
    <t>Operación peligrosa</t>
  </si>
  <si>
    <t>El tesoro del Amazonas</t>
  </si>
  <si>
    <t>Fútbol Peruano Primera División : Cienciano vs. Alianza Lima</t>
  </si>
  <si>
    <t>Viaje al centro de la tierra</t>
  </si>
  <si>
    <t>First Kill</t>
  </si>
  <si>
    <t>Noche de venganza</t>
  </si>
  <si>
    <t>Fútbol Premier League : Liverpool vs. Manchester City</t>
  </si>
  <si>
    <t>Muerte súbita</t>
  </si>
  <si>
    <t>Tom &amp; Jerry</t>
  </si>
  <si>
    <t>Central de noticias</t>
  </si>
  <si>
    <t>Enfoques cruxados</t>
  </si>
  <si>
    <t>Lo mejor de Leyendas F7 : Los Íntimos vs. Santos</t>
  </si>
  <si>
    <t>La rotativa del aire</t>
  </si>
  <si>
    <t>WWE Raw: Highlights</t>
  </si>
  <si>
    <t>Ghost: La sombra del amor</t>
  </si>
  <si>
    <t>Las cosas como son</t>
  </si>
  <si>
    <t>Súper Liga Fútbol 7 Perú</t>
  </si>
  <si>
    <t>Noticiero Científico y Cultural Iberoamericano</t>
  </si>
  <si>
    <t>10/10 –16/10</t>
  </si>
  <si>
    <t>Sport Huancayo vs. Binacional</t>
  </si>
  <si>
    <t>2022-10-10 15:30:00</t>
  </si>
  <si>
    <t>César Vallejo vs. Carlos Stein</t>
  </si>
  <si>
    <t>2022-10-14 15:30:00</t>
  </si>
  <si>
    <t>Alianza Atlético vs. Sport Huancayo</t>
  </si>
  <si>
    <t>2022-10-15 13:00:00</t>
  </si>
  <si>
    <t>Sport Boys vs. Sporting Cristal</t>
  </si>
  <si>
    <t>2022-10-15 15:30:00</t>
  </si>
  <si>
    <t>Binacional vs. UTC</t>
  </si>
  <si>
    <t>2022-10-15 18:00:00</t>
  </si>
  <si>
    <t>Dep. Municipal vs. Academia Cantolao</t>
  </si>
  <si>
    <t>2022-10-16 10:00:00</t>
  </si>
  <si>
    <t>Universitario vs. FBC Melgar</t>
  </si>
  <si>
    <t>2022-10-16 15:45:00</t>
  </si>
  <si>
    <t>Cienciano vs. Alianza Lima</t>
  </si>
  <si>
    <t>2022-10-16 18:00:00</t>
  </si>
  <si>
    <t>Serie A #9-SOIM 14827</t>
  </si>
  <si>
    <t>Fiorentina vs Lazio</t>
  </si>
  <si>
    <t>2022-10-10 13:45:00</t>
  </si>
  <si>
    <t>Brasileirao</t>
  </si>
  <si>
    <t>Goianiense vs Palmeiras</t>
  </si>
  <si>
    <t>2022-10-10 16:00:00</t>
  </si>
  <si>
    <t>UCL #4- SOIU 7846</t>
  </si>
  <si>
    <t>Maccabi Haifa (ISR) vs Juventus (ITA)</t>
  </si>
  <si>
    <t>2022-10-11 11:45:00</t>
  </si>
  <si>
    <t>UCL #4- SOIU 7852</t>
  </si>
  <si>
    <t>PSG (FRA) vs Benfica (POR)</t>
  </si>
  <si>
    <t>2022-10-11 14:00:00</t>
  </si>
  <si>
    <t>UCL #4- SOIU 7845</t>
  </si>
  <si>
    <t>FC Copenhagen (DIN) vs Manchester City (ING)</t>
  </si>
  <si>
    <t>UCL #4- SOIU 7849</t>
  </si>
  <si>
    <t>Shakhtar Donetsk (UCR) vs Real Madrid (ESP)</t>
  </si>
  <si>
    <t>UCL #4- SOIU 7851</t>
  </si>
  <si>
    <t>Borussia Dortmund (ALE) vs Sevilla (ESP)</t>
  </si>
  <si>
    <t>UCL #4- SOIU 7848</t>
  </si>
  <si>
    <t>Milan (ITA) vs Chelsea (ING)</t>
  </si>
  <si>
    <t>UCL #4- SOIU 7850</t>
  </si>
  <si>
    <t>FOX SPORTS 3 HD</t>
  </si>
  <si>
    <t>Celtic (ESC) vs RB Leipzig (ALE)</t>
  </si>
  <si>
    <t>UCL #4- SOIU 7847</t>
  </si>
  <si>
    <t>Dinamo Zagreb (CRO) vs Salzburgo (AUS)</t>
  </si>
  <si>
    <t>UCL #4- SOIU 7853</t>
  </si>
  <si>
    <t>Nápoli (ITA) vs Ajax (HOL)</t>
  </si>
  <si>
    <t>2022-10-12 11:45:00</t>
  </si>
  <si>
    <t>UCL #4- SOIU 7857</t>
  </si>
  <si>
    <t>Barcelona (ESP) vs Inter (ITA)</t>
  </si>
  <si>
    <t>2022-10-12 14:00:00</t>
  </si>
  <si>
    <t>UCL #4- SOIU 7854</t>
  </si>
  <si>
    <t>Atlètico Madrid (ESP) vs Club Brujas (BEL)</t>
  </si>
  <si>
    <t>UCL #4- SOIU 7855</t>
  </si>
  <si>
    <t>Rangers FC (ESC) vs Liverpool (ING)</t>
  </si>
  <si>
    <t>UCL #4- SOIU 7859</t>
  </si>
  <si>
    <t>Tottenham (ING) vs Eintracht Frankfurt (ALE)</t>
  </si>
  <si>
    <t>UCL #4- SOIU 7860</t>
  </si>
  <si>
    <t>Sportig Lisboa (POR) vs Olimpique de Marsella (FRA)</t>
  </si>
  <si>
    <t>UCL #4- SOIU 7858</t>
  </si>
  <si>
    <t>Viktoria Plzen (RCH) vs Bayern Munich (ALE)</t>
  </si>
  <si>
    <t>UCL #4- SOIU 7856</t>
  </si>
  <si>
    <t>Fox Sports 3</t>
  </si>
  <si>
    <t>Bayer Leverkusen (ALE) vs Porto (POR)</t>
  </si>
  <si>
    <t>UEL #4-SOUC 5280</t>
  </si>
  <si>
    <t>Nantes vs Freiburg</t>
  </si>
  <si>
    <t>2022-10-13 11:45:00</t>
  </si>
  <si>
    <t>UEL #4-SOUC 5285</t>
  </si>
  <si>
    <t>Betis vs Roma</t>
  </si>
  <si>
    <t>UEL #4-SOUC 5287</t>
  </si>
  <si>
    <t>Manchester United vs Omonoia</t>
  </si>
  <si>
    <t>2022-10-13 14:00:00</t>
  </si>
  <si>
    <t>UEL #4-SOUC 5282</t>
  </si>
  <si>
    <t>Bodø/Glimt vs Arsenal</t>
  </si>
  <si>
    <t>UEL #4-SOUC 5290</t>
  </si>
  <si>
    <t>Trabzonspor vs Monaco</t>
  </si>
  <si>
    <t>UEL #4-SOUC 5279</t>
  </si>
  <si>
    <t>Feyenoord vs Midtjylland</t>
  </si>
  <si>
    <t>UEL #4-SOUC 5289</t>
  </si>
  <si>
    <t>Lazio vs Sturm Graz</t>
  </si>
  <si>
    <t>UEL #4-SOUC 5288</t>
  </si>
  <si>
    <t>Real Sociedad vs Sheriff Tiraspol</t>
  </si>
  <si>
    <t>Serie A #10-SOIM 14844</t>
  </si>
  <si>
    <t>Torino vs Juventus</t>
  </si>
  <si>
    <t>2022-10-15 10:50:00</t>
  </si>
  <si>
    <t>Premier League #11-SOEN 16222</t>
  </si>
  <si>
    <t>Tottenham vs Everton</t>
  </si>
  <si>
    <t>2022-10-15 11:15:00</t>
  </si>
  <si>
    <t>LaLiga #9-SOIG 14943</t>
  </si>
  <si>
    <t>Athletic Bilbao vs Atlético Madrid</t>
  </si>
  <si>
    <t>2022-10-15 13:50:00</t>
  </si>
  <si>
    <t>MLS - Playoffs</t>
  </si>
  <si>
    <t>ESPN EXTRA</t>
  </si>
  <si>
    <t>NY Red Bulls vs FC Cincinnati</t>
  </si>
  <si>
    <t>Serie A #10-SOIM 14838</t>
  </si>
  <si>
    <t>Inter vs Salernitana</t>
  </si>
  <si>
    <t>2022-10-16 05:20:00</t>
  </si>
  <si>
    <t>Premier #11-SOEN 16217</t>
  </si>
  <si>
    <t>Leeds Utd vs Arsenal</t>
  </si>
  <si>
    <t>2022-10-16 08:00:00</t>
  </si>
  <si>
    <t>Premier #11-SOEN 16219</t>
  </si>
  <si>
    <t>Liverpool vs Manchester City</t>
  </si>
  <si>
    <t>2022-10-16 10:20:00</t>
  </si>
  <si>
    <t>Bundes #10-SOGB 105914</t>
  </si>
  <si>
    <t>Unión Berlín vs Borussia Dortmund</t>
  </si>
  <si>
    <t>2022-10-16 10:25:00</t>
  </si>
  <si>
    <t>Ligue 1 #10-SOFL 4268</t>
  </si>
  <si>
    <t>PSG vs Olympique Marseille</t>
  </si>
  <si>
    <t>2022-10-16 13:30:00</t>
  </si>
  <si>
    <t>LPF AFA #26-SOAR 2372</t>
  </si>
  <si>
    <t>Newell´s Old Boys vs Boca Juniors</t>
  </si>
  <si>
    <t>LPF AFA #26-SOAR 2373</t>
  </si>
  <si>
    <t>River Plate vs Rosario Central</t>
  </si>
  <si>
    <t>2022-10-16 18:30:00</t>
  </si>
  <si>
    <t>CF Montreal vs Orlando City</t>
  </si>
  <si>
    <t>2022-10-16 19:00:00</t>
  </si>
  <si>
    <t>Liga 1 Betsson - Fecha #16</t>
  </si>
  <si>
    <t>FOX SPORTS 2 HD</t>
  </si>
  <si>
    <t>10/10-16/10</t>
  </si>
  <si>
    <t>UCL #4</t>
  </si>
  <si>
    <t>Milan vs Chelsea (2 pm)</t>
  </si>
  <si>
    <t>PSG vs Benfica (2 pm)</t>
  </si>
  <si>
    <t>Copenhagen vs Man City (11:45 am)</t>
  </si>
  <si>
    <t>Barcelona vs Inter (2 pm)</t>
  </si>
  <si>
    <t>Rangers vs Liverpool (2 pm)</t>
  </si>
  <si>
    <t>Atlético Madrid vs Brujas (11:45 am)</t>
  </si>
  <si>
    <t>UEL #4</t>
  </si>
  <si>
    <t>Feyenoord vs Midtjylland (11:45 am)</t>
  </si>
  <si>
    <t>Bodø/Glimt vs Arsenal (11:45 am)</t>
  </si>
  <si>
    <t>Man United vs Omonoia (2 pm)</t>
  </si>
  <si>
    <t>Premier League #11</t>
  </si>
  <si>
    <t>Tottenham vs Everton (11:15 am)</t>
  </si>
  <si>
    <t>Serie A #10</t>
  </si>
  <si>
    <t>Torino vs Juventus (10:50 am)</t>
  </si>
  <si>
    <t>Premier #11</t>
  </si>
  <si>
    <t>Liverpool vs Manchester City (10:20 am)</t>
  </si>
  <si>
    <t>Ligue 1 #10</t>
  </si>
  <si>
    <t>PSG vs Olympique Marseille (1:30 pm)</t>
  </si>
  <si>
    <t>Alianza Lima vs D. Municipal (8 pm)</t>
  </si>
  <si>
    <t>S.Huancayo vs Binacional (3:30 pm)</t>
  </si>
  <si>
    <t>Sport Boys vs Sporting Cristal (15:30 pm)</t>
  </si>
  <si>
    <t>Universitario vs FBC Melgar (15:45 pm)</t>
  </si>
  <si>
    <t>Maratón</t>
  </si>
  <si>
    <t>Spide Weekend (5:30 pm - 23:40 am)</t>
  </si>
  <si>
    <t xml:space="preserve">Maratón </t>
  </si>
  <si>
    <t>The Hobbit</t>
  </si>
  <si>
    <t>AMC</t>
  </si>
  <si>
    <t>Bohemian Rhapsody: La historia de Freddie Mercury (10 PM)</t>
  </si>
  <si>
    <t>Star Channel</t>
  </si>
  <si>
    <t>Cristal vs Universitario</t>
  </si>
  <si>
    <t>Alianza Lima vs Deportivo Municipal</t>
  </si>
  <si>
    <t>Barcelona vs 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</si>
</sst>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[$-280A]hh:mm:ss\ AM/PM;@"/>
  </numFmts>
  <fonts count="5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</borders>
  <cellStyleXfs count="86">
    <xf numFmtId="0" fontId="0" fillId="0" borderId="0"/>
    <xf numFmtId="164" fontId="27" fillId="0" borderId="0" applyBorder="0" applyProtection="0"/>
    <xf numFmtId="165" fontId="27" fillId="0" borderId="0" applyBorder="0" applyProtection="0"/>
    <xf numFmtId="0" fontId="27" fillId="0" borderId="0"/>
    <xf numFmtId="0" fontId="16" fillId="0" borderId="0"/>
    <xf numFmtId="0" fontId="15" fillId="0" borderId="0"/>
    <xf numFmtId="0" fontId="28" fillId="0" borderId="0" applyNumberFormat="0" applyFill="0" applyBorder="0" applyAlignment="0" applyProtection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5" fillId="17" borderId="39" applyNumberFormat="0" applyAlignment="0" applyProtection="0"/>
    <xf numFmtId="0" fontId="36" fillId="18" borderId="40" applyNumberFormat="0" applyAlignment="0" applyProtection="0"/>
    <xf numFmtId="0" fontId="37" fillId="18" borderId="39" applyNumberFormat="0" applyAlignment="0" applyProtection="0"/>
    <xf numFmtId="0" fontId="38" fillId="0" borderId="41" applyNumberFormat="0" applyFill="0" applyAlignment="0" applyProtection="0"/>
    <xf numFmtId="0" fontId="39" fillId="19" borderId="42" applyNumberFormat="0" applyAlignment="0" applyProtection="0"/>
    <xf numFmtId="0" fontId="40" fillId="0" borderId="0" applyNumberFormat="0" applyFill="0" applyBorder="0" applyAlignment="0" applyProtection="0"/>
    <xf numFmtId="0" fontId="41" fillId="0" borderId="44" applyNumberFormat="0" applyFill="0" applyAlignment="0" applyProtection="0"/>
    <xf numFmtId="0" fontId="4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4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4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4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42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14" fillId="40" borderId="0" applyNumberFormat="0" applyBorder="0" applyAlignment="0" applyProtection="0"/>
    <xf numFmtId="0" fontId="42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0" borderId="0"/>
    <xf numFmtId="0" fontId="14" fillId="20" borderId="43" applyNumberFormat="0" applyFont="0" applyAlignment="0" applyProtection="0"/>
    <xf numFmtId="0" fontId="43" fillId="0" borderId="0" applyNumberFormat="0" applyFill="0" applyBorder="0" applyAlignment="0" applyProtection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7" fillId="0" borderId="0"/>
    <xf numFmtId="0" fontId="6" fillId="0" borderId="0"/>
    <xf numFmtId="0" fontId="4" fillId="0" borderId="0"/>
    <xf numFmtId="0" fontId="3" fillId="0" borderId="0"/>
    <xf numFmtId="0" fontId="3" fillId="0" borderId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0" borderId="0"/>
    <xf numFmtId="0" fontId="3" fillId="20" borderId="4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</cellStyleXfs>
  <cellXfs count="48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8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9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9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8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0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7" fillId="5" borderId="18" xfId="1" applyFont="1" applyFill="1" applyBorder="1" applyAlignment="1" applyProtection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164" fontId="17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7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9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7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1" fillId="2" borderId="0" xfId="0" applyFont="1" applyFill="1"/>
    <xf numFmtId="0" fontId="2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7" fillId="2" borderId="0" xfId="0" applyFont="1" applyFill="1" applyBorder="1"/>
    <xf numFmtId="164" fontId="17" fillId="2" borderId="0" xfId="1" applyFont="1" applyFill="1" applyBorder="1" applyAlignment="1" applyProtection="1"/>
    <xf numFmtId="3" fontId="22" fillId="0" borderId="0" xfId="0" applyNumberFormat="1" applyFont="1"/>
    <xf numFmtId="0" fontId="23" fillId="2" borderId="0" xfId="0" applyFont="1" applyFill="1" applyAlignment="1">
      <alignment horizontal="center" vertical="center"/>
    </xf>
    <xf numFmtId="165" fontId="22" fillId="0" borderId="0" xfId="2" applyFont="1" applyBorder="1" applyAlignment="1" applyProtection="1">
      <alignment horizontal="center" vertical="center"/>
    </xf>
    <xf numFmtId="0" fontId="19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9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2" fillId="2" borderId="0" xfId="0" applyNumberFormat="1" applyFont="1" applyFill="1"/>
    <xf numFmtId="0" fontId="17" fillId="2" borderId="0" xfId="0" applyFont="1" applyFill="1"/>
    <xf numFmtId="167" fontId="17" fillId="7" borderId="13" xfId="0" applyNumberFormat="1" applyFont="1" applyFill="1" applyBorder="1" applyAlignment="1">
      <alignment horizontal="center" vertical="center"/>
    </xf>
    <xf numFmtId="168" fontId="17" fillId="2" borderId="11" xfId="0" applyNumberFormat="1" applyFont="1" applyFill="1" applyBorder="1" applyAlignment="1">
      <alignment horizontal="center" vertical="center"/>
    </xf>
    <xf numFmtId="168" fontId="17" fillId="7" borderId="11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vertical="center"/>
    </xf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2" borderId="3" xfId="0" applyFont="1" applyFill="1" applyBorder="1"/>
    <xf numFmtId="0" fontId="24" fillId="2" borderId="0" xfId="0" applyFont="1" applyFill="1"/>
    <xf numFmtId="0" fontId="24" fillId="0" borderId="4" xfId="0" applyFont="1" applyBorder="1"/>
    <xf numFmtId="0" fontId="24" fillId="0" borderId="3" xfId="0" applyFont="1" applyBorder="1"/>
    <xf numFmtId="0" fontId="24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8" fillId="8" borderId="11" xfId="0" applyFont="1" applyFill="1" applyBorder="1" applyAlignment="1">
      <alignment vertical="center"/>
    </xf>
    <xf numFmtId="0" fontId="0" fillId="2" borderId="4" xfId="0" applyFill="1" applyBorder="1"/>
    <xf numFmtId="0" fontId="18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4" fillId="0" borderId="14" xfId="0" applyFont="1" applyBorder="1"/>
    <xf numFmtId="0" fontId="19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4" fillId="0" borderId="19" xfId="0" applyNumberFormat="1" applyFont="1" applyBorder="1"/>
    <xf numFmtId="0" fontId="24" fillId="0" borderId="20" xfId="0" applyFont="1" applyBorder="1"/>
    <xf numFmtId="3" fontId="24" fillId="0" borderId="14" xfId="0" applyNumberFormat="1" applyFont="1" applyBorder="1"/>
    <xf numFmtId="3" fontId="24" fillId="2" borderId="19" xfId="0" applyNumberFormat="1" applyFont="1" applyFill="1" applyBorder="1"/>
    <xf numFmtId="3" fontId="24" fillId="2" borderId="14" xfId="0" applyNumberFormat="1" applyFont="1" applyFill="1" applyBorder="1"/>
    <xf numFmtId="0" fontId="24" fillId="2" borderId="14" xfId="0" applyFont="1" applyFill="1" applyBorder="1"/>
    <xf numFmtId="3" fontId="24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9" fillId="2" borderId="18" xfId="0" applyFont="1" applyFill="1" applyBorder="1"/>
    <xf numFmtId="0" fontId="24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4" fillId="2" borderId="19" xfId="0" applyFont="1" applyFill="1" applyBorder="1"/>
    <xf numFmtId="3" fontId="24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4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4" fillId="8" borderId="18" xfId="0" applyFont="1" applyFill="1" applyBorder="1"/>
    <xf numFmtId="0" fontId="24" fillId="10" borderId="18" xfId="0" applyFont="1" applyFill="1" applyBorder="1"/>
    <xf numFmtId="0" fontId="24" fillId="0" borderId="18" xfId="0" applyFont="1" applyBorder="1"/>
    <xf numFmtId="0" fontId="24" fillId="11" borderId="18" xfId="0" applyFont="1" applyFill="1" applyBorder="1"/>
    <xf numFmtId="0" fontId="24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5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0" fillId="2" borderId="13" xfId="0" applyFont="1" applyFill="1" applyBorder="1"/>
    <xf numFmtId="0" fontId="26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5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5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0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19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7" fillId="2" borderId="0" xfId="0" applyNumberFormat="1" applyFont="1" applyFill="1" applyBorder="1" applyAlignment="1">
      <alignment horizontal="center" vertical="center"/>
    </xf>
    <xf numFmtId="167" fontId="17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7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6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4" fillId="2" borderId="0" xfId="0" applyFont="1" applyFill="1" applyBorder="1"/>
    <xf numFmtId="0" fontId="24" fillId="2" borderId="16" xfId="0" applyFont="1" applyFill="1" applyBorder="1"/>
    <xf numFmtId="0" fontId="44" fillId="0" borderId="46" xfId="0" applyFont="1" applyBorder="1" applyAlignment="1">
      <alignment horizontal="center" vertical="center" wrapText="1"/>
    </xf>
    <xf numFmtId="0" fontId="18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5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7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4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8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7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7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7" fillId="46" borderId="51" xfId="2" applyNumberFormat="1" applyFill="1" applyBorder="1" applyAlignment="1">
      <alignment horizontal="center" vertical="center"/>
    </xf>
    <xf numFmtId="0" fontId="45" fillId="50" borderId="51" xfId="0" applyFont="1" applyFill="1" applyBorder="1" applyAlignment="1">
      <alignment horizontal="center" vertical="center"/>
    </xf>
    <xf numFmtId="4" fontId="45" fillId="50" borderId="51" xfId="0" applyNumberFormat="1" applyFont="1" applyFill="1" applyBorder="1" applyAlignment="1">
      <alignment horizontal="center" vertical="center"/>
    </xf>
    <xf numFmtId="169" fontId="45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7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7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 wrapText="1"/>
    </xf>
    <xf numFmtId="0" fontId="49" fillId="48" borderId="51" xfId="0" applyFont="1" applyFill="1" applyBorder="1" applyAlignment="1">
      <alignment horizontal="center" vertical="center" wrapText="1"/>
    </xf>
    <xf numFmtId="0" fontId="49" fillId="48" borderId="51" xfId="0" applyFont="1" applyFill="1" applyBorder="1" applyAlignment="1">
      <alignment horizontal="center" vertical="center"/>
    </xf>
    <xf numFmtId="4" fontId="45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5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5" fillId="0" borderId="57" xfId="0" applyNumberFormat="1" applyFont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1" fillId="0" borderId="57" xfId="0" applyFont="1" applyBorder="1" applyAlignment="1">
      <alignment horizontal="center" vertical="center" wrapText="1"/>
    </xf>
    <xf numFmtId="0" fontId="49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0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5" fillId="0" borderId="58" xfId="0" applyNumberFormat="1" applyFont="1" applyBorder="1" applyAlignment="1">
      <alignment horizontal="center" vertical="center"/>
    </xf>
    <xf numFmtId="3" fontId="8" fillId="52" borderId="58" xfId="51" applyNumberFormat="1" applyFont="1" applyFill="1" applyBorder="1" applyAlignment="1">
      <alignment horizontal="center"/>
    </xf>
    <xf numFmtId="0" fontId="53" fillId="0" borderId="0" xfId="0" applyFont="1"/>
    <xf numFmtId="0" fontId="53" fillId="53" borderId="58" xfId="0" applyFont="1" applyFill="1" applyBorder="1" applyAlignment="1">
      <alignment horizontal="center"/>
    </xf>
    <xf numFmtId="0" fontId="53" fillId="52" borderId="58" xfId="0" applyFont="1" applyFill="1" applyBorder="1" applyAlignment="1">
      <alignment horizontal="center"/>
    </xf>
    <xf numFmtId="0" fontId="53" fillId="46" borderId="0" xfId="0" applyFont="1" applyFill="1"/>
    <xf numFmtId="0" fontId="53" fillId="0" borderId="0" xfId="0" applyFont="1" applyAlignment="1">
      <alignment horizontal="center"/>
    </xf>
    <xf numFmtId="4" fontId="8" fillId="0" borderId="58" xfId="51" applyNumberFormat="1" applyFont="1" applyBorder="1" applyAlignment="1">
      <alignment horizontal="center"/>
    </xf>
    <xf numFmtId="2" fontId="53" fillId="54" borderId="58" xfId="0" applyNumberFormat="1" applyFont="1" applyFill="1" applyBorder="1" applyAlignment="1">
      <alignment horizontal="center"/>
    </xf>
    <xf numFmtId="2" fontId="53" fillId="0" borderId="0" xfId="0" applyNumberFormat="1" applyFont="1" applyAlignment="1">
      <alignment horizontal="center"/>
    </xf>
    <xf numFmtId="0" fontId="53" fillId="53" borderId="58" xfId="0" applyFont="1" applyFill="1" applyBorder="1" applyAlignment="1">
      <alignment horizontal="left" indent="1"/>
    </xf>
    <xf numFmtId="0" fontId="53" fillId="52" borderId="58" xfId="0" applyFont="1" applyFill="1" applyBorder="1" applyAlignment="1">
      <alignment horizontal="left" indent="1"/>
    </xf>
    <xf numFmtId="0" fontId="53" fillId="0" borderId="0" xfId="0" applyFont="1" applyAlignment="1">
      <alignment horizontal="left" indent="1"/>
    </xf>
    <xf numFmtId="0" fontId="53" fillId="52" borderId="59" xfId="0" applyFont="1" applyFill="1" applyBorder="1" applyAlignment="1">
      <alignment horizontal="left" indent="1"/>
    </xf>
    <xf numFmtId="0" fontId="53" fillId="53" borderId="59" xfId="0" applyFont="1" applyFill="1" applyBorder="1" applyAlignment="1">
      <alignment horizontal="left" indent="1"/>
    </xf>
    <xf numFmtId="0" fontId="53" fillId="53" borderId="59" xfId="0" applyFont="1" applyFill="1" applyBorder="1" applyAlignment="1">
      <alignment horizontal="center"/>
    </xf>
    <xf numFmtId="0" fontId="53" fillId="52" borderId="59" xfId="0" applyFont="1" applyFill="1" applyBorder="1" applyAlignment="1">
      <alignment horizontal="center"/>
    </xf>
    <xf numFmtId="3" fontId="8" fillId="52" borderId="59" xfId="51" applyNumberFormat="1" applyFont="1" applyFill="1" applyBorder="1" applyAlignment="1">
      <alignment horizontal="center"/>
    </xf>
    <xf numFmtId="4" fontId="8" fillId="0" borderId="59" xfId="51" applyNumberFormat="1" applyFont="1" applyBorder="1" applyAlignment="1">
      <alignment horizontal="center"/>
    </xf>
    <xf numFmtId="2" fontId="53" fillId="54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52" fillId="3" borderId="52" xfId="0" applyFont="1" applyFill="1" applyBorder="1" applyAlignment="1">
      <alignment horizontal="left" vertical="center" indent="1"/>
    </xf>
    <xf numFmtId="0" fontId="52" fillId="3" borderId="52" xfId="0" applyFont="1" applyFill="1" applyBorder="1" applyAlignment="1">
      <alignment horizontal="center" vertical="center"/>
    </xf>
    <xf numFmtId="4" fontId="45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5" fillId="45" borderId="50" xfId="0" applyFont="1" applyFill="1" applyBorder="1" applyAlignment="1">
      <alignment horizontal="left" vertical="center" wrapText="1" indent="1"/>
    </xf>
    <xf numFmtId="4" fontId="47" fillId="45" borderId="21" xfId="0" applyNumberFormat="1" applyFont="1" applyFill="1" applyBorder="1" applyAlignment="1">
      <alignment horizontal="center" vertical="center" wrapText="1"/>
    </xf>
    <xf numFmtId="0" fontId="45" fillId="49" borderId="50" xfId="0" applyFont="1" applyFill="1" applyBorder="1" applyAlignment="1">
      <alignment horizontal="left" vertical="center" wrapText="1" indent="1"/>
    </xf>
    <xf numFmtId="4" fontId="45" fillId="49" borderId="21" xfId="0" applyNumberFormat="1" applyFont="1" applyFill="1" applyBorder="1" applyAlignment="1">
      <alignment horizontal="center" vertical="center" wrapText="1"/>
    </xf>
    <xf numFmtId="4" fontId="45" fillId="49" borderId="21" xfId="0" applyNumberFormat="1" applyFont="1" applyFill="1" applyBorder="1" applyAlignment="1">
      <alignment horizontal="center"/>
    </xf>
    <xf numFmtId="169" fontId="45" fillId="47" borderId="21" xfId="2" applyNumberFormat="1" applyFont="1" applyFill="1" applyBorder="1" applyAlignment="1">
      <alignment horizontal="center"/>
    </xf>
    <xf numFmtId="0" fontId="55" fillId="47" borderId="21" xfId="0" applyFont="1" applyFill="1" applyBorder="1" applyAlignment="1">
      <alignment horizontal="center" vertical="center" wrapText="1"/>
    </xf>
    <xf numFmtId="4" fontId="56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9" fillId="49" borderId="21" xfId="0" applyNumberFormat="1" applyFont="1" applyFill="1" applyBorder="1"/>
    <xf numFmtId="4" fontId="0" fillId="3" borderId="3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4" fillId="3" borderId="3" xfId="0" applyNumberFormat="1" applyFont="1" applyFill="1" applyBorder="1" applyAlignment="1">
      <alignment horizontal="center" vertical="center"/>
    </xf>
    <xf numFmtId="0" fontId="53" fillId="52" borderId="66" xfId="0" applyFont="1" applyFill="1" applyBorder="1" applyAlignment="1">
      <alignment horizontal="left" indent="1"/>
    </xf>
    <xf numFmtId="0" fontId="53" fillId="53" borderId="66" xfId="0" applyFont="1" applyFill="1" applyBorder="1" applyAlignment="1">
      <alignment horizontal="left" indent="1"/>
    </xf>
    <xf numFmtId="0" fontId="53" fillId="53" borderId="65" xfId="0" applyFont="1" applyFill="1" applyBorder="1" applyAlignment="1">
      <alignment horizontal="center"/>
    </xf>
    <xf numFmtId="0" fontId="53" fillId="52" borderId="66" xfId="0" applyFont="1" applyFill="1" applyBorder="1" applyAlignment="1">
      <alignment horizontal="center"/>
    </xf>
    <xf numFmtId="3" fontId="8" fillId="52" borderId="65" xfId="51" applyNumberFormat="1" applyFont="1" applyFill="1" applyBorder="1" applyAlignment="1">
      <alignment horizontal="center"/>
    </xf>
    <xf numFmtId="4" fontId="8" fillId="0" borderId="65" xfId="51" applyNumberFormat="1" applyFont="1" applyBorder="1" applyAlignment="1">
      <alignment horizontal="center"/>
    </xf>
    <xf numFmtId="0" fontId="53" fillId="46" borderId="59" xfId="0" applyFont="1" applyFill="1" applyBorder="1" applyAlignment="1">
      <alignment horizontal="left" indent="1"/>
    </xf>
    <xf numFmtId="0" fontId="53" fillId="56" borderId="59" xfId="0" applyFont="1" applyFill="1" applyBorder="1" applyAlignment="1">
      <alignment horizontal="left" indent="1"/>
    </xf>
    <xf numFmtId="0" fontId="53" fillId="56" borderId="59" xfId="0" applyFont="1" applyFill="1" applyBorder="1" applyAlignment="1">
      <alignment horizontal="center"/>
    </xf>
    <xf numFmtId="0" fontId="53" fillId="46" borderId="59" xfId="0" applyFont="1" applyFill="1" applyBorder="1" applyAlignment="1">
      <alignment horizontal="center"/>
    </xf>
    <xf numFmtId="3" fontId="8" fillId="46" borderId="59" xfId="51" applyNumberFormat="1" applyFont="1" applyFill="1" applyBorder="1" applyAlignment="1">
      <alignment horizontal="center"/>
    </xf>
    <xf numFmtId="4" fontId="8" fillId="46" borderId="59" xfId="51" applyNumberFormat="1" applyFont="1" applyFill="1" applyBorder="1" applyAlignment="1">
      <alignment horizontal="center"/>
    </xf>
    <xf numFmtId="4" fontId="45" fillId="0" borderId="67" xfId="0" applyNumberFormat="1" applyFont="1" applyBorder="1" applyAlignment="1">
      <alignment horizontal="center" vertical="center"/>
    </xf>
    <xf numFmtId="0" fontId="51" fillId="0" borderId="68" xfId="0" applyFont="1" applyBorder="1" applyAlignment="1">
      <alignment horizontal="center" vertical="center" wrapText="1"/>
    </xf>
    <xf numFmtId="0" fontId="49" fillId="0" borderId="69" xfId="0" applyFont="1" applyBorder="1" applyAlignment="1">
      <alignment horizontal="center" vertical="center"/>
    </xf>
    <xf numFmtId="4" fontId="24" fillId="0" borderId="16" xfId="0" applyNumberFormat="1" applyFont="1" applyBorder="1" applyAlignment="1">
      <alignment horizontal="center" vertical="center"/>
    </xf>
    <xf numFmtId="4" fontId="24" fillId="0" borderId="17" xfId="0" applyNumberFormat="1" applyFont="1" applyBorder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" fontId="24" fillId="0" borderId="4" xfId="0" applyNumberFormat="1" applyFont="1" applyBorder="1" applyAlignment="1">
      <alignment horizontal="center" vertical="center"/>
    </xf>
    <xf numFmtId="0" fontId="24" fillId="0" borderId="0" xfId="0" applyFont="1"/>
    <xf numFmtId="3" fontId="24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0" fillId="0" borderId="21" xfId="0" applyBorder="1"/>
    <xf numFmtId="0" fontId="52" fillId="3" borderId="52" xfId="0" applyFont="1" applyFill="1" applyBorder="1" applyAlignment="1">
      <alignment horizontal="left" vertical="top" indent="1"/>
    </xf>
    <xf numFmtId="4" fontId="7" fillId="0" borderId="58" xfId="51" applyNumberFormat="1" applyFont="1" applyBorder="1" applyAlignment="1">
      <alignment horizontal="center"/>
    </xf>
    <xf numFmtId="4" fontId="47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0" fillId="0" borderId="70" xfId="0" applyBorder="1"/>
    <xf numFmtId="14" fontId="47" fillId="0" borderId="21" xfId="0" applyNumberFormat="1" applyFont="1" applyBorder="1"/>
    <xf numFmtId="20" fontId="0" fillId="0" borderId="46" xfId="0" applyNumberFormat="1" applyBorder="1"/>
    <xf numFmtId="14" fontId="47" fillId="0" borderId="21" xfId="0" applyNumberFormat="1" applyFont="1" applyBorder="1" applyAlignment="1">
      <alignment horizontal="right"/>
    </xf>
    <xf numFmtId="20" fontId="0" fillId="0" borderId="46" xfId="0" applyNumberFormat="1" applyBorder="1" applyAlignment="1">
      <alignment horizontal="right"/>
    </xf>
    <xf numFmtId="2" fontId="0" fillId="0" borderId="46" xfId="0" applyNumberFormat="1" applyBorder="1"/>
    <xf numFmtId="4" fontId="5" fillId="57" borderId="58" xfId="51" applyNumberFormat="1" applyFont="1" applyFill="1" applyBorder="1" applyAlignment="1">
      <alignment horizontal="center"/>
    </xf>
    <xf numFmtId="3" fontId="24" fillId="3" borderId="16" xfId="0" applyNumberFormat="1" applyFont="1" applyFill="1" applyBorder="1" applyAlignment="1">
      <alignment horizontal="center" vertical="center"/>
    </xf>
    <xf numFmtId="3" fontId="24" fillId="3" borderId="17" xfId="0" applyNumberFormat="1" applyFont="1" applyFill="1" applyBorder="1" applyAlignment="1">
      <alignment horizontal="center" vertical="center"/>
    </xf>
    <xf numFmtId="3" fontId="24" fillId="3" borderId="4" xfId="0" applyNumberFormat="1" applyFont="1" applyFill="1" applyBorder="1" applyAlignment="1">
      <alignment horizontal="center" vertical="center"/>
    </xf>
    <xf numFmtId="4" fontId="24" fillId="3" borderId="16" xfId="0" applyNumberFormat="1" applyFont="1" applyFill="1" applyBorder="1" applyAlignment="1">
      <alignment horizontal="center" vertical="center"/>
    </xf>
    <xf numFmtId="4" fontId="24" fillId="3" borderId="17" xfId="0" applyNumberFormat="1" applyFont="1" applyFill="1" applyBorder="1" applyAlignment="1">
      <alignment horizontal="center" vertical="center"/>
    </xf>
    <xf numFmtId="4" fontId="24" fillId="3" borderId="0" xfId="0" applyNumberFormat="1" applyFont="1" applyFill="1" applyAlignment="1">
      <alignment horizontal="center" vertical="center"/>
    </xf>
    <xf numFmtId="4" fontId="24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0" fontId="24" fillId="0" borderId="0" xfId="0" applyFont="1" applyAlignment="1"/>
    <xf numFmtId="4" fontId="0" fillId="0" borderId="58" xfId="0" applyNumberFormat="1" applyFill="1" applyBorder="1" applyAlignment="1">
      <alignment horizontal="center" vertical="center"/>
    </xf>
    <xf numFmtId="3" fontId="0" fillId="0" borderId="21" xfId="0" applyNumberFormat="1" applyBorder="1"/>
    <xf numFmtId="4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4" fontId="0" fillId="47" borderId="68" xfId="0" applyNumberFormat="1" applyFill="1" applyBorder="1" applyAlignment="1">
      <alignment horizontal="center" vertical="center"/>
    </xf>
    <xf numFmtId="4" fontId="0" fillId="0" borderId="21" xfId="0" applyNumberFormat="1" applyBorder="1"/>
    <xf numFmtId="4" fontId="0" fillId="46" borderId="21" xfId="0" applyNumberFormat="1" applyFill="1" applyBorder="1"/>
    <xf numFmtId="3" fontId="0" fillId="46" borderId="21" xfId="0" applyNumberFormat="1" applyFill="1" applyBorder="1"/>
    <xf numFmtId="0" fontId="52" fillId="3" borderId="71" xfId="0" applyFont="1" applyFill="1" applyBorder="1" applyAlignment="1">
      <alignment horizontal="left" vertical="center" indent="1"/>
    </xf>
    <xf numFmtId="0" fontId="52" fillId="3" borderId="71" xfId="0" applyFont="1" applyFill="1" applyBorder="1" applyAlignment="1">
      <alignment horizontal="center" vertical="center"/>
    </xf>
    <xf numFmtId="0" fontId="53" fillId="46" borderId="21" xfId="0" applyFont="1" applyFill="1" applyBorder="1" applyAlignment="1">
      <alignment horizontal="left" indent="1"/>
    </xf>
    <xf numFmtId="0" fontId="53" fillId="50" borderId="21" xfId="0" applyFont="1" applyFill="1" applyBorder="1" applyAlignment="1">
      <alignment horizontal="left" indent="1"/>
    </xf>
    <xf numFmtId="0" fontId="53" fillId="56" borderId="21" xfId="0" applyFont="1" applyFill="1" applyBorder="1" applyAlignment="1">
      <alignment horizontal="left" indent="1"/>
    </xf>
    <xf numFmtId="0" fontId="53" fillId="56" borderId="21" xfId="0" applyFont="1" applyFill="1" applyBorder="1" applyAlignment="1">
      <alignment horizontal="center"/>
    </xf>
    <xf numFmtId="0" fontId="53" fillId="46" borderId="21" xfId="0" applyFont="1" applyFill="1" applyBorder="1" applyAlignment="1">
      <alignment horizontal="center"/>
    </xf>
    <xf numFmtId="3" fontId="8" fillId="46" borderId="21" xfId="51" applyNumberFormat="1" applyFont="1" applyFill="1" applyBorder="1" applyAlignment="1">
      <alignment horizontal="center"/>
    </xf>
    <xf numFmtId="4" fontId="8" fillId="46" borderId="21" xfId="51" applyNumberFormat="1" applyFont="1" applyFill="1" applyBorder="1" applyAlignment="1">
      <alignment horizontal="center"/>
    </xf>
    <xf numFmtId="2" fontId="53" fillId="54" borderId="21" xfId="0" applyNumberFormat="1" applyFont="1" applyFill="1" applyBorder="1" applyAlignment="1">
      <alignment horizontal="center"/>
    </xf>
    <xf numFmtId="0" fontId="53" fillId="51" borderId="21" xfId="0" applyFont="1" applyFill="1" applyBorder="1" applyAlignment="1">
      <alignment horizontal="left" indent="1"/>
    </xf>
    <xf numFmtId="0" fontId="53" fillId="51" borderId="21" xfId="0" applyFont="1" applyFill="1" applyBorder="1" applyAlignment="1">
      <alignment horizontal="center"/>
    </xf>
    <xf numFmtId="0" fontId="53" fillId="50" borderId="21" xfId="0" applyFont="1" applyFill="1" applyBorder="1" applyAlignment="1">
      <alignment horizontal="center"/>
    </xf>
    <xf numFmtId="3" fontId="8" fillId="50" borderId="21" xfId="51" applyNumberFormat="1" applyFont="1" applyFill="1" applyBorder="1" applyAlignment="1">
      <alignment horizontal="center"/>
    </xf>
    <xf numFmtId="4" fontId="8" fillId="0" borderId="21" xfId="51" applyNumberFormat="1" applyFont="1" applyBorder="1" applyAlignment="1">
      <alignment horizontal="center"/>
    </xf>
    <xf numFmtId="0" fontId="53" fillId="46" borderId="0" xfId="0" applyFont="1" applyFill="1" applyBorder="1"/>
    <xf numFmtId="0" fontId="53" fillId="0" borderId="0" xfId="0" applyFont="1" applyBorder="1"/>
    <xf numFmtId="170" fontId="0" fillId="0" borderId="21" xfId="0" applyNumberFormat="1" applyBorder="1"/>
    <xf numFmtId="171" fontId="0" fillId="0" borderId="21" xfId="0" applyNumberFormat="1" applyBorder="1"/>
    <xf numFmtId="171" fontId="0" fillId="46" borderId="21" xfId="0" applyNumberFormat="1" applyFill="1" applyBorder="1"/>
    <xf numFmtId="4" fontId="1" fillId="0" borderId="58" xfId="51" applyNumberFormat="1" applyFont="1" applyBorder="1" applyAlignment="1">
      <alignment horizontal="center"/>
    </xf>
    <xf numFmtId="4" fontId="0" fillId="46" borderId="68" xfId="0" applyNumberForma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/>
    </xf>
    <xf numFmtId="0" fontId="17" fillId="3" borderId="54" xfId="0" applyFont="1" applyFill="1" applyBorder="1" applyAlignment="1">
      <alignment horizontal="center" vertical="center"/>
    </xf>
    <xf numFmtId="0" fontId="17" fillId="3" borderId="55" xfId="0" applyFont="1" applyFill="1" applyBorder="1" applyAlignment="1">
      <alignment horizontal="center" vertical="center"/>
    </xf>
    <xf numFmtId="0" fontId="39" fillId="55" borderId="60" xfId="0" applyFont="1" applyFill="1" applyBorder="1" applyAlignment="1">
      <alignment horizontal="center"/>
    </xf>
    <xf numFmtId="0" fontId="39" fillId="55" borderId="61" xfId="0" applyFont="1" applyFill="1" applyBorder="1" applyAlignment="1">
      <alignment horizontal="center"/>
    </xf>
    <xf numFmtId="0" fontId="39" fillId="55" borderId="60" xfId="0" applyFont="1" applyFill="1" applyBorder="1" applyAlignment="1">
      <alignment horizontal="left"/>
    </xf>
    <xf numFmtId="0" fontId="39" fillId="55" borderId="61" xfId="0" applyFont="1" applyFill="1" applyBorder="1" applyAlignment="1">
      <alignment horizontal="left"/>
    </xf>
    <xf numFmtId="0" fontId="54" fillId="55" borderId="62" xfId="0" applyFont="1" applyFill="1" applyBorder="1" applyAlignment="1">
      <alignment horizontal="center" vertical="center"/>
    </xf>
    <xf numFmtId="0" fontId="54" fillId="55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7" fillId="3" borderId="19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  <xf numFmtId="0" fontId="17" fillId="3" borderId="64" xfId="0" applyFont="1" applyFill="1" applyBorder="1" applyAlignment="1">
      <alignment horizontal="center" vertical="center"/>
    </xf>
    <xf numFmtId="0" fontId="17" fillId="12" borderId="53" xfId="0" applyFont="1" applyFill="1" applyBorder="1" applyAlignment="1">
      <alignment horizontal="center" vertical="center"/>
    </xf>
    <xf numFmtId="0" fontId="17" fillId="12" borderId="54" xfId="0" applyFont="1" applyFill="1" applyBorder="1" applyAlignment="1">
      <alignment horizontal="center" vertical="center"/>
    </xf>
    <xf numFmtId="0" fontId="17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6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0.18756516922752076</c:v>
                </c:pt>
                <c:pt idx="1">
                  <c:v>0.28265383995374693</c:v>
                </c:pt>
                <c:pt idx="2">
                  <c:v>8.9394067543652353E-2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2.0017201038404986E-2</c:v>
                </c:pt>
                <c:pt idx="1">
                  <c:v>0.94339781191495897</c:v>
                </c:pt>
                <c:pt idx="2">
                  <c:v>3.6584987046636125E-2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General'!$B$12:$B$27</c:f>
              <c:strCache>
                <c:ptCount val="16"/>
                <c:pt idx="0">
                  <c:v>01/07-07/07</c:v>
                </c:pt>
                <c:pt idx="1">
                  <c:v>08/07-14/07</c:v>
                </c:pt>
                <c:pt idx="2">
                  <c:v>15/07-21/07</c:v>
                </c:pt>
                <c:pt idx="3">
                  <c:v>18/07-24/07</c:v>
                </c:pt>
                <c:pt idx="4">
                  <c:v>25/07-31/07</c:v>
                </c:pt>
                <c:pt idx="5">
                  <c:v>01/08-07/08</c:v>
                </c:pt>
                <c:pt idx="6">
                  <c:v>08/08-14/08</c:v>
                </c:pt>
                <c:pt idx="7">
                  <c:v>15/08-21/08</c:v>
                </c:pt>
                <c:pt idx="8">
                  <c:v>22/08-28/08</c:v>
                </c:pt>
                <c:pt idx="9">
                  <c:v>29/08-04/09</c:v>
                </c:pt>
                <c:pt idx="10">
                  <c:v>05/09-11/09</c:v>
                </c:pt>
                <c:pt idx="11">
                  <c:v>12/09-18/09</c:v>
                </c:pt>
                <c:pt idx="12">
                  <c:v>19/09-25/09</c:v>
                </c:pt>
                <c:pt idx="13">
                  <c:v>26/09-02/10</c:v>
                </c:pt>
                <c:pt idx="14">
                  <c:v>03/10-09/10</c:v>
                </c:pt>
                <c:pt idx="15">
                  <c:v>10/10-16/10</c:v>
                </c:pt>
              </c:strCache>
            </c:strRef>
          </c:cat>
          <c:val>
            <c:numRef>
              <c:f>'Historico General'!$C$12:$C$27</c:f>
              <c:numCache>
                <c:formatCode>#,##0.00</c:formatCode>
                <c:ptCount val="16"/>
                <c:pt idx="0">
                  <c:v>105886.77099999999</c:v>
                </c:pt>
                <c:pt idx="1">
                  <c:v>114105.53</c:v>
                </c:pt>
                <c:pt idx="2">
                  <c:v>115989.13</c:v>
                </c:pt>
                <c:pt idx="3">
                  <c:v>114272.19</c:v>
                </c:pt>
                <c:pt idx="4">
                  <c:v>125845.21</c:v>
                </c:pt>
                <c:pt idx="5">
                  <c:v>126278.9</c:v>
                </c:pt>
                <c:pt idx="6">
                  <c:v>125308.59</c:v>
                </c:pt>
                <c:pt idx="7">
                  <c:v>117247.22</c:v>
                </c:pt>
                <c:pt idx="8">
                  <c:v>118928.22</c:v>
                </c:pt>
                <c:pt idx="9">
                  <c:v>131610.35</c:v>
                </c:pt>
                <c:pt idx="10">
                  <c:v>130821.32</c:v>
                </c:pt>
                <c:pt idx="11">
                  <c:v>127202.39</c:v>
                </c:pt>
                <c:pt idx="12">
                  <c:v>132633.9</c:v>
                </c:pt>
                <c:pt idx="13">
                  <c:v>116869.8</c:v>
                </c:pt>
                <c:pt idx="14">
                  <c:v>134421.4</c:v>
                </c:pt>
                <c:pt idx="15">
                  <c:v>110963.31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General'!$B$12:$B$27</c:f>
              <c:strCache>
                <c:ptCount val="16"/>
                <c:pt idx="0">
                  <c:v>01/07-07/07</c:v>
                </c:pt>
                <c:pt idx="1">
                  <c:v>08/07-14/07</c:v>
                </c:pt>
                <c:pt idx="2">
                  <c:v>15/07-21/07</c:v>
                </c:pt>
                <c:pt idx="3">
                  <c:v>18/07-24/07</c:v>
                </c:pt>
                <c:pt idx="4">
                  <c:v>25/07-31/07</c:v>
                </c:pt>
                <c:pt idx="5">
                  <c:v>01/08-07/08</c:v>
                </c:pt>
                <c:pt idx="6">
                  <c:v>08/08-14/08</c:v>
                </c:pt>
                <c:pt idx="7">
                  <c:v>15/08-21/08</c:v>
                </c:pt>
                <c:pt idx="8">
                  <c:v>22/08-28/08</c:v>
                </c:pt>
                <c:pt idx="9">
                  <c:v>29/08-04/09</c:v>
                </c:pt>
                <c:pt idx="10">
                  <c:v>05/09-11/09</c:v>
                </c:pt>
                <c:pt idx="11">
                  <c:v>12/09-18/09</c:v>
                </c:pt>
                <c:pt idx="12">
                  <c:v>19/09-25/09</c:v>
                </c:pt>
                <c:pt idx="13">
                  <c:v>26/09-02/10</c:v>
                </c:pt>
                <c:pt idx="14">
                  <c:v>03/10-09/10</c:v>
                </c:pt>
                <c:pt idx="15">
                  <c:v>10/10-16/10</c:v>
                </c:pt>
              </c:strCache>
            </c:strRef>
          </c:cat>
          <c:val>
            <c:numRef>
              <c:f>'Historico General'!$D$12:$D$27</c:f>
              <c:numCache>
                <c:formatCode>#,##0.00</c:formatCode>
                <c:ptCount val="16"/>
                <c:pt idx="0">
                  <c:v>5994518.1670000004</c:v>
                </c:pt>
                <c:pt idx="1">
                  <c:v>5584158.2400000002</c:v>
                </c:pt>
                <c:pt idx="2">
                  <c:v>5722573.3799999999</c:v>
                </c:pt>
                <c:pt idx="3">
                  <c:v>5606485.2999999998</c:v>
                </c:pt>
                <c:pt idx="4">
                  <c:v>6044714.2199999997</c:v>
                </c:pt>
                <c:pt idx="5">
                  <c:v>5912788.4100000001</c:v>
                </c:pt>
                <c:pt idx="6">
                  <c:v>5916998.4100000001</c:v>
                </c:pt>
                <c:pt idx="7">
                  <c:v>5740230.1799999997</c:v>
                </c:pt>
                <c:pt idx="8">
                  <c:v>5816188.1500000004</c:v>
                </c:pt>
                <c:pt idx="9">
                  <c:v>6046323.7000000002</c:v>
                </c:pt>
                <c:pt idx="10">
                  <c:v>6076205.3600000003</c:v>
                </c:pt>
                <c:pt idx="11">
                  <c:v>6114404.1100000003</c:v>
                </c:pt>
                <c:pt idx="12">
                  <c:v>5755835.5099999998</c:v>
                </c:pt>
                <c:pt idx="13">
                  <c:v>5411097.5300000003</c:v>
                </c:pt>
                <c:pt idx="14">
                  <c:v>5337041.28</c:v>
                </c:pt>
                <c:pt idx="15">
                  <c:v>5229629.4400000004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General'!$B$12:$B$27</c15:sqref>
                        </c15:formulaRef>
                      </c:ext>
                    </c:extLst>
                    <c:strCache>
                      <c:ptCount val="16"/>
                      <c:pt idx="0">
                        <c:v>01/07-07/07</c:v>
                      </c:pt>
                      <c:pt idx="1">
                        <c:v>08/07-14/07</c:v>
                      </c:pt>
                      <c:pt idx="2">
                        <c:v>15/07-21/07</c:v>
                      </c:pt>
                      <c:pt idx="3">
                        <c:v>18/07-24/07</c:v>
                      </c:pt>
                      <c:pt idx="4">
                        <c:v>25/07-31/07</c:v>
                      </c:pt>
                      <c:pt idx="5">
                        <c:v>01/08-07/08</c:v>
                      </c:pt>
                      <c:pt idx="6">
                        <c:v>08/08-14/08</c:v>
                      </c:pt>
                      <c:pt idx="7">
                        <c:v>15/08-21/08</c:v>
                      </c:pt>
                      <c:pt idx="8">
                        <c:v>22/08-28/08</c:v>
                      </c:pt>
                      <c:pt idx="9">
                        <c:v>29/08-04/09</c:v>
                      </c:pt>
                      <c:pt idx="10">
                        <c:v>05/09-11/09</c:v>
                      </c:pt>
                      <c:pt idx="11">
                        <c:v>12/09-18/09</c:v>
                      </c:pt>
                      <c:pt idx="12">
                        <c:v>19/09-25/09</c:v>
                      </c:pt>
                      <c:pt idx="13">
                        <c:v>26/09-02/10</c:v>
                      </c:pt>
                      <c:pt idx="14">
                        <c:v>03/10-09/10</c:v>
                      </c:pt>
                      <c:pt idx="15">
                        <c:v>10/10-16/10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General'!$E$12:$E$27</c15:sqref>
                        </c15:formulaRef>
                      </c:ext>
                    </c:extLst>
                    <c:numCache>
                      <c:formatCode>#,##0.00</c:formatCode>
                      <c:ptCount val="16"/>
                      <c:pt idx="0">
                        <c:v>285187.42099999997</c:v>
                      </c:pt>
                      <c:pt idx="1">
                        <c:v>279806.15999999997</c:v>
                      </c:pt>
                      <c:pt idx="2">
                        <c:v>276331.37</c:v>
                      </c:pt>
                      <c:pt idx="3">
                        <c:v>264332.23</c:v>
                      </c:pt>
                      <c:pt idx="4">
                        <c:v>283597.23</c:v>
                      </c:pt>
                      <c:pt idx="5">
                        <c:v>267736.38</c:v>
                      </c:pt>
                      <c:pt idx="6">
                        <c:v>252904.34</c:v>
                      </c:pt>
                      <c:pt idx="7">
                        <c:v>239734.7</c:v>
                      </c:pt>
                      <c:pt idx="8">
                        <c:v>238912.56</c:v>
                      </c:pt>
                      <c:pt idx="9">
                        <c:v>263303.90000000002</c:v>
                      </c:pt>
                      <c:pt idx="10">
                        <c:v>249110.57</c:v>
                      </c:pt>
                      <c:pt idx="11">
                        <c:v>244551.5</c:v>
                      </c:pt>
                      <c:pt idx="12">
                        <c:v>247107.48</c:v>
                      </c:pt>
                      <c:pt idx="13">
                        <c:v>210703.58</c:v>
                      </c:pt>
                      <c:pt idx="14">
                        <c:v>221698.33</c:v>
                      </c:pt>
                      <c:pt idx="15">
                        <c:v>202805.14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Dinamizado'!$B$3:$B$21</c:f>
              <c:strCache>
                <c:ptCount val="19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</c:strCache>
            </c:strRef>
          </c:cat>
          <c:val>
            <c:numRef>
              <c:f>'Historico Dinamizado'!$C$3:$C$21</c:f>
              <c:numCache>
                <c:formatCode>#,##0.00</c:formatCode>
                <c:ptCount val="19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  <c:pt idx="17">
                  <c:v>1080001.7933333321</c:v>
                </c:pt>
                <c:pt idx="18">
                  <c:v>1039748.3633333314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Dinamizado'!$B$3:$B$21</c:f>
              <c:strCache>
                <c:ptCount val="19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</c:strCache>
            </c:strRef>
          </c:cat>
          <c:val>
            <c:numRef>
              <c:f>'Historico Dinamizado'!$D$3:$D$21</c:f>
              <c:numCache>
                <c:formatCode>#,##0.00</c:formatCode>
                <c:ptCount val="19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  <c:pt idx="17">
                  <c:v>1689052.0499999984</c:v>
                </c:pt>
                <c:pt idx="18">
                  <c:v>1566862.6999999983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Dinamizado'!$B$3:$B$21</c:f>
              <c:strCache>
                <c:ptCount val="19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</c:strCache>
            </c:strRef>
          </c:cat>
          <c:val>
            <c:numRef>
              <c:f>'Historico Dinamizado'!$E$3:$E$21</c:f>
              <c:numCache>
                <c:formatCode>#,##0.00</c:formatCode>
                <c:ptCount val="19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  <c:pt idx="17">
                  <c:v>574190.40989999985</c:v>
                </c:pt>
                <c:pt idx="18">
                  <c:v>495546.88539999991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1068916</xdr:colOff>
      <xdr:row>4</xdr:row>
      <xdr:rowOff>179917</xdr:rowOff>
    </xdr:from>
    <xdr:to>
      <xdr:col>4</xdr:col>
      <xdr:colOff>1068916</xdr:colOff>
      <xdr:row>14</xdr:row>
      <xdr:rowOff>169333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>
          <a:off x="4677833" y="1132417"/>
          <a:ext cx="0" cy="3164416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1068916</xdr:colOff>
      <xdr:row>15</xdr:row>
      <xdr:rowOff>201083</xdr:rowOff>
    </xdr:from>
    <xdr:to>
      <xdr:col>4</xdr:col>
      <xdr:colOff>1068916</xdr:colOff>
      <xdr:row>22</xdr:row>
      <xdr:rowOff>169333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4677833" y="4646083"/>
          <a:ext cx="0" cy="2402417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9" t="s">
        <v>339</v>
      </c>
      <c r="D2" s="459"/>
      <c r="E2" s="459"/>
      <c r="F2" s="460" t="s">
        <v>343</v>
      </c>
      <c r="G2" s="460"/>
      <c r="H2" s="460"/>
      <c r="I2" s="461" t="s">
        <v>0</v>
      </c>
      <c r="J2" s="461"/>
      <c r="K2" s="461"/>
    </row>
    <row r="3" spans="1:11" x14ac:dyDescent="0.25">
      <c r="A3" s="2"/>
      <c r="C3" s="459" t="s">
        <v>1</v>
      </c>
      <c r="D3" s="459"/>
      <c r="E3" s="459"/>
      <c r="F3" s="462" t="s">
        <v>2</v>
      </c>
      <c r="G3" s="462"/>
      <c r="H3" s="462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3">
        <f>SUM(Horas!C6:I6)</f>
        <v>0</v>
      </c>
      <c r="D6" s="271"/>
      <c r="E6" s="272" t="str">
        <f t="shared" ref="E6:E8" si="0">+IFERROR(C6/D6,"-")</f>
        <v>-</v>
      </c>
      <c r="F6" s="274">
        <f>SUM(Horas!J6:P6)</f>
        <v>0</v>
      </c>
      <c r="G6" s="268"/>
      <c r="H6" s="275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3">
        <f>SUM(Horas!C7:I7)</f>
        <v>0</v>
      </c>
      <c r="D7" s="271"/>
      <c r="E7" s="272" t="str">
        <f t="shared" si="0"/>
        <v>-</v>
      </c>
      <c r="F7" s="274">
        <f>SUM(Horas!J7:P7)</f>
        <v>0</v>
      </c>
      <c r="G7" s="268"/>
      <c r="H7" s="275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3">
        <f>SUM(Horas!C8:I8)</f>
        <v>0</v>
      </c>
      <c r="D8" s="271"/>
      <c r="E8" s="272" t="str">
        <f t="shared" si="0"/>
        <v>-</v>
      </c>
      <c r="F8" s="274">
        <f>SUM(Horas!J8:P8)</f>
        <v>0</v>
      </c>
      <c r="G8" s="268"/>
      <c r="H8" s="275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3">
        <f>SUM(Horas!C9:I9)</f>
        <v>0</v>
      </c>
      <c r="D9" s="270"/>
      <c r="E9" s="272" t="str">
        <f t="shared" ref="E9:E12" si="5">+IFERROR(C9/D9,"-")</f>
        <v>-</v>
      </c>
      <c r="F9" s="274">
        <f>SUM(Horas!J9:P9)</f>
        <v>0</v>
      </c>
      <c r="G9" s="269"/>
      <c r="H9" s="275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3">
        <f>SUM(Horas!C10:I10)</f>
        <v>0</v>
      </c>
      <c r="D10" s="270"/>
      <c r="E10" s="272" t="str">
        <f t="shared" si="5"/>
        <v>-</v>
      </c>
      <c r="F10" s="274">
        <f>SUM(Horas!J10:P10)</f>
        <v>0</v>
      </c>
      <c r="G10" s="269"/>
      <c r="H10" s="275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3">
        <f>SUM(Horas!C11:I11)</f>
        <v>0</v>
      </c>
      <c r="D11" s="270"/>
      <c r="E11" s="272" t="str">
        <f t="shared" si="5"/>
        <v>-</v>
      </c>
      <c r="F11" s="274">
        <f>SUM(Horas!J11:P11)</f>
        <v>0</v>
      </c>
      <c r="G11" s="269"/>
      <c r="H11" s="275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3">
        <f>SUM(Horas!C12:I12)</f>
        <v>0</v>
      </c>
      <c r="D12" s="270"/>
      <c r="E12" s="272" t="str">
        <f t="shared" si="5"/>
        <v>-</v>
      </c>
      <c r="F12" s="274">
        <f>SUM(Horas!J12:P12)</f>
        <v>0</v>
      </c>
      <c r="G12" s="269"/>
      <c r="H12" s="275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3"/>
      <c r="D13" s="270"/>
      <c r="E13" s="272"/>
      <c r="F13" s="274">
        <f>SUM(Horas!J13:P13)</f>
        <v>0</v>
      </c>
      <c r="G13" s="269"/>
      <c r="H13" s="275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3">
        <f>SUM(Horas!C15:I15)</f>
        <v>0</v>
      </c>
      <c r="D16" s="270"/>
      <c r="E16" s="272" t="str">
        <f t="shared" ref="E16:E25" si="9">+IFERROR(C16/D16,"-")</f>
        <v>-</v>
      </c>
      <c r="F16" s="274">
        <f>SUM(Horas!J15:P15)</f>
        <v>0</v>
      </c>
      <c r="G16" s="276"/>
      <c r="H16" s="275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3">
        <f>SUM(Horas!C16:I16)</f>
        <v>0</v>
      </c>
      <c r="D17" s="270"/>
      <c r="E17" s="272" t="str">
        <f t="shared" si="9"/>
        <v>-</v>
      </c>
      <c r="F17" s="274">
        <f>SUM(Horas!J16:P16)</f>
        <v>0</v>
      </c>
      <c r="G17" s="276"/>
      <c r="H17" s="275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3">
        <f>SUM(Horas!C17:I17)</f>
        <v>0</v>
      </c>
      <c r="D18" s="270"/>
      <c r="E18" s="272" t="str">
        <f t="shared" si="9"/>
        <v>-</v>
      </c>
      <c r="F18" s="274">
        <f>SUM(Horas!J17:P17)</f>
        <v>0</v>
      </c>
      <c r="G18" s="276"/>
      <c r="H18" s="275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3">
        <f>SUM(Horas!C18:I18)</f>
        <v>0</v>
      </c>
      <c r="D19" s="270"/>
      <c r="E19" s="272" t="str">
        <f t="shared" si="9"/>
        <v>-</v>
      </c>
      <c r="F19" s="274">
        <f>SUM(Horas!J18:P18)</f>
        <v>0</v>
      </c>
      <c r="G19" s="276"/>
      <c r="H19" s="275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3">
        <f>SUM(Horas!C19:I19)</f>
        <v>0</v>
      </c>
      <c r="D20" s="270"/>
      <c r="E20" s="272" t="str">
        <f>+IFERROR(C20/D20,"-")</f>
        <v>-</v>
      </c>
      <c r="F20" s="274">
        <f>SUM(Horas!J19:P19)</f>
        <v>0</v>
      </c>
      <c r="G20" s="276"/>
      <c r="H20" s="275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3">
        <f>SUM(Horas!C20:I20)</f>
        <v>0</v>
      </c>
      <c r="D21" s="270"/>
      <c r="E21" s="272" t="str">
        <f t="shared" si="9"/>
        <v>-</v>
      </c>
      <c r="F21" s="274">
        <f>SUM(Horas!J20:P20)</f>
        <v>0</v>
      </c>
      <c r="G21" s="276"/>
      <c r="H21" s="275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3">
        <f>SUM(Horas!C21:I21)</f>
        <v>0</v>
      </c>
      <c r="D22" s="270"/>
      <c r="E22" s="272" t="str">
        <f t="shared" si="9"/>
        <v>-</v>
      </c>
      <c r="F22" s="274">
        <f>SUM(Horas!J21:P21)</f>
        <v>0</v>
      </c>
      <c r="G22" s="276"/>
      <c r="H22" s="275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3">
        <f>SUM(Horas!C22:I22)</f>
        <v>0</v>
      </c>
      <c r="D23" s="270"/>
      <c r="E23" s="272" t="str">
        <f t="shared" si="9"/>
        <v>-</v>
      </c>
      <c r="F23" s="274">
        <f>SUM(Horas!J22:P22)</f>
        <v>0</v>
      </c>
      <c r="G23" s="276"/>
      <c r="H23" s="275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3">
        <f>SUM(Horas!C23:I23)</f>
        <v>0</v>
      </c>
      <c r="D24" s="270"/>
      <c r="E24" s="272" t="str">
        <f t="shared" si="9"/>
        <v>-</v>
      </c>
      <c r="F24" s="274">
        <f>SUM(Horas!J23:P23)</f>
        <v>0</v>
      </c>
      <c r="G24" s="269"/>
      <c r="H24" s="275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3">
        <f>SUM(Horas!C24:I24)</f>
        <v>0</v>
      </c>
      <c r="D25" s="270"/>
      <c r="E25" s="272" t="str">
        <f t="shared" si="9"/>
        <v>-</v>
      </c>
      <c r="F25" s="274">
        <f>SUM(Horas!J24:P24)</f>
        <v>0</v>
      </c>
      <c r="G25" s="276"/>
      <c r="H25" s="275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2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7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6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9" t="s">
        <v>339</v>
      </c>
      <c r="D241" s="459"/>
      <c r="E241" s="459"/>
      <c r="F241" s="460" t="s">
        <v>343</v>
      </c>
      <c r="G241" s="460"/>
      <c r="H241" s="460"/>
      <c r="I241" s="461" t="s">
        <v>0</v>
      </c>
      <c r="J241" s="461"/>
      <c r="K241" s="461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63" t="s">
        <v>1</v>
      </c>
      <c r="D242" s="463"/>
      <c r="E242" s="463"/>
      <c r="F242" s="464" t="s">
        <v>2</v>
      </c>
      <c r="G242" s="464"/>
      <c r="H242" s="464"/>
      <c r="I242" s="465"/>
      <c r="J242" s="465"/>
      <c r="K242" s="465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0" t="s">
        <v>3</v>
      </c>
      <c r="D243" s="261" t="s">
        <v>4</v>
      </c>
      <c r="E243" s="262" t="s">
        <v>5</v>
      </c>
      <c r="F243" s="263" t="s">
        <v>3</v>
      </c>
      <c r="G243" s="264" t="s">
        <v>4</v>
      </c>
      <c r="H243" s="265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G21" sqref="G21"/>
    </sheetView>
  </sheetViews>
  <sheetFormatPr baseColWidth="10" defaultRowHeight="15" x14ac:dyDescent="0.25"/>
  <cols>
    <col min="1" max="1" width="1" customWidth="1"/>
    <col min="2" max="2" width="19.7109375" style="36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63" t="s">
        <v>446</v>
      </c>
      <c r="C2" s="364" t="s">
        <v>447</v>
      </c>
      <c r="D2" s="364" t="s">
        <v>448</v>
      </c>
      <c r="E2" s="364" t="s">
        <v>449</v>
      </c>
      <c r="F2" s="364" t="s">
        <v>450</v>
      </c>
      <c r="G2" s="364" t="s">
        <v>451</v>
      </c>
      <c r="H2" s="364" t="s">
        <v>452</v>
      </c>
      <c r="I2" s="364" t="s">
        <v>453</v>
      </c>
      <c r="J2" s="364" t="s">
        <v>16</v>
      </c>
      <c r="M2" s="375" t="s">
        <v>418</v>
      </c>
    </row>
    <row r="3" spans="2:13" ht="15.75" x14ac:dyDescent="0.25">
      <c r="B3" s="369" t="s">
        <v>409</v>
      </c>
      <c r="C3" s="370">
        <v>4994.2</v>
      </c>
      <c r="D3" s="370">
        <v>4759.8</v>
      </c>
      <c r="E3" s="370">
        <v>4356.3666666666604</v>
      </c>
      <c r="F3" s="370">
        <v>3920.0666666666598</v>
      </c>
      <c r="G3" s="370">
        <v>3767.25</v>
      </c>
      <c r="H3" s="370">
        <v>3690.7</v>
      </c>
      <c r="I3" s="370">
        <v>3166.4</v>
      </c>
      <c r="J3" s="304">
        <f>SUM(C3:I3)</f>
        <v>28654.783333333322</v>
      </c>
      <c r="K3" s="374">
        <f>J3/$M$3</f>
        <v>5.4793142921677682E-3</v>
      </c>
      <c r="M3" s="376">
        <f>Resumen!C6</f>
        <v>5229629.4400000004</v>
      </c>
    </row>
    <row r="4" spans="2:13" x14ac:dyDescent="0.25">
      <c r="B4" s="369" t="s">
        <v>342</v>
      </c>
      <c r="C4" s="408">
        <v>149676.81666666601</v>
      </c>
      <c r="D4" s="370">
        <v>11969.416666666601</v>
      </c>
      <c r="E4" s="370">
        <v>5274.1333333333296</v>
      </c>
      <c r="F4" s="370">
        <v>5457.75</v>
      </c>
      <c r="G4" s="408">
        <v>19845.016666666601</v>
      </c>
      <c r="H4" s="408">
        <v>137215.20000000001</v>
      </c>
      <c r="I4" s="408">
        <v>344524.88333333301</v>
      </c>
      <c r="J4" s="304">
        <f t="shared" ref="J4:J12" si="0">SUM(C4:I4)</f>
        <v>673963.21666666563</v>
      </c>
      <c r="K4" s="374">
        <f t="shared" ref="K4:K13" si="1">J4/$M$3</f>
        <v>0.12887399086285273</v>
      </c>
    </row>
    <row r="5" spans="2:13" x14ac:dyDescent="0.25">
      <c r="B5" s="369" t="s">
        <v>396</v>
      </c>
      <c r="C5" s="370">
        <v>2284.75</v>
      </c>
      <c r="D5" s="370">
        <v>36771.120000000003</v>
      </c>
      <c r="E5" s="370">
        <v>82447.883333333302</v>
      </c>
      <c r="F5" s="370">
        <v>27884.799999999999</v>
      </c>
      <c r="G5" s="370">
        <v>2485.35</v>
      </c>
      <c r="H5" s="370">
        <v>21643.0333333333</v>
      </c>
      <c r="I5" s="370">
        <v>98082.416666666599</v>
      </c>
      <c r="J5" s="304">
        <f t="shared" si="0"/>
        <v>271599.35333333316</v>
      </c>
      <c r="K5" s="374">
        <f t="shared" si="1"/>
        <v>5.1934722421428992E-2</v>
      </c>
    </row>
    <row r="6" spans="2:13" x14ac:dyDescent="0.25">
      <c r="B6" s="369" t="s">
        <v>403</v>
      </c>
      <c r="C6" s="408">
        <v>3270.2666666666601</v>
      </c>
      <c r="D6" s="370">
        <v>40089.1</v>
      </c>
      <c r="E6" s="370">
        <v>19797.733333333301</v>
      </c>
      <c r="F6" s="370">
        <v>4788.5</v>
      </c>
      <c r="G6" s="370">
        <v>3319.1</v>
      </c>
      <c r="H6" s="370">
        <v>12790.0666666666</v>
      </c>
      <c r="I6" s="370">
        <v>10002.233333333301</v>
      </c>
      <c r="J6" s="304">
        <f t="shared" si="0"/>
        <v>94056.999999999884</v>
      </c>
      <c r="K6" s="374">
        <f t="shared" si="1"/>
        <v>1.7985404334881494E-2</v>
      </c>
    </row>
    <row r="7" spans="2:13" x14ac:dyDescent="0.25">
      <c r="B7" s="369" t="s">
        <v>404</v>
      </c>
      <c r="C7" s="370">
        <v>3264.5166666666601</v>
      </c>
      <c r="D7" s="370">
        <v>3256.55</v>
      </c>
      <c r="E7" s="370">
        <v>4606.9666666666599</v>
      </c>
      <c r="F7" s="370">
        <v>4979.4833333333299</v>
      </c>
      <c r="G7" s="370">
        <v>2081.9</v>
      </c>
      <c r="H7" s="370">
        <v>4193.05</v>
      </c>
      <c r="I7" s="370">
        <v>2735</v>
      </c>
      <c r="J7" s="304">
        <f t="shared" si="0"/>
        <v>25117.466666666649</v>
      </c>
      <c r="K7" s="374">
        <f t="shared" si="1"/>
        <v>4.8029151883209999E-3</v>
      </c>
    </row>
    <row r="8" spans="2:13" x14ac:dyDescent="0.25">
      <c r="B8" s="369" t="s">
        <v>405</v>
      </c>
      <c r="C8" s="370">
        <v>1463.5333333333299</v>
      </c>
      <c r="D8" s="370">
        <v>8725.1166666666595</v>
      </c>
      <c r="E8" s="370">
        <v>2281.8166666666598</v>
      </c>
      <c r="F8" s="370">
        <v>1415.2666666666601</v>
      </c>
      <c r="G8" s="370">
        <v>1052.5999999999999</v>
      </c>
      <c r="H8" s="370">
        <v>2342.6999999999998</v>
      </c>
      <c r="I8" s="370">
        <v>1868.2</v>
      </c>
      <c r="J8" s="304">
        <f t="shared" si="0"/>
        <v>19149.233333333308</v>
      </c>
      <c r="K8" s="374">
        <f t="shared" si="1"/>
        <v>3.6616807276756702E-3</v>
      </c>
    </row>
    <row r="9" spans="2:13" x14ac:dyDescent="0.25">
      <c r="B9" s="369" t="s">
        <v>408</v>
      </c>
      <c r="C9" s="370">
        <v>653.78333333333296</v>
      </c>
      <c r="D9" s="370">
        <v>222.95</v>
      </c>
      <c r="E9" s="370">
        <v>2423.6666666666601</v>
      </c>
      <c r="F9" s="370">
        <v>590.33333333333303</v>
      </c>
      <c r="G9" s="408">
        <v>355.3</v>
      </c>
      <c r="H9" s="370">
        <v>781.56666666666604</v>
      </c>
      <c r="I9" s="370">
        <v>762.33333333333303</v>
      </c>
      <c r="J9" s="304">
        <f t="shared" si="0"/>
        <v>5789.9333333333252</v>
      </c>
      <c r="K9" s="374">
        <f t="shared" si="1"/>
        <v>1.1071402667744896E-3</v>
      </c>
    </row>
    <row r="10" spans="2:13" x14ac:dyDescent="0.25">
      <c r="B10" s="369" t="s">
        <v>406</v>
      </c>
      <c r="C10" s="370">
        <v>1720.2666666666601</v>
      </c>
      <c r="D10" s="370">
        <v>1446.63333333333</v>
      </c>
      <c r="E10" s="370">
        <v>1272.05</v>
      </c>
      <c r="F10" s="370">
        <v>1403.8</v>
      </c>
      <c r="G10" s="370">
        <v>355.18</v>
      </c>
      <c r="H10" s="370">
        <v>987.13333333333298</v>
      </c>
      <c r="I10" s="370">
        <v>1340.6666666666599</v>
      </c>
      <c r="J10" s="304">
        <f t="shared" si="0"/>
        <v>8525.7299999999832</v>
      </c>
      <c r="K10" s="374">
        <f t="shared" si="1"/>
        <v>1.6302742092563986E-3</v>
      </c>
    </row>
    <row r="11" spans="2:13" x14ac:dyDescent="0.25">
      <c r="B11" s="369" t="s">
        <v>407</v>
      </c>
      <c r="C11" s="370">
        <v>393.5</v>
      </c>
      <c r="D11" s="370">
        <v>517.41666666666595</v>
      </c>
      <c r="E11" s="370">
        <v>608.78333333333296</v>
      </c>
      <c r="F11" s="370">
        <v>601.75</v>
      </c>
      <c r="G11" s="370">
        <v>539.33333333333303</v>
      </c>
      <c r="H11" s="370">
        <v>728.3</v>
      </c>
      <c r="I11" s="370">
        <v>662.11666666666599</v>
      </c>
      <c r="J11" s="304">
        <f t="shared" si="0"/>
        <v>4051.199999999998</v>
      </c>
      <c r="K11" s="374">
        <f t="shared" si="1"/>
        <v>7.7466291760817333E-4</v>
      </c>
    </row>
    <row r="12" spans="2:13" x14ac:dyDescent="0.25">
      <c r="B12" s="369" t="s">
        <v>481</v>
      </c>
      <c r="C12" s="370">
        <v>1162.7833333333299</v>
      </c>
      <c r="D12" s="370">
        <v>1304.7333333333299</v>
      </c>
      <c r="E12" s="370">
        <v>1526.7833333333299</v>
      </c>
      <c r="F12" s="370">
        <v>2067.25</v>
      </c>
      <c r="G12" s="370">
        <v>579.06666666666604</v>
      </c>
      <c r="H12" s="370">
        <v>1128.88333333333</v>
      </c>
      <c r="I12" s="370">
        <v>740.4</v>
      </c>
      <c r="J12" s="304">
        <f t="shared" si="0"/>
        <v>8509.8999999999851</v>
      </c>
      <c r="K12" s="374">
        <f t="shared" si="1"/>
        <v>1.6272472261438058E-3</v>
      </c>
    </row>
    <row r="13" spans="2:13" ht="20.25" customHeight="1" x14ac:dyDescent="0.25">
      <c r="B13" s="371" t="s">
        <v>16</v>
      </c>
      <c r="C13" s="372">
        <f t="shared" ref="C13:I13" si="2">SUM(C3:C11)</f>
        <v>167721.63333333266</v>
      </c>
      <c r="D13" s="372">
        <f t="shared" si="2"/>
        <v>107758.10333333326</v>
      </c>
      <c r="E13" s="372">
        <f t="shared" si="2"/>
        <v>123069.39999999991</v>
      </c>
      <c r="F13" s="372">
        <f t="shared" si="2"/>
        <v>51041.749999999993</v>
      </c>
      <c r="G13" s="372">
        <f t="shared" si="2"/>
        <v>33801.029999999933</v>
      </c>
      <c r="H13" s="372">
        <f t="shared" si="2"/>
        <v>184371.74999999991</v>
      </c>
      <c r="I13" s="372">
        <f t="shared" si="2"/>
        <v>463144.24999999953</v>
      </c>
      <c r="J13" s="373">
        <f>SUM(J3:J12)</f>
        <v>1139417.8166666653</v>
      </c>
      <c r="K13" s="374">
        <f t="shared" si="1"/>
        <v>0.21787735244711051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showGridLines="0" zoomScaleNormal="100" workbookViewId="0">
      <pane ySplit="1" topLeftCell="A23" activePane="bottomLeft" state="frozen"/>
      <selection pane="bottomLeft" activeCell="C12" sqref="C12"/>
    </sheetView>
  </sheetViews>
  <sheetFormatPr baseColWidth="10" defaultColWidth="9.140625" defaultRowHeight="15" x14ac:dyDescent="0.25"/>
  <cols>
    <col min="1" max="1" width="25.5703125" style="354" customWidth="1"/>
    <col min="2" max="2" width="28.5703125" style="354" bestFit="1" customWidth="1"/>
    <col min="3" max="3" width="44.85546875" style="354" customWidth="1"/>
    <col min="4" max="4" width="32.42578125" style="348" customWidth="1"/>
    <col min="5" max="5" width="21.5703125" style="348" bestFit="1" customWidth="1"/>
    <col min="6" max="6" width="15.7109375" style="348" customWidth="1"/>
    <col min="7" max="7" width="17.28515625" style="351" bestFit="1" customWidth="1"/>
    <col min="8" max="8" width="15.7109375" style="348" customWidth="1"/>
    <col min="9" max="9" width="14" style="348" customWidth="1"/>
    <col min="10" max="10" width="15.7109375" style="348" customWidth="1"/>
    <col min="11" max="1027" width="10.5703125" style="344" customWidth="1"/>
    <col min="1028" max="16384" width="9.140625" style="344"/>
  </cols>
  <sheetData>
    <row r="1" spans="1:10" ht="20.100000000000001" customHeight="1" x14ac:dyDescent="0.25">
      <c r="A1" s="437" t="s">
        <v>214</v>
      </c>
      <c r="B1" s="437" t="s">
        <v>455</v>
      </c>
      <c r="C1" s="437" t="s">
        <v>215</v>
      </c>
      <c r="D1" s="438" t="s">
        <v>435</v>
      </c>
      <c r="E1" s="438" t="s">
        <v>216</v>
      </c>
      <c r="F1" s="438" t="s">
        <v>217</v>
      </c>
      <c r="G1" s="438" t="s">
        <v>218</v>
      </c>
      <c r="H1" s="438" t="s">
        <v>219</v>
      </c>
      <c r="I1" s="438" t="s">
        <v>220</v>
      </c>
      <c r="J1" s="438" t="s">
        <v>221</v>
      </c>
    </row>
    <row r="2" spans="1:10" s="452" customFormat="1" ht="17.100000000000001" customHeight="1" x14ac:dyDescent="0.25">
      <c r="A2" s="439" t="s">
        <v>342</v>
      </c>
      <c r="B2" s="440" t="s">
        <v>525</v>
      </c>
      <c r="C2" s="441" t="s">
        <v>575</v>
      </c>
      <c r="D2" s="442"/>
      <c r="E2" s="443" t="s">
        <v>576</v>
      </c>
      <c r="F2" s="444">
        <v>16335</v>
      </c>
      <c r="G2" s="445">
        <v>11230.07</v>
      </c>
      <c r="H2" s="444">
        <v>38026</v>
      </c>
      <c r="I2" s="446">
        <f t="shared" ref="I2:I12" si="0">F2/G2</f>
        <v>1.4545768637239127</v>
      </c>
      <c r="J2" s="446">
        <f t="shared" ref="J2:J12" si="1">H2/F2</f>
        <v>2.3278849097030916</v>
      </c>
    </row>
    <row r="3" spans="1:10" s="453" customFormat="1" ht="20.100000000000001" customHeight="1" x14ac:dyDescent="0.25">
      <c r="A3" s="439" t="s">
        <v>342</v>
      </c>
      <c r="B3" s="440" t="s">
        <v>687</v>
      </c>
      <c r="C3" s="441" t="s">
        <v>577</v>
      </c>
      <c r="D3" s="442"/>
      <c r="E3" s="443" t="s">
        <v>578</v>
      </c>
      <c r="F3" s="444">
        <v>16890</v>
      </c>
      <c r="G3" s="445">
        <v>10033.83</v>
      </c>
      <c r="H3" s="444">
        <v>33973</v>
      </c>
      <c r="I3" s="446">
        <f t="shared" si="0"/>
        <v>1.6833053779065421</v>
      </c>
      <c r="J3" s="446">
        <f t="shared" si="1"/>
        <v>2.0114268798105388</v>
      </c>
    </row>
    <row r="4" spans="1:10" s="453" customFormat="1" ht="20.100000000000001" customHeight="1" x14ac:dyDescent="0.25">
      <c r="A4" s="440" t="s">
        <v>342</v>
      </c>
      <c r="B4" s="440" t="s">
        <v>687</v>
      </c>
      <c r="C4" s="447" t="s">
        <v>579</v>
      </c>
      <c r="D4" s="448"/>
      <c r="E4" s="449" t="s">
        <v>580</v>
      </c>
      <c r="F4" s="450">
        <v>28969</v>
      </c>
      <c r="G4" s="451">
        <v>28654.48</v>
      </c>
      <c r="H4" s="450">
        <v>58148</v>
      </c>
      <c r="I4" s="446">
        <f t="shared" si="0"/>
        <v>1.010976294108286</v>
      </c>
      <c r="J4" s="446">
        <f t="shared" si="1"/>
        <v>2.0072491283786116</v>
      </c>
    </row>
    <row r="5" spans="1:10" s="453" customFormat="1" ht="20.100000000000001" customHeight="1" x14ac:dyDescent="0.25">
      <c r="A5" s="439" t="s">
        <v>342</v>
      </c>
      <c r="B5" s="440" t="s">
        <v>687</v>
      </c>
      <c r="C5" s="441" t="s">
        <v>581</v>
      </c>
      <c r="D5" s="442"/>
      <c r="E5" s="443" t="s">
        <v>582</v>
      </c>
      <c r="F5" s="444">
        <v>73700</v>
      </c>
      <c r="G5" s="445">
        <v>65321.35</v>
      </c>
      <c r="H5" s="444">
        <v>219867</v>
      </c>
      <c r="I5" s="446">
        <f t="shared" si="0"/>
        <v>1.1282681695953927</v>
      </c>
      <c r="J5" s="446">
        <f t="shared" si="1"/>
        <v>2.9832700135685211</v>
      </c>
    </row>
    <row r="6" spans="1:10" s="453" customFormat="1" ht="20.100000000000001" customHeight="1" x14ac:dyDescent="0.25">
      <c r="A6" s="439" t="s">
        <v>342</v>
      </c>
      <c r="B6" s="440" t="s">
        <v>687</v>
      </c>
      <c r="C6" s="441" t="s">
        <v>583</v>
      </c>
      <c r="D6" s="442"/>
      <c r="E6" s="443" t="s">
        <v>584</v>
      </c>
      <c r="F6" s="444">
        <v>24467</v>
      </c>
      <c r="G6" s="445">
        <v>12336.98</v>
      </c>
      <c r="H6" s="444">
        <v>45772</v>
      </c>
      <c r="I6" s="446">
        <f t="shared" si="0"/>
        <v>1.983224419590532</v>
      </c>
      <c r="J6" s="446">
        <f t="shared" si="1"/>
        <v>1.8707647034781543</v>
      </c>
    </row>
    <row r="7" spans="1:10" s="453" customFormat="1" ht="20.100000000000001" customHeight="1" x14ac:dyDescent="0.25">
      <c r="A7" s="440" t="s">
        <v>342</v>
      </c>
      <c r="B7" s="440" t="s">
        <v>687</v>
      </c>
      <c r="C7" s="447" t="s">
        <v>585</v>
      </c>
      <c r="D7" s="448"/>
      <c r="E7" s="449" t="s">
        <v>586</v>
      </c>
      <c r="F7" s="450">
        <v>20745</v>
      </c>
      <c r="G7" s="451">
        <v>8545.0169999999998</v>
      </c>
      <c r="H7" s="450">
        <v>35884</v>
      </c>
      <c r="I7" s="446">
        <f t="shared" si="0"/>
        <v>2.4277306879553313</v>
      </c>
      <c r="J7" s="446">
        <f t="shared" si="1"/>
        <v>1.7297662087249939</v>
      </c>
    </row>
    <row r="8" spans="1:10" s="347" customFormat="1" ht="17.100000000000001" customHeight="1" x14ac:dyDescent="0.25">
      <c r="A8" s="439" t="s">
        <v>342</v>
      </c>
      <c r="B8" s="440" t="s">
        <v>687</v>
      </c>
      <c r="C8" s="441" t="s">
        <v>587</v>
      </c>
      <c r="D8" s="442"/>
      <c r="E8" s="443" t="s">
        <v>588</v>
      </c>
      <c r="F8" s="444">
        <v>99803</v>
      </c>
      <c r="G8" s="445">
        <v>120805.6</v>
      </c>
      <c r="H8" s="444">
        <v>326056</v>
      </c>
      <c r="I8" s="446">
        <f t="shared" si="0"/>
        <v>0.82614547669975558</v>
      </c>
      <c r="J8" s="446">
        <f t="shared" si="1"/>
        <v>3.266995982084707</v>
      </c>
    </row>
    <row r="9" spans="1:10" s="347" customFormat="1" ht="17.100000000000001" customHeight="1" x14ac:dyDescent="0.25">
      <c r="A9" s="389" t="s">
        <v>342</v>
      </c>
      <c r="B9" s="440" t="s">
        <v>687</v>
      </c>
      <c r="C9" s="390" t="s">
        <v>589</v>
      </c>
      <c r="D9" s="391"/>
      <c r="E9" s="392" t="s">
        <v>590</v>
      </c>
      <c r="F9" s="393">
        <v>98513</v>
      </c>
      <c r="G9" s="394">
        <v>86045.52</v>
      </c>
      <c r="H9" s="393">
        <v>312464</v>
      </c>
      <c r="I9" s="361">
        <f t="shared" si="0"/>
        <v>1.1448940049406406</v>
      </c>
      <c r="J9" s="361">
        <f t="shared" si="1"/>
        <v>3.1718047364307247</v>
      </c>
    </row>
    <row r="10" spans="1:10" ht="17.100000000000001" customHeight="1" x14ac:dyDescent="0.25">
      <c r="A10" s="383" t="s">
        <v>404</v>
      </c>
      <c r="B10" s="440" t="s">
        <v>591</v>
      </c>
      <c r="C10" s="384" t="s">
        <v>592</v>
      </c>
      <c r="D10" s="385"/>
      <c r="E10" s="386" t="s">
        <v>593</v>
      </c>
      <c r="F10" s="387">
        <v>3618</v>
      </c>
      <c r="G10" s="388">
        <v>1654.067</v>
      </c>
      <c r="H10" s="387">
        <v>7296</v>
      </c>
      <c r="I10" s="350">
        <f t="shared" si="0"/>
        <v>2.1873358213421827</v>
      </c>
      <c r="J10" s="350">
        <f t="shared" si="1"/>
        <v>2.0165837479270317</v>
      </c>
    </row>
    <row r="11" spans="1:10" s="347" customFormat="1" ht="17.100000000000001" customHeight="1" x14ac:dyDescent="0.25">
      <c r="A11" s="355" t="s">
        <v>405</v>
      </c>
      <c r="B11" s="440" t="s">
        <v>594</v>
      </c>
      <c r="C11" s="356" t="s">
        <v>595</v>
      </c>
      <c r="D11" s="357"/>
      <c r="E11" s="358" t="s">
        <v>596</v>
      </c>
      <c r="F11" s="359">
        <v>1732</v>
      </c>
      <c r="G11" s="360">
        <v>205.2</v>
      </c>
      <c r="H11" s="359">
        <v>2557</v>
      </c>
      <c r="I11" s="350">
        <f t="shared" si="0"/>
        <v>8.4405458089668617</v>
      </c>
      <c r="J11" s="350">
        <f t="shared" si="1"/>
        <v>1.4763279445727482</v>
      </c>
    </row>
    <row r="12" spans="1:10" ht="17.100000000000001" customHeight="1" x14ac:dyDescent="0.25">
      <c r="A12" s="353" t="s">
        <v>386</v>
      </c>
      <c r="B12" s="440" t="s">
        <v>597</v>
      </c>
      <c r="C12" s="352" t="s">
        <v>598</v>
      </c>
      <c r="D12" s="345"/>
      <c r="E12" s="346" t="s">
        <v>599</v>
      </c>
      <c r="F12" s="343">
        <v>16153</v>
      </c>
      <c r="G12" s="349">
        <v>8143.65</v>
      </c>
      <c r="H12" s="343">
        <v>36802</v>
      </c>
      <c r="I12" s="350">
        <f t="shared" si="0"/>
        <v>1.9835086232831716</v>
      </c>
      <c r="J12" s="350">
        <f t="shared" si="1"/>
        <v>2.2783383891537174</v>
      </c>
    </row>
    <row r="13" spans="1:10" ht="17.100000000000001" customHeight="1" x14ac:dyDescent="0.25">
      <c r="A13" s="353" t="s">
        <v>386</v>
      </c>
      <c r="B13" s="440" t="s">
        <v>600</v>
      </c>
      <c r="C13" s="352" t="s">
        <v>601</v>
      </c>
      <c r="D13" s="345"/>
      <c r="E13" s="346" t="s">
        <v>602</v>
      </c>
      <c r="F13" s="343">
        <v>34601</v>
      </c>
      <c r="G13" s="349">
        <v>20919.38</v>
      </c>
      <c r="H13" s="343">
        <v>90825</v>
      </c>
      <c r="I13" s="350">
        <f t="shared" ref="I13:I25" si="2">F13/G13</f>
        <v>1.6540165148297894</v>
      </c>
      <c r="J13" s="350">
        <f t="shared" ref="J13:J25" si="3">H13/F13</f>
        <v>2.6249241351406027</v>
      </c>
    </row>
    <row r="14" spans="1:10" ht="17.100000000000001" customHeight="1" x14ac:dyDescent="0.25">
      <c r="A14" s="353" t="s">
        <v>403</v>
      </c>
      <c r="B14" s="440" t="s">
        <v>603</v>
      </c>
      <c r="C14" s="352" t="s">
        <v>604</v>
      </c>
      <c r="D14" s="345"/>
      <c r="E14" s="346" t="s">
        <v>599</v>
      </c>
      <c r="F14" s="343">
        <v>24910</v>
      </c>
      <c r="G14" s="349">
        <v>17824.349999999999</v>
      </c>
      <c r="H14" s="343">
        <v>62543</v>
      </c>
      <c r="I14" s="350">
        <f t="shared" si="2"/>
        <v>1.3975264175131212</v>
      </c>
      <c r="J14" s="350">
        <f t="shared" si="3"/>
        <v>2.5107587314331594</v>
      </c>
    </row>
    <row r="15" spans="1:10" ht="17.100000000000001" customHeight="1" x14ac:dyDescent="0.25">
      <c r="A15" s="353" t="s">
        <v>403</v>
      </c>
      <c r="B15" s="353" t="s">
        <v>605</v>
      </c>
      <c r="C15" s="352" t="s">
        <v>606</v>
      </c>
      <c r="D15" s="345"/>
      <c r="E15" s="346" t="s">
        <v>602</v>
      </c>
      <c r="F15" s="343">
        <v>26675</v>
      </c>
      <c r="G15" s="416">
        <v>14994.42</v>
      </c>
      <c r="H15" s="343">
        <v>68214</v>
      </c>
      <c r="I15" s="350">
        <f t="shared" si="2"/>
        <v>1.778995119517794</v>
      </c>
      <c r="J15" s="350">
        <f t="shared" si="3"/>
        <v>2.5572258669165886</v>
      </c>
    </row>
    <row r="16" spans="1:10" ht="17.100000000000001" customHeight="1" x14ac:dyDescent="0.25">
      <c r="A16" s="353" t="s">
        <v>404</v>
      </c>
      <c r="B16" s="353" t="s">
        <v>607</v>
      </c>
      <c r="C16" s="352" t="s">
        <v>608</v>
      </c>
      <c r="D16" s="345"/>
      <c r="E16" s="346" t="s">
        <v>602</v>
      </c>
      <c r="F16" s="343">
        <v>9296</v>
      </c>
      <c r="G16" s="349">
        <v>1845.65</v>
      </c>
      <c r="H16" s="343">
        <v>20720</v>
      </c>
      <c r="I16" s="350">
        <f t="shared" si="2"/>
        <v>5.0367079348738928</v>
      </c>
      <c r="J16" s="350">
        <f t="shared" si="3"/>
        <v>2.2289156626506026</v>
      </c>
    </row>
    <row r="17" spans="1:10" ht="17.100000000000001" customHeight="1" x14ac:dyDescent="0.25">
      <c r="A17" s="353" t="s">
        <v>405</v>
      </c>
      <c r="B17" s="353" t="s">
        <v>609</v>
      </c>
      <c r="C17" s="352" t="s">
        <v>610</v>
      </c>
      <c r="D17" s="345"/>
      <c r="E17" s="346" t="s">
        <v>602</v>
      </c>
      <c r="F17" s="343">
        <v>17056</v>
      </c>
      <c r="G17" s="349">
        <v>5034.6499999999996</v>
      </c>
      <c r="H17" s="343">
        <v>36185</v>
      </c>
      <c r="I17" s="350">
        <f t="shared" si="2"/>
        <v>3.3877230790620998</v>
      </c>
      <c r="J17" s="350">
        <f t="shared" si="3"/>
        <v>2.1215408067542212</v>
      </c>
    </row>
    <row r="18" spans="1:10" ht="17.25" customHeight="1" x14ac:dyDescent="0.25">
      <c r="A18" s="353" t="s">
        <v>688</v>
      </c>
      <c r="B18" s="353" t="s">
        <v>611</v>
      </c>
      <c r="C18" s="352" t="s">
        <v>613</v>
      </c>
      <c r="D18" s="345"/>
      <c r="E18" s="346" t="s">
        <v>602</v>
      </c>
      <c r="F18" s="343">
        <v>4419</v>
      </c>
      <c r="G18" s="349">
        <v>192</v>
      </c>
      <c r="H18" s="343">
        <v>7711</v>
      </c>
      <c r="I18" s="350">
        <f t="shared" si="2"/>
        <v>23.015625</v>
      </c>
      <c r="J18" s="350">
        <f t="shared" si="3"/>
        <v>1.7449649241909935</v>
      </c>
    </row>
    <row r="19" spans="1:10" ht="17.100000000000001" customHeight="1" x14ac:dyDescent="0.25">
      <c r="A19" s="353" t="s">
        <v>612</v>
      </c>
      <c r="B19" s="353" t="s">
        <v>614</v>
      </c>
      <c r="C19" s="352" t="s">
        <v>615</v>
      </c>
      <c r="D19" s="345"/>
      <c r="E19" s="346" t="s">
        <v>602</v>
      </c>
      <c r="F19" s="343">
        <v>4511</v>
      </c>
      <c r="G19" s="407">
        <v>181.1</v>
      </c>
      <c r="H19" s="343">
        <v>8243</v>
      </c>
      <c r="I19" s="350">
        <f t="shared" si="2"/>
        <v>24.908890115958034</v>
      </c>
      <c r="J19" s="350">
        <f t="shared" si="3"/>
        <v>1.8273110175127467</v>
      </c>
    </row>
    <row r="20" spans="1:10" ht="17.100000000000001" customHeight="1" x14ac:dyDescent="0.25">
      <c r="A20" s="353" t="s">
        <v>386</v>
      </c>
      <c r="B20" s="353" t="s">
        <v>616</v>
      </c>
      <c r="C20" s="352" t="s">
        <v>617</v>
      </c>
      <c r="D20" s="345"/>
      <c r="E20" s="346" t="s">
        <v>618</v>
      </c>
      <c r="F20" s="343">
        <v>18353</v>
      </c>
      <c r="G20" s="349">
        <v>13592.62</v>
      </c>
      <c r="H20" s="343">
        <v>39371</v>
      </c>
      <c r="I20" s="350">
        <f t="shared" si="2"/>
        <v>1.350217985936486</v>
      </c>
      <c r="J20" s="350">
        <f t="shared" si="3"/>
        <v>2.1452078679235003</v>
      </c>
    </row>
    <row r="21" spans="1:10" x14ac:dyDescent="0.25">
      <c r="A21" s="353" t="s">
        <v>386</v>
      </c>
      <c r="B21" s="353" t="s">
        <v>619</v>
      </c>
      <c r="C21" s="352" t="s">
        <v>620</v>
      </c>
      <c r="D21" s="345"/>
      <c r="E21" s="346" t="s">
        <v>621</v>
      </c>
      <c r="F21" s="343">
        <v>60617</v>
      </c>
      <c r="G21" s="349">
        <v>50163.4</v>
      </c>
      <c r="H21" s="343">
        <v>190323</v>
      </c>
      <c r="I21" s="350">
        <f t="shared" si="2"/>
        <v>1.2083909782829712</v>
      </c>
      <c r="J21" s="350">
        <f t="shared" si="3"/>
        <v>3.1397627728195059</v>
      </c>
    </row>
    <row r="22" spans="1:10" ht="17.100000000000001" customHeight="1" x14ac:dyDescent="0.25">
      <c r="A22" s="353" t="s">
        <v>403</v>
      </c>
      <c r="B22" s="353" t="s">
        <v>622</v>
      </c>
      <c r="C22" s="352" t="s">
        <v>623</v>
      </c>
      <c r="D22" s="345"/>
      <c r="E22" s="346" t="s">
        <v>618</v>
      </c>
      <c r="F22" s="343">
        <v>20219</v>
      </c>
      <c r="G22" s="349">
        <v>13067.62</v>
      </c>
      <c r="H22" s="343">
        <v>51319</v>
      </c>
      <c r="I22" s="350">
        <f t="shared" si="2"/>
        <v>1.5472595621850038</v>
      </c>
      <c r="J22" s="350">
        <f t="shared" si="3"/>
        <v>2.5381571788911419</v>
      </c>
    </row>
    <row r="23" spans="1:10" ht="17.100000000000001" customHeight="1" x14ac:dyDescent="0.25">
      <c r="A23" s="353" t="s">
        <v>403</v>
      </c>
      <c r="B23" s="353" t="s">
        <v>624</v>
      </c>
      <c r="C23" s="352" t="s">
        <v>625</v>
      </c>
      <c r="D23" s="345"/>
      <c r="E23" s="346" t="s">
        <v>621</v>
      </c>
      <c r="F23" s="343">
        <v>14857</v>
      </c>
      <c r="G23" s="349">
        <v>2465.567</v>
      </c>
      <c r="H23" s="343">
        <v>30122</v>
      </c>
      <c r="I23" s="350">
        <f t="shared" si="2"/>
        <v>6.0257944724276404</v>
      </c>
      <c r="J23" s="350">
        <f t="shared" si="3"/>
        <v>2.0274618025173319</v>
      </c>
    </row>
    <row r="24" spans="1:10" ht="17.100000000000001" customHeight="1" x14ac:dyDescent="0.25">
      <c r="A24" s="353" t="s">
        <v>404</v>
      </c>
      <c r="B24" s="353" t="s">
        <v>626</v>
      </c>
      <c r="C24" s="352" t="s">
        <v>627</v>
      </c>
      <c r="D24" s="345"/>
      <c r="E24" s="346" t="s">
        <v>621</v>
      </c>
      <c r="F24" s="343">
        <v>6063</v>
      </c>
      <c r="G24" s="349">
        <v>1732.2</v>
      </c>
      <c r="H24" s="343">
        <v>12356</v>
      </c>
      <c r="I24" s="350">
        <f t="shared" si="2"/>
        <v>3.5001731901627986</v>
      </c>
      <c r="J24" s="350">
        <f t="shared" si="3"/>
        <v>2.0379350156688107</v>
      </c>
    </row>
    <row r="25" spans="1:10" ht="17.100000000000001" customHeight="1" x14ac:dyDescent="0.25">
      <c r="A25" s="353" t="s">
        <v>405</v>
      </c>
      <c r="B25" s="353" t="s">
        <v>628</v>
      </c>
      <c r="C25" s="352" t="s">
        <v>629</v>
      </c>
      <c r="D25" s="345"/>
      <c r="E25" s="346" t="s">
        <v>621</v>
      </c>
      <c r="F25" s="343">
        <v>4702</v>
      </c>
      <c r="G25" s="349">
        <v>328.5333</v>
      </c>
      <c r="H25" s="343">
        <v>7830</v>
      </c>
      <c r="I25" s="350">
        <f t="shared" si="2"/>
        <v>14.312095607964245</v>
      </c>
      <c r="J25" s="350">
        <f t="shared" si="3"/>
        <v>1.665248830284985</v>
      </c>
    </row>
    <row r="26" spans="1:10" ht="17.25" customHeight="1" x14ac:dyDescent="0.25">
      <c r="A26" s="353" t="s">
        <v>688</v>
      </c>
      <c r="B26" s="353" t="s">
        <v>630</v>
      </c>
      <c r="C26" s="352" t="s">
        <v>631</v>
      </c>
      <c r="D26" s="345"/>
      <c r="E26" s="346" t="s">
        <v>621</v>
      </c>
      <c r="F26" s="343">
        <v>3928</v>
      </c>
      <c r="G26" s="349">
        <v>431.1</v>
      </c>
      <c r="H26" s="343">
        <v>8106</v>
      </c>
      <c r="I26" s="350">
        <f t="shared" ref="I26:I30" si="4">F26/G26</f>
        <v>9.1115750405938289</v>
      </c>
      <c r="J26" s="350">
        <f t="shared" ref="J26:J30" si="5">H26/F26</f>
        <v>2.0636456211812626</v>
      </c>
    </row>
    <row r="27" spans="1:10" ht="17.100000000000001" customHeight="1" x14ac:dyDescent="0.25">
      <c r="A27" s="353" t="s">
        <v>633</v>
      </c>
      <c r="B27" s="353" t="s">
        <v>632</v>
      </c>
      <c r="C27" s="352" t="s">
        <v>634</v>
      </c>
      <c r="D27" s="345"/>
      <c r="E27" s="346" t="s">
        <v>621</v>
      </c>
      <c r="F27" s="343">
        <v>2747</v>
      </c>
      <c r="G27" s="349">
        <v>149.86670000000001</v>
      </c>
      <c r="H27" s="343">
        <v>5177</v>
      </c>
      <c r="I27" s="350">
        <f t="shared" si="4"/>
        <v>18.329622257646292</v>
      </c>
      <c r="J27" s="350">
        <f t="shared" si="5"/>
        <v>1.8846013833272661</v>
      </c>
    </row>
    <row r="28" spans="1:10" ht="17.100000000000001" customHeight="1" x14ac:dyDescent="0.25">
      <c r="A28" s="353" t="s">
        <v>688</v>
      </c>
      <c r="B28" s="353" t="s">
        <v>635</v>
      </c>
      <c r="C28" s="352" t="s">
        <v>636</v>
      </c>
      <c r="D28" s="345"/>
      <c r="E28" s="346" t="s">
        <v>637</v>
      </c>
      <c r="F28" s="343">
        <v>1281</v>
      </c>
      <c r="G28" s="457">
        <v>191.43</v>
      </c>
      <c r="H28" s="343">
        <v>2104</v>
      </c>
      <c r="I28" s="350">
        <f t="shared" si="4"/>
        <v>6.691741106409653</v>
      </c>
      <c r="J28" s="350">
        <f t="shared" si="5"/>
        <v>1.6424668227946917</v>
      </c>
    </row>
    <row r="29" spans="1:10" x14ac:dyDescent="0.25">
      <c r="A29" s="353" t="s">
        <v>386</v>
      </c>
      <c r="B29" s="353" t="s">
        <v>638</v>
      </c>
      <c r="C29" s="352" t="s">
        <v>639</v>
      </c>
      <c r="D29" s="345"/>
      <c r="E29" s="346" t="s">
        <v>637</v>
      </c>
      <c r="F29" s="343">
        <v>8874</v>
      </c>
      <c r="G29" s="349">
        <v>6278.4669999999996</v>
      </c>
      <c r="H29" s="343">
        <v>17471</v>
      </c>
      <c r="I29" s="350">
        <f t="shared" si="4"/>
        <v>1.4134023480572568</v>
      </c>
      <c r="J29" s="350">
        <f t="shared" si="5"/>
        <v>1.9687852152355194</v>
      </c>
    </row>
    <row r="30" spans="1:10" x14ac:dyDescent="0.25">
      <c r="A30" s="353" t="s">
        <v>386</v>
      </c>
      <c r="B30" s="353" t="s">
        <v>640</v>
      </c>
      <c r="C30" s="352" t="s">
        <v>641</v>
      </c>
      <c r="D30" s="345"/>
      <c r="E30" s="346" t="s">
        <v>642</v>
      </c>
      <c r="F30" s="343">
        <v>19548</v>
      </c>
      <c r="G30" s="349">
        <v>15099.87</v>
      </c>
      <c r="H30" s="343">
        <v>46195</v>
      </c>
      <c r="I30" s="350">
        <f t="shared" si="4"/>
        <v>1.2945806818204395</v>
      </c>
      <c r="J30" s="350">
        <f t="shared" si="5"/>
        <v>2.3631573562512789</v>
      </c>
    </row>
    <row r="31" spans="1:10" x14ac:dyDescent="0.25">
      <c r="A31" s="353" t="s">
        <v>403</v>
      </c>
      <c r="B31" s="353" t="s">
        <v>643</v>
      </c>
      <c r="C31" s="352" t="s">
        <v>644</v>
      </c>
      <c r="D31" s="345"/>
      <c r="E31" s="346" t="s">
        <v>637</v>
      </c>
      <c r="F31" s="343">
        <v>7291</v>
      </c>
      <c r="G31" s="416">
        <v>2682.0830000000001</v>
      </c>
      <c r="H31" s="343">
        <v>13999</v>
      </c>
      <c r="I31" s="350">
        <f t="shared" ref="I31:I47" si="6">F31/G31</f>
        <v>2.71840953467883</v>
      </c>
      <c r="J31" s="350">
        <f t="shared" ref="J31:J47" si="7">H31/F31</f>
        <v>1.9200384035111782</v>
      </c>
    </row>
    <row r="32" spans="1:10" x14ac:dyDescent="0.25">
      <c r="A32" s="353" t="s">
        <v>403</v>
      </c>
      <c r="B32" s="353" t="s">
        <v>645</v>
      </c>
      <c r="C32" s="352" t="s">
        <v>646</v>
      </c>
      <c r="D32" s="345"/>
      <c r="E32" s="346" t="s">
        <v>642</v>
      </c>
      <c r="F32" s="343">
        <v>4787</v>
      </c>
      <c r="G32" s="349">
        <v>646.78330000000005</v>
      </c>
      <c r="H32" s="343">
        <v>7942</v>
      </c>
      <c r="I32" s="350">
        <f t="shared" si="6"/>
        <v>7.4012424253996656</v>
      </c>
      <c r="J32" s="350">
        <f t="shared" si="7"/>
        <v>1.6590766659703364</v>
      </c>
    </row>
    <row r="33" spans="1:10" x14ac:dyDescent="0.25">
      <c r="A33" s="353" t="s">
        <v>404</v>
      </c>
      <c r="B33" s="353" t="s">
        <v>647</v>
      </c>
      <c r="C33" s="352" t="s">
        <v>648</v>
      </c>
      <c r="D33" s="345"/>
      <c r="E33" s="346" t="s">
        <v>637</v>
      </c>
      <c r="F33" s="343">
        <v>5782</v>
      </c>
      <c r="G33" s="349">
        <v>2637.55</v>
      </c>
      <c r="H33" s="343">
        <v>12111</v>
      </c>
      <c r="I33" s="350">
        <f t="shared" si="6"/>
        <v>2.1921859301245474</v>
      </c>
      <c r="J33" s="350">
        <f t="shared" si="7"/>
        <v>2.0946039432722241</v>
      </c>
    </row>
    <row r="34" spans="1:10" x14ac:dyDescent="0.25">
      <c r="A34" s="353" t="s">
        <v>405</v>
      </c>
      <c r="B34" s="353" t="s">
        <v>649</v>
      </c>
      <c r="C34" s="352" t="s">
        <v>650</v>
      </c>
      <c r="D34" s="345"/>
      <c r="E34" s="346" t="s">
        <v>642</v>
      </c>
      <c r="F34" s="343">
        <v>2430</v>
      </c>
      <c r="G34" s="349">
        <v>239.91669999999999</v>
      </c>
      <c r="H34" s="343">
        <v>3618</v>
      </c>
      <c r="I34" s="350">
        <f t="shared" si="6"/>
        <v>10.128515438900251</v>
      </c>
      <c r="J34" s="350">
        <f t="shared" si="7"/>
        <v>1.4888888888888889</v>
      </c>
    </row>
    <row r="35" spans="1:10" x14ac:dyDescent="0.25">
      <c r="A35" s="353" t="s">
        <v>688</v>
      </c>
      <c r="B35" s="353" t="s">
        <v>651</v>
      </c>
      <c r="C35" s="352" t="s">
        <v>652</v>
      </c>
      <c r="D35" s="345"/>
      <c r="E35" s="346" t="s">
        <v>642</v>
      </c>
      <c r="F35" s="343">
        <v>2460</v>
      </c>
      <c r="G35" s="407">
        <v>364.1</v>
      </c>
      <c r="H35" s="343">
        <v>4158</v>
      </c>
      <c r="I35" s="350">
        <f t="shared" si="6"/>
        <v>6.7563856083493539</v>
      </c>
      <c r="J35" s="350">
        <f t="shared" si="7"/>
        <v>1.6902439024390243</v>
      </c>
    </row>
    <row r="36" spans="1:10" x14ac:dyDescent="0.25">
      <c r="A36" s="353" t="s">
        <v>386</v>
      </c>
      <c r="B36" s="353" t="s">
        <v>653</v>
      </c>
      <c r="C36" s="352" t="s">
        <v>654</v>
      </c>
      <c r="D36" s="345"/>
      <c r="E36" s="346" t="s">
        <v>655</v>
      </c>
      <c r="F36" s="343">
        <v>7840</v>
      </c>
      <c r="G36" s="349">
        <v>3530.317</v>
      </c>
      <c r="H36" s="343">
        <v>14779</v>
      </c>
      <c r="I36" s="350">
        <f t="shared" si="6"/>
        <v>2.2207637444456121</v>
      </c>
      <c r="J36" s="350">
        <f t="shared" si="7"/>
        <v>1.885076530612245</v>
      </c>
    </row>
    <row r="37" spans="1:10" x14ac:dyDescent="0.25">
      <c r="A37" s="353" t="s">
        <v>403</v>
      </c>
      <c r="B37" s="353" t="s">
        <v>656</v>
      </c>
      <c r="C37" s="352" t="s">
        <v>657</v>
      </c>
      <c r="D37" s="345"/>
      <c r="E37" s="346" t="s">
        <v>658</v>
      </c>
      <c r="F37" s="343">
        <v>10862</v>
      </c>
      <c r="G37" s="349">
        <v>6918.4669999999996</v>
      </c>
      <c r="H37" s="343">
        <v>22225</v>
      </c>
      <c r="I37" s="350">
        <f t="shared" si="6"/>
        <v>1.570000984322105</v>
      </c>
      <c r="J37" s="350">
        <f t="shared" si="7"/>
        <v>2.046124102375253</v>
      </c>
    </row>
    <row r="38" spans="1:10" x14ac:dyDescent="0.25">
      <c r="A38" s="353" t="s">
        <v>386</v>
      </c>
      <c r="B38" s="353" t="s">
        <v>659</v>
      </c>
      <c r="C38" s="352" t="s">
        <v>660</v>
      </c>
      <c r="D38" s="345"/>
      <c r="E38" s="346" t="s">
        <v>661</v>
      </c>
      <c r="F38" s="343">
        <v>14522</v>
      </c>
      <c r="G38" s="349">
        <v>8530.7669999999998</v>
      </c>
      <c r="H38" s="343">
        <v>27676</v>
      </c>
      <c r="I38" s="350">
        <f t="shared" si="6"/>
        <v>1.7023088310816601</v>
      </c>
      <c r="J38" s="350">
        <f t="shared" si="7"/>
        <v>1.9057980994353394</v>
      </c>
    </row>
    <row r="39" spans="1:10" x14ac:dyDescent="0.25">
      <c r="A39" s="353" t="s">
        <v>663</v>
      </c>
      <c r="B39" s="353" t="s">
        <v>662</v>
      </c>
      <c r="C39" s="352" t="s">
        <v>664</v>
      </c>
      <c r="D39" s="345"/>
      <c r="E39" s="346" t="s">
        <v>582</v>
      </c>
      <c r="F39" s="343">
        <v>1364</v>
      </c>
      <c r="G39" s="457">
        <v>86.43</v>
      </c>
      <c r="H39" s="343">
        <v>1972</v>
      </c>
      <c r="I39" s="350">
        <f t="shared" si="6"/>
        <v>15.781557329630914</v>
      </c>
      <c r="J39" s="350">
        <f t="shared" si="7"/>
        <v>1.4457478005865103</v>
      </c>
    </row>
    <row r="40" spans="1:10" x14ac:dyDescent="0.25">
      <c r="A40" s="353" t="s">
        <v>386</v>
      </c>
      <c r="B40" s="353" t="s">
        <v>665</v>
      </c>
      <c r="C40" s="352" t="s">
        <v>666</v>
      </c>
      <c r="D40" s="345"/>
      <c r="E40" s="346" t="s">
        <v>667</v>
      </c>
      <c r="F40" s="343">
        <v>3419</v>
      </c>
      <c r="G40" s="349">
        <v>2037.317</v>
      </c>
      <c r="H40" s="343">
        <v>5718</v>
      </c>
      <c r="I40" s="350">
        <f t="shared" si="6"/>
        <v>1.6781875378254831</v>
      </c>
      <c r="J40" s="350">
        <f t="shared" si="7"/>
        <v>1.6724188359169347</v>
      </c>
    </row>
    <row r="41" spans="1:10" x14ac:dyDescent="0.25">
      <c r="A41" s="353" t="s">
        <v>386</v>
      </c>
      <c r="B41" s="353" t="s">
        <v>668</v>
      </c>
      <c r="C41" s="352" t="s">
        <v>669</v>
      </c>
      <c r="D41" s="345"/>
      <c r="E41" s="346" t="s">
        <v>670</v>
      </c>
      <c r="F41" s="343">
        <v>23746</v>
      </c>
      <c r="G41" s="349">
        <v>15468.6</v>
      </c>
      <c r="H41" s="343">
        <v>54376</v>
      </c>
      <c r="I41" s="350">
        <f t="shared" si="6"/>
        <v>1.5351098354085049</v>
      </c>
      <c r="J41" s="350">
        <f t="shared" si="7"/>
        <v>2.2899014570875096</v>
      </c>
    </row>
    <row r="42" spans="1:10" x14ac:dyDescent="0.25">
      <c r="A42" s="353" t="s">
        <v>386</v>
      </c>
      <c r="B42" s="353" t="s">
        <v>671</v>
      </c>
      <c r="C42" s="352" t="s">
        <v>672</v>
      </c>
      <c r="D42" s="345"/>
      <c r="E42" s="346" t="s">
        <v>673</v>
      </c>
      <c r="F42" s="343">
        <v>43725</v>
      </c>
      <c r="G42" s="349">
        <v>40394.78</v>
      </c>
      <c r="H42" s="343">
        <v>109086</v>
      </c>
      <c r="I42" s="350">
        <f t="shared" si="6"/>
        <v>1.0824418402575779</v>
      </c>
      <c r="J42" s="350">
        <f t="shared" si="7"/>
        <v>2.4948198970840481</v>
      </c>
    </row>
    <row r="43" spans="1:10" x14ac:dyDescent="0.25">
      <c r="A43" s="353" t="s">
        <v>405</v>
      </c>
      <c r="B43" s="353" t="s">
        <v>674</v>
      </c>
      <c r="C43" s="352" t="s">
        <v>675</v>
      </c>
      <c r="D43" s="345"/>
      <c r="E43" s="346" t="s">
        <v>676</v>
      </c>
      <c r="F43" s="343">
        <v>3307</v>
      </c>
      <c r="G43" s="407">
        <v>314.91669999999999</v>
      </c>
      <c r="H43" s="343">
        <v>5163</v>
      </c>
      <c r="I43" s="350">
        <f t="shared" si="6"/>
        <v>10.501189679683549</v>
      </c>
      <c r="J43" s="350">
        <f t="shared" si="7"/>
        <v>1.5612337465981252</v>
      </c>
    </row>
    <row r="44" spans="1:10" x14ac:dyDescent="0.25">
      <c r="A44" s="353" t="s">
        <v>386</v>
      </c>
      <c r="B44" s="353" t="s">
        <v>677</v>
      </c>
      <c r="C44" s="352" t="s">
        <v>678</v>
      </c>
      <c r="D44" s="345"/>
      <c r="E44" s="346" t="s">
        <v>679</v>
      </c>
      <c r="F44" s="343">
        <v>30469</v>
      </c>
      <c r="G44" s="349">
        <v>20975.48</v>
      </c>
      <c r="H44" s="343">
        <v>66665</v>
      </c>
      <c r="I44" s="350">
        <f t="shared" si="6"/>
        <v>1.4526008463215145</v>
      </c>
      <c r="J44" s="350">
        <f t="shared" si="7"/>
        <v>2.1879615346745873</v>
      </c>
    </row>
    <row r="45" spans="1:10" x14ac:dyDescent="0.25">
      <c r="A45" s="353" t="s">
        <v>403</v>
      </c>
      <c r="B45" s="353" t="s">
        <v>680</v>
      </c>
      <c r="C45" s="352" t="s">
        <v>681</v>
      </c>
      <c r="D45" s="345"/>
      <c r="E45" s="346" t="s">
        <v>679</v>
      </c>
      <c r="F45" s="343">
        <v>12771</v>
      </c>
      <c r="G45" s="349">
        <v>5677.0169999999998</v>
      </c>
      <c r="H45" s="343">
        <v>25670</v>
      </c>
      <c r="I45" s="350">
        <f t="shared" si="6"/>
        <v>2.2495969274004288</v>
      </c>
      <c r="J45" s="350">
        <f t="shared" si="7"/>
        <v>2.0100227076971264</v>
      </c>
    </row>
    <row r="46" spans="1:10" x14ac:dyDescent="0.25">
      <c r="A46" s="353" t="s">
        <v>386</v>
      </c>
      <c r="B46" s="353" t="s">
        <v>682</v>
      </c>
      <c r="C46" s="352" t="s">
        <v>683</v>
      </c>
      <c r="D46" s="345"/>
      <c r="E46" s="346" t="s">
        <v>684</v>
      </c>
      <c r="F46" s="343">
        <v>11448</v>
      </c>
      <c r="G46" s="349">
        <v>3578.1329999999998</v>
      </c>
      <c r="H46" s="343">
        <v>19646</v>
      </c>
      <c r="I46" s="350">
        <f t="shared" si="6"/>
        <v>3.1994338947154843</v>
      </c>
      <c r="J46" s="350">
        <f t="shared" si="7"/>
        <v>1.7161076170510132</v>
      </c>
    </row>
    <row r="47" spans="1:10" x14ac:dyDescent="0.25">
      <c r="A47" s="353" t="s">
        <v>404</v>
      </c>
      <c r="B47" s="353" t="s">
        <v>662</v>
      </c>
      <c r="C47" s="352" t="s">
        <v>685</v>
      </c>
      <c r="D47" s="345"/>
      <c r="E47" s="346" t="s">
        <v>686</v>
      </c>
      <c r="F47" s="343">
        <v>1575</v>
      </c>
      <c r="G47" s="349">
        <v>117.9667</v>
      </c>
      <c r="H47" s="343">
        <v>2328</v>
      </c>
      <c r="I47" s="350">
        <f t="shared" si="6"/>
        <v>13.351225388181581</v>
      </c>
      <c r="J47" s="350">
        <f t="shared" si="7"/>
        <v>1.4780952380952381</v>
      </c>
    </row>
  </sheetData>
  <autoFilter ref="A1:J20" xr:uid="{00000000-0001-0000-0300-000000000000}"/>
  <phoneticPr fontId="46" type="noConversion"/>
  <conditionalFormatting sqref="G19:G20">
    <cfRule type="colorScale" priority="373">
      <colorScale>
        <cfvo type="min"/>
        <cfvo type="max"/>
        <color rgb="FFFCFCFF"/>
        <color rgb="FFF8696B"/>
      </colorScale>
    </cfRule>
  </conditionalFormatting>
  <conditionalFormatting sqref="G8:G9">
    <cfRule type="colorScale" priority="374">
      <colorScale>
        <cfvo type="min"/>
        <cfvo type="max"/>
        <color rgb="FFFCFCFF"/>
        <color rgb="FFF8696B"/>
      </colorScale>
    </cfRule>
  </conditionalFormatting>
  <conditionalFormatting sqref="G18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:G4">
    <cfRule type="colorScale" priority="22">
      <colorScale>
        <cfvo type="min"/>
        <cfvo type="max"/>
        <color rgb="FFFCFCFF"/>
        <color rgb="FFF8696B"/>
      </colorScale>
    </cfRule>
  </conditionalFormatting>
  <conditionalFormatting sqref="G5:G7">
    <cfRule type="colorScale" priority="21">
      <colorScale>
        <cfvo type="min"/>
        <cfvo type="max"/>
        <color rgb="FFFCFCFF"/>
        <color rgb="FFF8696B"/>
      </colorScale>
    </cfRule>
  </conditionalFormatting>
  <conditionalFormatting sqref="G1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22">
    <cfRule type="colorScale" priority="18">
      <colorScale>
        <cfvo type="min"/>
        <cfvo type="max"/>
        <color rgb="FFFCFCFF"/>
        <color rgb="FFF8696B"/>
      </colorScale>
    </cfRule>
  </conditionalFormatting>
  <conditionalFormatting sqref="G28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9">
    <cfRule type="colorScale" priority="17">
      <colorScale>
        <cfvo type="min"/>
        <cfvo type="max"/>
        <color rgb="FFFCFCFF"/>
        <color rgb="FFF8696B"/>
      </colorScale>
    </cfRule>
  </conditionalFormatting>
  <conditionalFormatting sqref="G26">
    <cfRule type="colorScale" priority="16">
      <colorScale>
        <cfvo type="min"/>
        <cfvo type="max"/>
        <color rgb="FFFCFCFF"/>
        <color rgb="FFF8696B"/>
      </colorScale>
    </cfRule>
  </conditionalFormatting>
  <conditionalFormatting sqref="G23:G25">
    <cfRule type="colorScale" priority="14">
      <colorScale>
        <cfvo type="min"/>
        <cfvo type="max"/>
        <color rgb="FFFCFCFF"/>
        <color rgb="FFF8696B"/>
      </colorScale>
    </cfRule>
  </conditionalFormatting>
  <conditionalFormatting sqref="G21">
    <cfRule type="colorScale" priority="376">
      <colorScale>
        <cfvo type="min"/>
        <cfvo type="max"/>
        <color rgb="FFFCFCFF"/>
        <color rgb="FFF8696B"/>
      </colorScale>
    </cfRule>
  </conditionalFormatting>
  <conditionalFormatting sqref="G31:G33">
    <cfRule type="colorScale" priority="11">
      <colorScale>
        <cfvo type="min"/>
        <cfvo type="max"/>
        <color rgb="FFFCFCFF"/>
        <color rgb="FFF8696B"/>
      </colorScale>
    </cfRule>
  </conditionalFormatting>
  <conditionalFormatting sqref="G35:G36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4">
    <cfRule type="colorScale" priority="10">
      <colorScale>
        <cfvo type="min"/>
        <cfvo type="max"/>
        <color rgb="FFFCFCFF"/>
        <color rgb="FFF8696B"/>
      </colorScale>
    </cfRule>
  </conditionalFormatting>
  <conditionalFormatting sqref="G38">
    <cfRule type="colorScale" priority="8">
      <colorScale>
        <cfvo type="min"/>
        <cfvo type="max"/>
        <color rgb="FFFCFCFF"/>
        <color rgb="FFF8696B"/>
      </colorScale>
    </cfRule>
  </conditionalFormatting>
  <conditionalFormatting sqref="G43:G44">
    <cfRule type="colorScale" priority="9">
      <colorScale>
        <cfvo type="min"/>
        <cfvo type="max"/>
        <color rgb="FFFCFCFF"/>
        <color rgb="FFF8696B"/>
      </colorScale>
    </cfRule>
  </conditionalFormatting>
  <conditionalFormatting sqref="G45">
    <cfRule type="colorScale" priority="7">
      <colorScale>
        <cfvo type="min"/>
        <cfvo type="max"/>
        <color rgb="FFFCFCFF"/>
        <color rgb="FFF8696B"/>
      </colorScale>
    </cfRule>
  </conditionalFormatting>
  <conditionalFormatting sqref="G42">
    <cfRule type="colorScale" priority="6">
      <colorScale>
        <cfvo type="min"/>
        <cfvo type="max"/>
        <color rgb="FFFCFCFF"/>
        <color rgb="FFF8696B"/>
      </colorScale>
    </cfRule>
  </conditionalFormatting>
  <conditionalFormatting sqref="G46">
    <cfRule type="colorScale" priority="5">
      <colorScale>
        <cfvo type="min"/>
        <cfvo type="max"/>
        <color rgb="FFFCFCFF"/>
        <color rgb="FFF8696B"/>
      </colorScale>
    </cfRule>
  </conditionalFormatting>
  <conditionalFormatting sqref="G39:G41">
    <cfRule type="colorScale" priority="4">
      <colorScale>
        <cfvo type="min"/>
        <cfvo type="max"/>
        <color rgb="FFFCFCFF"/>
        <color rgb="FFF8696B"/>
      </colorScale>
    </cfRule>
  </conditionalFormatting>
  <conditionalFormatting sqref="G37">
    <cfRule type="colorScale" priority="13">
      <colorScale>
        <cfvo type="min"/>
        <cfvo type="max"/>
        <color rgb="FFFCFCFF"/>
        <color rgb="FFF8696B"/>
      </colorScale>
    </cfRule>
  </conditionalFormatting>
  <conditionalFormatting sqref="G47">
    <cfRule type="colorScale" priority="3">
      <colorScale>
        <cfvo type="min"/>
        <cfvo type="max"/>
        <color rgb="FFFCFCFF"/>
        <color rgb="FFF8696B"/>
      </colorScale>
    </cfRule>
  </conditionalFormatting>
  <conditionalFormatting sqref="G30">
    <cfRule type="colorScale" priority="377">
      <colorScale>
        <cfvo type="min"/>
        <cfvo type="max"/>
        <color rgb="FFFCFCFF"/>
        <color rgb="FFF8696B"/>
      </colorScale>
    </cfRule>
  </conditionalFormatting>
  <conditionalFormatting sqref="G11:G17">
    <cfRule type="colorScale" priority="378">
      <colorScale>
        <cfvo type="min"/>
        <cfvo type="max"/>
        <color rgb="FFFCFCFF"/>
        <color rgb="FFF8696B"/>
      </colorScale>
    </cfRule>
  </conditionalFormatting>
  <conditionalFormatting sqref="G2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I43" sqref="I43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76"/>
      <c r="B1" s="476"/>
    </row>
    <row r="2" spans="1:16" ht="15.75" thickBot="1" x14ac:dyDescent="0.3">
      <c r="A2" s="476"/>
      <c r="B2" s="476"/>
      <c r="C2" s="477" t="s">
        <v>483</v>
      </c>
      <c r="D2" s="478"/>
      <c r="E2" s="478"/>
      <c r="F2" s="478"/>
      <c r="G2" s="478"/>
      <c r="H2" s="478"/>
      <c r="I2" s="479"/>
      <c r="J2" s="477" t="s">
        <v>574</v>
      </c>
      <c r="K2" s="478"/>
      <c r="L2" s="478"/>
      <c r="M2" s="478"/>
      <c r="N2" s="478"/>
      <c r="O2" s="478"/>
      <c r="P2" s="479"/>
    </row>
    <row r="3" spans="1:16" ht="15.75" thickBot="1" x14ac:dyDescent="0.3">
      <c r="A3" s="476"/>
      <c r="B3" s="476"/>
      <c r="C3" s="480" t="s">
        <v>2</v>
      </c>
      <c r="D3" s="481"/>
      <c r="E3" s="481"/>
      <c r="F3" s="481"/>
      <c r="G3" s="481"/>
      <c r="H3" s="481"/>
      <c r="I3" s="482"/>
      <c r="J3" s="480" t="s">
        <v>2</v>
      </c>
      <c r="K3" s="481"/>
      <c r="L3" s="481"/>
      <c r="M3" s="481"/>
      <c r="N3" s="481"/>
      <c r="O3" s="481"/>
      <c r="P3" s="482"/>
    </row>
    <row r="4" spans="1:16" ht="15.75" thickBot="1" x14ac:dyDescent="0.3">
      <c r="A4" s="476"/>
      <c r="B4" s="476"/>
      <c r="C4" s="128">
        <v>44837</v>
      </c>
      <c r="D4" s="128">
        <v>44838</v>
      </c>
      <c r="E4" s="128">
        <v>44839</v>
      </c>
      <c r="F4" s="128">
        <v>44840</v>
      </c>
      <c r="G4" s="128">
        <v>44841</v>
      </c>
      <c r="H4" s="128">
        <v>44842</v>
      </c>
      <c r="I4" s="128">
        <v>44843</v>
      </c>
      <c r="J4" s="128">
        <v>44844</v>
      </c>
      <c r="K4" s="128">
        <v>44845</v>
      </c>
      <c r="L4" s="128">
        <v>44846</v>
      </c>
      <c r="M4" s="128">
        <v>44847</v>
      </c>
      <c r="N4" s="128">
        <v>44848</v>
      </c>
      <c r="O4" s="128">
        <v>44849</v>
      </c>
      <c r="P4" s="128">
        <v>44850</v>
      </c>
    </row>
    <row r="5" spans="1:16" ht="15.75" thickBot="1" x14ac:dyDescent="0.3">
      <c r="B5" s="15" t="s">
        <v>425</v>
      </c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6" t="s">
        <v>346</v>
      </c>
      <c r="C6" s="189">
        <v>50398</v>
      </c>
      <c r="D6" s="190">
        <v>27894</v>
      </c>
      <c r="E6" s="190">
        <v>27115</v>
      </c>
      <c r="F6" s="190">
        <v>25339</v>
      </c>
      <c r="G6" s="190">
        <v>23848</v>
      </c>
      <c r="H6" s="190"/>
      <c r="I6" s="190"/>
      <c r="J6" s="193">
        <v>26137</v>
      </c>
      <c r="K6" s="193">
        <v>24538</v>
      </c>
      <c r="L6" s="193">
        <v>25935</v>
      </c>
      <c r="M6" s="193">
        <v>24473</v>
      </c>
      <c r="N6" s="193">
        <v>23343</v>
      </c>
      <c r="O6" s="193"/>
      <c r="P6" s="194"/>
    </row>
    <row r="7" spans="1:16" x14ac:dyDescent="0.25">
      <c r="B7" s="188" t="s">
        <v>347</v>
      </c>
      <c r="C7" s="189">
        <v>90199</v>
      </c>
      <c r="D7" s="190">
        <v>55939</v>
      </c>
      <c r="E7" s="190">
        <v>55149</v>
      </c>
      <c r="F7" s="190">
        <v>52031</v>
      </c>
      <c r="G7" s="190">
        <v>49513</v>
      </c>
      <c r="H7" s="190"/>
      <c r="I7" s="190"/>
      <c r="J7" s="192">
        <v>48987</v>
      </c>
      <c r="K7" s="193">
        <v>48876</v>
      </c>
      <c r="L7" s="193">
        <v>51220</v>
      </c>
      <c r="M7" s="193">
        <v>49729</v>
      </c>
      <c r="N7" s="193">
        <v>47703</v>
      </c>
      <c r="O7" s="193"/>
      <c r="P7" s="194"/>
    </row>
    <row r="8" spans="1:16" ht="18" customHeight="1" x14ac:dyDescent="0.25">
      <c r="B8" s="188" t="s">
        <v>348</v>
      </c>
      <c r="C8" s="189">
        <v>35180</v>
      </c>
      <c r="D8" s="190">
        <v>29241</v>
      </c>
      <c r="E8" s="190">
        <v>26214</v>
      </c>
      <c r="F8" s="190">
        <v>22671</v>
      </c>
      <c r="G8" s="190">
        <v>20563</v>
      </c>
      <c r="H8" s="190"/>
      <c r="I8" s="190"/>
      <c r="J8" s="192">
        <v>22510</v>
      </c>
      <c r="K8" s="193">
        <v>20921</v>
      </c>
      <c r="L8" s="193">
        <v>21576</v>
      </c>
      <c r="M8" s="193">
        <v>20508</v>
      </c>
      <c r="N8" s="193">
        <v>19794</v>
      </c>
      <c r="O8" s="193"/>
      <c r="P8" s="194"/>
    </row>
    <row r="9" spans="1:16" x14ac:dyDescent="0.25">
      <c r="B9" s="188" t="s">
        <v>349</v>
      </c>
      <c r="C9" s="189">
        <v>60856</v>
      </c>
      <c r="D9" s="190">
        <v>62030</v>
      </c>
      <c r="E9" s="190">
        <v>59796</v>
      </c>
      <c r="F9" s="190">
        <v>58412</v>
      </c>
      <c r="G9" s="190">
        <v>52061</v>
      </c>
      <c r="H9" s="190"/>
      <c r="I9" s="190"/>
      <c r="J9" s="192">
        <v>61670</v>
      </c>
      <c r="K9" s="193">
        <v>65144</v>
      </c>
      <c r="L9" s="193">
        <v>61859</v>
      </c>
      <c r="M9" s="193">
        <v>59582</v>
      </c>
      <c r="N9" s="193">
        <v>55834</v>
      </c>
      <c r="O9" s="193"/>
      <c r="P9" s="194"/>
    </row>
    <row r="10" spans="1:16" x14ac:dyDescent="0.25">
      <c r="B10" s="188" t="s">
        <v>350</v>
      </c>
      <c r="C10" s="189">
        <v>28030</v>
      </c>
      <c r="D10" s="190">
        <v>25954</v>
      </c>
      <c r="E10" s="190">
        <v>24658</v>
      </c>
      <c r="F10" s="190">
        <v>23728</v>
      </c>
      <c r="G10" s="190">
        <v>20512</v>
      </c>
      <c r="H10" s="190"/>
      <c r="I10" s="190"/>
      <c r="J10" s="192">
        <v>25569</v>
      </c>
      <c r="K10" s="193">
        <v>25729</v>
      </c>
      <c r="L10" s="193">
        <v>23389</v>
      </c>
      <c r="M10" s="193">
        <v>22511</v>
      </c>
      <c r="N10" s="193">
        <v>21355</v>
      </c>
      <c r="O10" s="193"/>
      <c r="P10" s="194"/>
    </row>
    <row r="11" spans="1:16" x14ac:dyDescent="0.25">
      <c r="B11" s="188" t="s">
        <v>351</v>
      </c>
      <c r="C11" s="189">
        <v>49118</v>
      </c>
      <c r="D11" s="190">
        <v>51162</v>
      </c>
      <c r="E11" s="190">
        <v>48881</v>
      </c>
      <c r="F11" s="190">
        <v>45685</v>
      </c>
      <c r="G11" s="190">
        <v>42221</v>
      </c>
      <c r="H11" s="190"/>
      <c r="I11" s="190"/>
      <c r="J11" s="192">
        <v>51360</v>
      </c>
      <c r="K11" s="193">
        <v>50160</v>
      </c>
      <c r="L11" s="193">
        <v>46980</v>
      </c>
      <c r="M11" s="193">
        <v>46549</v>
      </c>
      <c r="N11" s="193">
        <v>43048</v>
      </c>
      <c r="O11" s="193"/>
      <c r="P11" s="194"/>
    </row>
    <row r="12" spans="1:16" x14ac:dyDescent="0.25">
      <c r="B12" s="188" t="s">
        <v>352</v>
      </c>
      <c r="C12" s="189">
        <v>62613</v>
      </c>
      <c r="D12" s="190">
        <v>53456</v>
      </c>
      <c r="E12" s="190">
        <v>47517</v>
      </c>
      <c r="F12" s="190">
        <v>40586</v>
      </c>
      <c r="G12" s="190">
        <v>36939</v>
      </c>
      <c r="H12" s="190"/>
      <c r="I12" s="190"/>
      <c r="J12" s="192">
        <v>44049</v>
      </c>
      <c r="K12" s="193">
        <v>39921</v>
      </c>
      <c r="L12" s="193">
        <v>39798</v>
      </c>
      <c r="M12" s="193">
        <v>38873</v>
      </c>
      <c r="N12" s="193">
        <v>33378</v>
      </c>
      <c r="O12" s="193"/>
      <c r="P12" s="194"/>
    </row>
    <row r="13" spans="1:16" x14ac:dyDescent="0.25">
      <c r="B13" s="188" t="s">
        <v>353</v>
      </c>
      <c r="C13" s="189">
        <v>6003</v>
      </c>
      <c r="D13" s="190">
        <v>7122</v>
      </c>
      <c r="E13" s="190">
        <v>7351</v>
      </c>
      <c r="F13" s="190">
        <v>8187</v>
      </c>
      <c r="G13" s="190">
        <v>4692</v>
      </c>
      <c r="H13" s="190"/>
      <c r="I13" s="190"/>
      <c r="J13" s="193">
        <v>7653</v>
      </c>
      <c r="K13" s="193">
        <v>5922</v>
      </c>
      <c r="L13" s="193">
        <v>5343</v>
      </c>
      <c r="M13" s="193">
        <v>4862</v>
      </c>
      <c r="N13" s="193">
        <v>4632</v>
      </c>
      <c r="O13" s="193"/>
      <c r="P13" s="194"/>
    </row>
    <row r="14" spans="1:16" ht="15.75" thickBot="1" x14ac:dyDescent="0.3">
      <c r="B14" s="188" t="s">
        <v>399</v>
      </c>
      <c r="C14" s="189">
        <v>56861</v>
      </c>
      <c r="D14" s="190">
        <v>56850</v>
      </c>
      <c r="E14" s="190">
        <v>56114</v>
      </c>
      <c r="F14" s="190">
        <v>54337</v>
      </c>
      <c r="G14" s="190">
        <v>48956</v>
      </c>
      <c r="H14" s="190"/>
      <c r="I14" s="190"/>
      <c r="J14" s="192">
        <v>58763</v>
      </c>
      <c r="K14" s="193">
        <v>63884</v>
      </c>
      <c r="L14" s="193">
        <v>61994</v>
      </c>
      <c r="M14" s="193">
        <v>58231</v>
      </c>
      <c r="N14" s="193">
        <v>56083</v>
      </c>
      <c r="O14" s="193"/>
      <c r="P14" s="194"/>
    </row>
    <row r="15" spans="1:16" ht="15.75" thickBot="1" x14ac:dyDescent="0.3">
      <c r="B15" s="196" t="s">
        <v>16</v>
      </c>
      <c r="C15" s="195">
        <v>439258</v>
      </c>
      <c r="D15" s="195">
        <v>369648</v>
      </c>
      <c r="E15" s="195">
        <v>352795</v>
      </c>
      <c r="F15" s="195">
        <v>330976</v>
      </c>
      <c r="G15" s="195">
        <v>299305</v>
      </c>
      <c r="H15" s="195">
        <v>0</v>
      </c>
      <c r="I15" s="195">
        <v>0</v>
      </c>
      <c r="J15" s="195">
        <f>SUM(J6:J14)</f>
        <v>346698</v>
      </c>
      <c r="K15" s="195">
        <f t="shared" ref="K15:P15" si="0">SUM(K6:K14)</f>
        <v>345095</v>
      </c>
      <c r="L15" s="195">
        <f t="shared" si="0"/>
        <v>338094</v>
      </c>
      <c r="M15" s="195">
        <f t="shared" si="0"/>
        <v>325318</v>
      </c>
      <c r="N15" s="195">
        <f t="shared" si="0"/>
        <v>305170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426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21060</v>
      </c>
      <c r="I17" s="185"/>
      <c r="J17" s="186"/>
      <c r="K17" s="187"/>
      <c r="L17" s="187"/>
      <c r="M17" s="187"/>
      <c r="N17" s="187"/>
      <c r="O17" s="417">
        <v>18067</v>
      </c>
      <c r="P17" s="418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7456</v>
      </c>
      <c r="I18" s="191"/>
      <c r="J18" s="192"/>
      <c r="K18" s="193"/>
      <c r="L18" s="193"/>
      <c r="M18" s="193"/>
      <c r="N18" s="193"/>
      <c r="O18" s="403">
        <v>6987</v>
      </c>
      <c r="P18" s="419"/>
    </row>
    <row r="19" spans="2:16" x14ac:dyDescent="0.25">
      <c r="B19" s="188" t="s">
        <v>429</v>
      </c>
      <c r="C19" s="189"/>
      <c r="D19" s="190"/>
      <c r="E19" s="190"/>
      <c r="F19" s="190"/>
      <c r="G19" s="190"/>
      <c r="H19" s="190">
        <v>40296</v>
      </c>
      <c r="I19" s="191"/>
      <c r="J19" s="192"/>
      <c r="K19" s="193"/>
      <c r="L19" s="193"/>
      <c r="M19" s="193"/>
      <c r="N19" s="193"/>
      <c r="O19" s="403">
        <v>40471</v>
      </c>
      <c r="P19" s="419"/>
    </row>
    <row r="20" spans="2:16" x14ac:dyDescent="0.25">
      <c r="B20" s="188" t="s">
        <v>472</v>
      </c>
      <c r="C20" s="189"/>
      <c r="D20" s="190"/>
      <c r="E20" s="190"/>
      <c r="F20" s="190"/>
      <c r="G20" s="190"/>
      <c r="H20" s="190">
        <v>49965</v>
      </c>
      <c r="I20" s="191"/>
      <c r="J20" s="192"/>
      <c r="K20" s="193"/>
      <c r="L20" s="193"/>
      <c r="M20" s="193"/>
      <c r="N20" s="193"/>
      <c r="O20" s="403">
        <v>47985</v>
      </c>
      <c r="P20" s="419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16657</v>
      </c>
      <c r="I21" s="191"/>
      <c r="J21" s="192"/>
      <c r="K21" s="193"/>
      <c r="L21" s="193"/>
      <c r="M21" s="193"/>
      <c r="N21" s="193"/>
      <c r="O21" s="403">
        <v>18076</v>
      </c>
      <c r="P21" s="419"/>
    </row>
    <row r="22" spans="2:16" x14ac:dyDescent="0.25">
      <c r="B22" s="188" t="s">
        <v>430</v>
      </c>
      <c r="C22" s="189"/>
      <c r="D22" s="190"/>
      <c r="E22" s="190"/>
      <c r="F22" s="190"/>
      <c r="G22" s="190"/>
      <c r="H22" s="190">
        <v>64976</v>
      </c>
      <c r="I22" s="191"/>
      <c r="J22" s="192"/>
      <c r="K22" s="193"/>
      <c r="L22" s="193"/>
      <c r="M22" s="193"/>
      <c r="N22" s="193"/>
      <c r="O22" s="403">
        <v>58067</v>
      </c>
      <c r="P22" s="419"/>
    </row>
    <row r="23" spans="2:16" x14ac:dyDescent="0.25">
      <c r="B23" s="259" t="s">
        <v>427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403"/>
      <c r="P23" s="419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34687</v>
      </c>
      <c r="J24" s="192"/>
      <c r="K24" s="193"/>
      <c r="L24" s="193"/>
      <c r="M24" s="403"/>
      <c r="N24" s="193"/>
      <c r="O24" s="403"/>
      <c r="P24" s="419">
        <v>38339</v>
      </c>
    </row>
    <row r="25" spans="2:16" x14ac:dyDescent="0.25">
      <c r="B25" s="188" t="s">
        <v>356</v>
      </c>
      <c r="I25" s="190">
        <v>48934</v>
      </c>
      <c r="J25" s="192"/>
      <c r="K25" s="193"/>
      <c r="L25" s="193"/>
      <c r="M25" s="193"/>
      <c r="N25" s="193"/>
      <c r="O25" s="403"/>
      <c r="P25" s="419">
        <v>52687</v>
      </c>
    </row>
    <row r="26" spans="2:16" x14ac:dyDescent="0.25">
      <c r="B26" s="188" t="s">
        <v>428</v>
      </c>
      <c r="I26" s="190">
        <v>32420</v>
      </c>
      <c r="J26" s="192"/>
      <c r="K26" s="193"/>
      <c r="L26" s="193"/>
      <c r="M26" s="193"/>
      <c r="N26" s="193"/>
      <c r="O26" s="403"/>
      <c r="P26" s="419">
        <v>34464</v>
      </c>
    </row>
    <row r="27" spans="2:16" ht="15.75" thickBot="1" x14ac:dyDescent="0.3">
      <c r="B27" s="188" t="s">
        <v>357</v>
      </c>
      <c r="I27" s="190">
        <v>5342</v>
      </c>
      <c r="J27" s="192"/>
      <c r="K27" s="193"/>
      <c r="L27" s="193"/>
      <c r="M27" s="193"/>
      <c r="N27" s="193"/>
      <c r="O27" s="403"/>
      <c r="P27" s="419">
        <v>6373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200410</v>
      </c>
      <c r="I28" s="295">
        <v>121383</v>
      </c>
      <c r="J28" s="195"/>
      <c r="K28" s="195"/>
      <c r="L28" s="195"/>
      <c r="M28" s="195"/>
      <c r="N28" s="195"/>
      <c r="O28" s="195">
        <f>SUM(O17:O27)</f>
        <v>189653</v>
      </c>
      <c r="P28" s="195">
        <f>SUM(P17:P27)</f>
        <v>131863</v>
      </c>
    </row>
    <row r="29" spans="2:16" ht="15.75" thickBot="1" x14ac:dyDescent="0.3"/>
    <row r="30" spans="2:16" ht="15.75" thickBot="1" x14ac:dyDescent="0.3">
      <c r="B30" s="131" t="s">
        <v>425</v>
      </c>
      <c r="C30" s="200" t="s">
        <v>483</v>
      </c>
      <c r="D30" s="201" t="s">
        <v>574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154594</v>
      </c>
      <c r="D31" s="205">
        <f t="shared" ref="D31:D40" si="2">SUM(J6:P6)</f>
        <v>124426</v>
      </c>
      <c r="E31" s="206">
        <f t="shared" ref="E31:E40" si="3">+IFERROR((D31-C31)/C31,"-")</f>
        <v>-0.19514340789422616</v>
      </c>
    </row>
    <row r="32" spans="2:16" x14ac:dyDescent="0.25">
      <c r="B32" s="207" t="s">
        <v>347</v>
      </c>
      <c r="C32" s="208">
        <f t="shared" si="1"/>
        <v>302831</v>
      </c>
      <c r="D32" s="209">
        <f t="shared" si="2"/>
        <v>246515</v>
      </c>
      <c r="E32" s="210">
        <f t="shared" si="3"/>
        <v>-0.18596510925235527</v>
      </c>
    </row>
    <row r="33" spans="2:5" x14ac:dyDescent="0.25">
      <c r="B33" s="207" t="s">
        <v>348</v>
      </c>
      <c r="C33" s="208">
        <f t="shared" si="1"/>
        <v>133869</v>
      </c>
      <c r="D33" s="209">
        <f t="shared" si="2"/>
        <v>105309</v>
      </c>
      <c r="E33" s="210">
        <f t="shared" si="3"/>
        <v>-0.21334289491966027</v>
      </c>
    </row>
    <row r="34" spans="2:5" x14ac:dyDescent="0.25">
      <c r="B34" s="207" t="s">
        <v>349</v>
      </c>
      <c r="C34" s="208">
        <f t="shared" si="1"/>
        <v>293155</v>
      </c>
      <c r="D34" s="209">
        <f t="shared" si="2"/>
        <v>304089</v>
      </c>
      <c r="E34" s="210">
        <f t="shared" si="3"/>
        <v>3.729767529122819E-2</v>
      </c>
    </row>
    <row r="35" spans="2:5" x14ac:dyDescent="0.25">
      <c r="B35" s="207" t="s">
        <v>350</v>
      </c>
      <c r="C35" s="208">
        <f t="shared" si="1"/>
        <v>122882</v>
      </c>
      <c r="D35" s="209">
        <f t="shared" si="2"/>
        <v>118553</v>
      </c>
      <c r="E35" s="210">
        <f t="shared" si="3"/>
        <v>-3.5228918800149736E-2</v>
      </c>
    </row>
    <row r="36" spans="2:5" x14ac:dyDescent="0.25">
      <c r="B36" s="207" t="s">
        <v>351</v>
      </c>
      <c r="C36" s="208">
        <f t="shared" si="1"/>
        <v>237067</v>
      </c>
      <c r="D36" s="209">
        <f t="shared" si="2"/>
        <v>238097</v>
      </c>
      <c r="E36" s="210">
        <f t="shared" si="3"/>
        <v>4.3447632947647714E-3</v>
      </c>
    </row>
    <row r="37" spans="2:5" x14ac:dyDescent="0.25">
      <c r="B37" s="207" t="s">
        <v>352</v>
      </c>
      <c r="C37" s="208">
        <f t="shared" si="1"/>
        <v>241111</v>
      </c>
      <c r="D37" s="209">
        <f t="shared" si="2"/>
        <v>196019</v>
      </c>
      <c r="E37" s="210">
        <f t="shared" si="3"/>
        <v>-0.18701759770396206</v>
      </c>
    </row>
    <row r="38" spans="2:5" x14ac:dyDescent="0.25">
      <c r="B38" s="203" t="s">
        <v>353</v>
      </c>
      <c r="C38" s="208">
        <f t="shared" si="1"/>
        <v>33355</v>
      </c>
      <c r="D38" s="209">
        <f t="shared" si="2"/>
        <v>28412</v>
      </c>
      <c r="E38" s="211">
        <f t="shared" si="3"/>
        <v>-0.14819367411182732</v>
      </c>
    </row>
    <row r="39" spans="2:5" ht="15.75" thickBot="1" x14ac:dyDescent="0.3">
      <c r="B39" s="203" t="s">
        <v>399</v>
      </c>
      <c r="C39" s="208">
        <f t="shared" si="1"/>
        <v>273118</v>
      </c>
      <c r="D39" s="209">
        <f t="shared" si="2"/>
        <v>298955</v>
      </c>
      <c r="E39" s="211">
        <f t="shared" ref="E39" si="4">+IFERROR((D39-C39)/C39,"-")</f>
        <v>9.4600136204863836E-2</v>
      </c>
    </row>
    <row r="40" spans="2:5" ht="15.75" thickBot="1" x14ac:dyDescent="0.3">
      <c r="B40" s="212" t="s">
        <v>16</v>
      </c>
      <c r="C40" s="213">
        <f t="shared" si="1"/>
        <v>1791982</v>
      </c>
      <c r="D40" s="214">
        <f t="shared" si="2"/>
        <v>1660375</v>
      </c>
      <c r="E40" s="215">
        <f t="shared" si="3"/>
        <v>-7.3442143950106648E-2</v>
      </c>
    </row>
    <row r="41" spans="2:5" ht="15.75" thickBot="1" x14ac:dyDescent="0.3">
      <c r="B41" s="131" t="s">
        <v>426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21060</v>
      </c>
      <c r="D42" s="209">
        <f t="shared" ref="D42:D47" si="7">O17</f>
        <v>18067</v>
      </c>
      <c r="E42" s="216">
        <f t="shared" si="5"/>
        <v>-0.14211775878442545</v>
      </c>
    </row>
    <row r="43" spans="2:5" x14ac:dyDescent="0.25">
      <c r="B43" s="207" t="s">
        <v>359</v>
      </c>
      <c r="C43" s="208">
        <f t="shared" si="6"/>
        <v>7456</v>
      </c>
      <c r="D43" s="209">
        <f t="shared" si="7"/>
        <v>6987</v>
      </c>
      <c r="E43" s="216">
        <f t="shared" si="5"/>
        <v>-6.290236051502146E-2</v>
      </c>
    </row>
    <row r="44" spans="2:5" x14ac:dyDescent="0.25">
      <c r="B44" s="302" t="s">
        <v>429</v>
      </c>
      <c r="C44" s="208">
        <f t="shared" si="6"/>
        <v>40296</v>
      </c>
      <c r="D44" s="209">
        <f t="shared" si="7"/>
        <v>40471</v>
      </c>
      <c r="E44" s="216">
        <f t="shared" si="5"/>
        <v>4.3428628151677582E-3</v>
      </c>
    </row>
    <row r="45" spans="2:5" ht="15.75" thickBot="1" x14ac:dyDescent="0.3">
      <c r="B45" s="302" t="s">
        <v>472</v>
      </c>
      <c r="C45" s="208">
        <f t="shared" si="6"/>
        <v>49965</v>
      </c>
      <c r="D45" s="209">
        <f t="shared" si="7"/>
        <v>47985</v>
      </c>
      <c r="E45" s="216">
        <f t="shared" si="5"/>
        <v>-3.9627739417592317E-2</v>
      </c>
    </row>
    <row r="46" spans="2:5" ht="15.75" thickBot="1" x14ac:dyDescent="0.3">
      <c r="B46" s="302" t="s">
        <v>354</v>
      </c>
      <c r="C46" s="208">
        <f t="shared" si="6"/>
        <v>16657</v>
      </c>
      <c r="D46" s="209">
        <f t="shared" si="7"/>
        <v>18076</v>
      </c>
      <c r="E46" s="216">
        <f t="shared" si="5"/>
        <v>8.5189409857717474E-2</v>
      </c>
    </row>
    <row r="47" spans="2:5" ht="15.75" thickBot="1" x14ac:dyDescent="0.3">
      <c r="B47" s="302" t="s">
        <v>430</v>
      </c>
      <c r="C47" s="208">
        <f t="shared" si="6"/>
        <v>64976</v>
      </c>
      <c r="D47" s="209">
        <f t="shared" si="7"/>
        <v>58067</v>
      </c>
      <c r="E47" s="216">
        <f t="shared" si="5"/>
        <v>-0.10633156857916769</v>
      </c>
    </row>
    <row r="48" spans="2:5" ht="15.75" thickBot="1" x14ac:dyDescent="0.3">
      <c r="B48" s="131" t="s">
        <v>427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34687</v>
      </c>
      <c r="D49" s="209">
        <f>P24</f>
        <v>38339</v>
      </c>
      <c r="E49" s="216">
        <f t="shared" si="5"/>
        <v>0.105284400495863</v>
      </c>
    </row>
    <row r="50" spans="2:5" ht="15.75" thickBot="1" x14ac:dyDescent="0.3">
      <c r="B50" s="207" t="s">
        <v>356</v>
      </c>
      <c r="C50" s="208">
        <f>I25</f>
        <v>48934</v>
      </c>
      <c r="D50" s="209">
        <f>P25</f>
        <v>52687</v>
      </c>
      <c r="E50" s="216">
        <f t="shared" si="5"/>
        <v>7.6695140393182648E-2</v>
      </c>
    </row>
    <row r="51" spans="2:5" ht="15.75" thickBot="1" x14ac:dyDescent="0.3">
      <c r="B51" s="302" t="s">
        <v>428</v>
      </c>
      <c r="C51" s="208">
        <f>I26</f>
        <v>32420</v>
      </c>
      <c r="D51" s="209">
        <f>P26</f>
        <v>34464</v>
      </c>
      <c r="E51" s="216">
        <f t="shared" ref="E51" si="8">+IFERROR((D51-C51)/C51,"-")</f>
        <v>6.3047501542257869E-2</v>
      </c>
    </row>
    <row r="52" spans="2:5" ht="15.75" thickBot="1" x14ac:dyDescent="0.3">
      <c r="B52" s="207" t="s">
        <v>357</v>
      </c>
      <c r="C52" s="208">
        <f>I27</f>
        <v>5342</v>
      </c>
      <c r="D52" s="209">
        <f>P27</f>
        <v>6373</v>
      </c>
      <c r="E52" s="216">
        <f t="shared" si="5"/>
        <v>0.19299887682515912</v>
      </c>
    </row>
    <row r="53" spans="2:5" ht="15.75" thickBot="1" x14ac:dyDescent="0.3">
      <c r="B53" s="196" t="s">
        <v>222</v>
      </c>
      <c r="C53" s="217">
        <f>SUM(C42:C52)</f>
        <v>321793</v>
      </c>
      <c r="D53" s="218">
        <f>SUM(D42:D52)</f>
        <v>321516</v>
      </c>
      <c r="E53" s="215">
        <f t="shared" si="5"/>
        <v>-8.6080181980341397E-4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C2" sqref="C2:P5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76"/>
      <c r="B2" s="476"/>
      <c r="C2" s="477" t="s">
        <v>483</v>
      </c>
      <c r="D2" s="478"/>
      <c r="E2" s="478"/>
      <c r="F2" s="478"/>
      <c r="G2" s="478"/>
      <c r="H2" s="478"/>
      <c r="I2" s="479"/>
      <c r="J2" s="477" t="s">
        <v>574</v>
      </c>
      <c r="K2" s="478"/>
      <c r="L2" s="478"/>
      <c r="M2" s="478"/>
      <c r="N2" s="478"/>
      <c r="O2" s="478"/>
      <c r="P2" s="479"/>
    </row>
    <row r="3" spans="1:20" ht="15.75" thickBot="1" x14ac:dyDescent="0.3">
      <c r="A3" s="476"/>
      <c r="B3" s="476"/>
      <c r="C3" s="480" t="s">
        <v>2</v>
      </c>
      <c r="D3" s="481"/>
      <c r="E3" s="481"/>
      <c r="F3" s="481"/>
      <c r="G3" s="481"/>
      <c r="H3" s="481"/>
      <c r="I3" s="482"/>
      <c r="J3" s="480" t="s">
        <v>2</v>
      </c>
      <c r="K3" s="481"/>
      <c r="L3" s="481"/>
      <c r="M3" s="481"/>
      <c r="N3" s="481"/>
      <c r="O3" s="481"/>
      <c r="P3" s="482"/>
    </row>
    <row r="4" spans="1:20" ht="15.75" thickBot="1" x14ac:dyDescent="0.3">
      <c r="A4" s="476"/>
      <c r="B4" s="476"/>
      <c r="C4" s="128">
        <v>44837</v>
      </c>
      <c r="D4" s="128">
        <v>44838</v>
      </c>
      <c r="E4" s="128">
        <v>44839</v>
      </c>
      <c r="F4" s="128">
        <v>44840</v>
      </c>
      <c r="G4" s="128">
        <v>44841</v>
      </c>
      <c r="H4" s="128">
        <v>44842</v>
      </c>
      <c r="I4" s="128">
        <v>44843</v>
      </c>
      <c r="J4" s="128">
        <v>44844</v>
      </c>
      <c r="K4" s="128">
        <v>44845</v>
      </c>
      <c r="L4" s="128">
        <v>44846</v>
      </c>
      <c r="M4" s="128">
        <v>44847</v>
      </c>
      <c r="N4" s="128">
        <v>44848</v>
      </c>
      <c r="O4" s="128">
        <v>44849</v>
      </c>
      <c r="P4" s="128">
        <v>44850</v>
      </c>
    </row>
    <row r="5" spans="1:20" ht="15.75" thickBot="1" x14ac:dyDescent="0.3">
      <c r="A5" s="476"/>
      <c r="B5" s="476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20" ht="15.75" thickBot="1" x14ac:dyDescent="0.3">
      <c r="B6" s="15" t="s">
        <v>425</v>
      </c>
      <c r="C6" s="219"/>
      <c r="D6" s="220"/>
      <c r="E6" s="220"/>
      <c r="F6" s="220"/>
      <c r="G6" s="220"/>
      <c r="H6" s="220"/>
      <c r="I6" s="220"/>
      <c r="J6" s="106"/>
      <c r="K6" s="107"/>
      <c r="L6" s="107"/>
      <c r="M6" s="107"/>
      <c r="N6" s="107"/>
      <c r="O6" s="107"/>
      <c r="P6" s="108"/>
    </row>
    <row r="7" spans="1:20" x14ac:dyDescent="0.25">
      <c r="B7" s="286" t="s">
        <v>346</v>
      </c>
      <c r="C7" s="221">
        <v>31767.666666666599</v>
      </c>
      <c r="D7" s="222">
        <v>21303.5</v>
      </c>
      <c r="E7" s="222">
        <v>21464.5666666666</v>
      </c>
      <c r="F7" s="222">
        <v>20325.599999999999</v>
      </c>
      <c r="G7" s="222">
        <v>18846.083333333299</v>
      </c>
      <c r="H7" s="222"/>
      <c r="I7" s="222"/>
      <c r="J7" s="224">
        <v>19257.116666666599</v>
      </c>
      <c r="K7" s="224">
        <v>18534.133333333299</v>
      </c>
      <c r="L7" s="224">
        <v>18835.616666666599</v>
      </c>
      <c r="M7" s="224">
        <v>18221.150000000001</v>
      </c>
      <c r="N7" s="224">
        <v>17770.55</v>
      </c>
      <c r="O7" s="224"/>
      <c r="P7" s="225"/>
    </row>
    <row r="8" spans="1:20" x14ac:dyDescent="0.25">
      <c r="B8" s="188" t="s">
        <v>347</v>
      </c>
      <c r="C8" s="222">
        <v>77725.833333333299</v>
      </c>
      <c r="D8" s="222">
        <v>55978.766666666597</v>
      </c>
      <c r="E8" s="222">
        <v>55709.016666666597</v>
      </c>
      <c r="F8" s="222">
        <v>52917.9</v>
      </c>
      <c r="G8" s="222">
        <v>49179.15</v>
      </c>
      <c r="H8" s="222"/>
      <c r="I8" s="222"/>
      <c r="J8" s="223">
        <v>47678.583333333299</v>
      </c>
      <c r="K8" s="380">
        <v>46354.283333333296</v>
      </c>
      <c r="L8" s="380">
        <v>47623.133333333302</v>
      </c>
      <c r="M8" s="380">
        <v>47255.966666666602</v>
      </c>
      <c r="N8" s="380">
        <v>45586.833333333299</v>
      </c>
      <c r="O8" s="224"/>
      <c r="P8" s="225"/>
    </row>
    <row r="9" spans="1:20" x14ac:dyDescent="0.25">
      <c r="B9" s="188" t="s">
        <v>348</v>
      </c>
      <c r="C9" s="222">
        <v>38379.383333333302</v>
      </c>
      <c r="D9" s="222">
        <v>23387.599999999999</v>
      </c>
      <c r="E9" s="222">
        <v>23263.3166666666</v>
      </c>
      <c r="F9" s="222">
        <v>21580.400000000001</v>
      </c>
      <c r="G9" s="222">
        <v>19873.116666666599</v>
      </c>
      <c r="H9" s="222"/>
      <c r="I9" s="222"/>
      <c r="J9" s="223">
        <v>22311.05</v>
      </c>
      <c r="K9" s="224">
        <v>19474.0666666666</v>
      </c>
      <c r="L9" s="380">
        <v>19804.733333333301</v>
      </c>
      <c r="M9" s="224">
        <v>20567.95</v>
      </c>
      <c r="N9" s="380">
        <v>18457.599999999999</v>
      </c>
      <c r="O9" s="224"/>
      <c r="P9" s="225"/>
    </row>
    <row r="10" spans="1:20" ht="17.25" customHeight="1" x14ac:dyDescent="0.25">
      <c r="B10" s="188" t="s">
        <v>349</v>
      </c>
      <c r="C10" s="222">
        <v>61927.416666666599</v>
      </c>
      <c r="D10" s="222">
        <v>55530.483333333301</v>
      </c>
      <c r="E10" s="222">
        <v>56946.45</v>
      </c>
      <c r="F10" s="222">
        <v>56512.966666666602</v>
      </c>
      <c r="G10" s="222">
        <v>54766.716666666602</v>
      </c>
      <c r="H10" s="222"/>
      <c r="I10" s="222"/>
      <c r="J10" s="223">
        <v>54896.716666666602</v>
      </c>
      <c r="K10" s="224">
        <v>67057.366666666596</v>
      </c>
      <c r="L10" s="224">
        <v>66190.333333333299</v>
      </c>
      <c r="M10" s="224">
        <v>63923.25</v>
      </c>
      <c r="N10" s="224">
        <v>59292.383333333302</v>
      </c>
      <c r="O10" s="224"/>
      <c r="P10" s="225"/>
    </row>
    <row r="11" spans="1:20" x14ac:dyDescent="0.25">
      <c r="B11" s="188" t="s">
        <v>350</v>
      </c>
      <c r="C11" s="222">
        <v>13652.8166666666</v>
      </c>
      <c r="D11" s="222">
        <v>12409.0333333333</v>
      </c>
      <c r="E11" s="222">
        <v>13192.766666666599</v>
      </c>
      <c r="F11" s="222">
        <v>13550.7166666666</v>
      </c>
      <c r="G11" s="222">
        <v>12125.8166666666</v>
      </c>
      <c r="H11" s="222"/>
      <c r="I11" s="222"/>
      <c r="J11" s="223">
        <v>13062.166666666601</v>
      </c>
      <c r="K11" s="380">
        <v>13658.416666666601</v>
      </c>
      <c r="L11" s="380">
        <v>13497.116666666599</v>
      </c>
      <c r="M11" s="380">
        <v>13334.0666666666</v>
      </c>
      <c r="N11" s="380">
        <v>12913.0333333333</v>
      </c>
      <c r="O11" s="224"/>
      <c r="P11" s="225"/>
    </row>
    <row r="12" spans="1:20" x14ac:dyDescent="0.25">
      <c r="B12" s="188" t="s">
        <v>351</v>
      </c>
      <c r="C12" s="222">
        <v>27886.5333333333</v>
      </c>
      <c r="D12" s="222">
        <v>28896.366666666599</v>
      </c>
      <c r="E12" s="222">
        <v>28582.05</v>
      </c>
      <c r="F12" s="222">
        <v>27250.666666666599</v>
      </c>
      <c r="G12" s="222">
        <v>24909.75</v>
      </c>
      <c r="H12" s="222"/>
      <c r="I12" s="222"/>
      <c r="J12" s="223">
        <v>28513.8</v>
      </c>
      <c r="K12" s="380">
        <v>27482.166666666599</v>
      </c>
      <c r="L12" s="380">
        <v>26413.866666666599</v>
      </c>
      <c r="M12" s="224">
        <v>26525.9</v>
      </c>
      <c r="N12" s="380">
        <v>25053.866666666599</v>
      </c>
      <c r="O12" s="224"/>
      <c r="P12" s="225"/>
    </row>
    <row r="13" spans="1:20" x14ac:dyDescent="0.25">
      <c r="B13" s="188" t="s">
        <v>352</v>
      </c>
      <c r="C13" s="222">
        <v>61359.633333333302</v>
      </c>
      <c r="D13" s="222">
        <v>51103.683333333298</v>
      </c>
      <c r="E13" s="222">
        <v>44163.8</v>
      </c>
      <c r="F13" s="222">
        <v>33453.383333333302</v>
      </c>
      <c r="G13" s="222">
        <v>32307.35</v>
      </c>
      <c r="H13" s="222"/>
      <c r="I13" s="222"/>
      <c r="J13" s="223">
        <v>39293.199999999997</v>
      </c>
      <c r="K13" s="224">
        <v>33493.883333333302</v>
      </c>
      <c r="L13" s="224">
        <v>33758.949999999997</v>
      </c>
      <c r="M13" s="224">
        <v>32758.766666666601</v>
      </c>
      <c r="N13" s="224">
        <v>25729.433333333302</v>
      </c>
      <c r="O13" s="224"/>
      <c r="P13" s="225"/>
    </row>
    <row r="14" spans="1:20" x14ac:dyDescent="0.25">
      <c r="B14" s="188" t="s">
        <v>353</v>
      </c>
      <c r="C14" s="222">
        <v>2413.4499999999998</v>
      </c>
      <c r="D14" s="222">
        <v>3116.0833333333298</v>
      </c>
      <c r="E14" s="222">
        <v>3666.65</v>
      </c>
      <c r="F14" s="222">
        <v>2658.9333333333302</v>
      </c>
      <c r="G14" s="222">
        <v>1569.7166666666601</v>
      </c>
      <c r="H14" s="222"/>
      <c r="I14" s="222"/>
      <c r="J14" s="380">
        <v>3280.2666666666601</v>
      </c>
      <c r="K14" s="380">
        <v>2204.4</v>
      </c>
      <c r="L14" s="380">
        <v>2210.4333333333302</v>
      </c>
      <c r="M14" s="380">
        <v>1156.3</v>
      </c>
      <c r="N14" s="380">
        <v>1766.15</v>
      </c>
      <c r="O14" s="380"/>
      <c r="P14" s="381"/>
    </row>
    <row r="15" spans="1:20" ht="15.75" thickBot="1" x14ac:dyDescent="0.3">
      <c r="B15" s="188" t="s">
        <v>399</v>
      </c>
      <c r="C15" s="222">
        <v>43802.866666666603</v>
      </c>
      <c r="D15" s="222">
        <v>39583.116666666603</v>
      </c>
      <c r="E15" s="222">
        <v>41318.699999999997</v>
      </c>
      <c r="F15" s="222">
        <v>42089.1</v>
      </c>
      <c r="G15" s="222">
        <v>38842.483333333301</v>
      </c>
      <c r="H15" s="222"/>
      <c r="I15" s="222"/>
      <c r="J15" s="379">
        <v>40918.9</v>
      </c>
      <c r="K15" s="380">
        <v>47564</v>
      </c>
      <c r="L15" s="380">
        <v>48389.666666666599</v>
      </c>
      <c r="M15" s="224">
        <v>46946.216666666602</v>
      </c>
      <c r="N15" s="380">
        <v>43796.166666666599</v>
      </c>
      <c r="O15" s="380"/>
      <c r="P15" s="381"/>
    </row>
    <row r="16" spans="1:20" ht="15.75" thickBot="1" x14ac:dyDescent="0.3">
      <c r="B16" s="196" t="s">
        <v>16</v>
      </c>
      <c r="C16" s="226">
        <v>358915.59999999957</v>
      </c>
      <c r="D16" s="226">
        <v>291308.63333333307</v>
      </c>
      <c r="E16" s="226">
        <v>288307.31666666636</v>
      </c>
      <c r="F16" s="226">
        <v>270339.6666666664</v>
      </c>
      <c r="G16" s="226">
        <v>252420.18333333309</v>
      </c>
      <c r="H16" s="226">
        <v>0</v>
      </c>
      <c r="I16" s="227">
        <v>0</v>
      </c>
      <c r="J16" s="228">
        <f>SUM(J7:J15)</f>
        <v>269211.79999999976</v>
      </c>
      <c r="K16" s="228">
        <f t="shared" ref="K16:P16" si="0">SUM(K7:K15)</f>
        <v>275822.71666666633</v>
      </c>
      <c r="L16" s="228">
        <f t="shared" si="0"/>
        <v>276723.84999999963</v>
      </c>
      <c r="M16" s="228">
        <f t="shared" si="0"/>
        <v>270689.56666666636</v>
      </c>
      <c r="N16" s="228">
        <f t="shared" si="0"/>
        <v>250366.0166666664</v>
      </c>
      <c r="O16" s="228">
        <f t="shared" si="0"/>
        <v>0</v>
      </c>
      <c r="P16" s="228">
        <f t="shared" si="0"/>
        <v>0</v>
      </c>
      <c r="Q16" s="292"/>
      <c r="S16" s="292"/>
      <c r="T16" s="293"/>
    </row>
    <row r="17" spans="2:18" ht="15.75" thickBot="1" x14ac:dyDescent="0.3">
      <c r="B17" s="197" t="s">
        <v>426</v>
      </c>
      <c r="C17" s="200"/>
      <c r="D17" s="201"/>
      <c r="R17" s="293"/>
    </row>
    <row r="18" spans="2:18" x14ac:dyDescent="0.25">
      <c r="B18" s="198" t="s">
        <v>358</v>
      </c>
      <c r="C18" s="229"/>
      <c r="D18" s="230"/>
      <c r="E18" s="230"/>
      <c r="F18" s="230"/>
      <c r="G18" s="230"/>
      <c r="H18" s="398">
        <v>12246</v>
      </c>
      <c r="I18" s="399"/>
      <c r="J18" s="231"/>
      <c r="K18" s="232"/>
      <c r="L18" s="232"/>
      <c r="M18" s="232"/>
      <c r="N18" s="232"/>
      <c r="O18" s="420">
        <v>11760.1333333333</v>
      </c>
      <c r="P18" s="421"/>
    </row>
    <row r="19" spans="2:18" x14ac:dyDescent="0.25">
      <c r="B19" s="188" t="s">
        <v>359</v>
      </c>
      <c r="C19" s="221"/>
      <c r="D19" s="222"/>
      <c r="E19" s="222"/>
      <c r="F19" s="222"/>
      <c r="G19" s="222"/>
      <c r="H19" s="400">
        <v>2662.8166666666598</v>
      </c>
      <c r="I19" s="401"/>
      <c r="J19" s="192"/>
      <c r="K19" s="224"/>
      <c r="L19" s="224"/>
      <c r="M19" s="193"/>
      <c r="N19" s="193"/>
      <c r="O19" s="422">
        <v>2656.7</v>
      </c>
      <c r="P19" s="419"/>
    </row>
    <row r="20" spans="2:18" x14ac:dyDescent="0.25">
      <c r="B20" s="188" t="s">
        <v>429</v>
      </c>
      <c r="C20" s="221"/>
      <c r="D20" s="222"/>
      <c r="E20" s="222"/>
      <c r="F20" s="222"/>
      <c r="G20" s="222"/>
      <c r="H20" s="400">
        <v>31757.5333333333</v>
      </c>
      <c r="I20" s="401"/>
      <c r="J20" s="192"/>
      <c r="K20" s="224"/>
      <c r="L20" s="224"/>
      <c r="M20" s="193"/>
      <c r="N20" s="193"/>
      <c r="O20" s="422">
        <v>32395.966666666602</v>
      </c>
      <c r="P20" s="419"/>
    </row>
    <row r="21" spans="2:18" x14ac:dyDescent="0.25">
      <c r="B21" s="188" t="s">
        <v>472</v>
      </c>
      <c r="C21" s="221"/>
      <c r="D21" s="222"/>
      <c r="E21" s="222"/>
      <c r="F21" s="222"/>
      <c r="G21" s="222"/>
      <c r="H21" s="400">
        <v>40549.216666666602</v>
      </c>
      <c r="I21" s="401"/>
      <c r="J21" s="192"/>
      <c r="K21" s="224"/>
      <c r="L21" s="224"/>
      <c r="M21" s="193"/>
      <c r="N21" s="193"/>
      <c r="O21" s="422">
        <v>39285.983333333301</v>
      </c>
      <c r="P21" s="419"/>
    </row>
    <row r="22" spans="2:18" x14ac:dyDescent="0.25">
      <c r="B22" s="188" t="s">
        <v>354</v>
      </c>
      <c r="C22" s="221"/>
      <c r="D22" s="222"/>
      <c r="E22" s="222"/>
      <c r="F22" s="222"/>
      <c r="G22" s="222"/>
      <c r="H22" s="400">
        <v>9151.25</v>
      </c>
      <c r="I22" s="401"/>
      <c r="J22" s="192"/>
      <c r="K22" s="224"/>
      <c r="L22" s="224"/>
      <c r="M22" s="193"/>
      <c r="N22" s="193"/>
      <c r="O22" s="422">
        <v>10211.6333333333</v>
      </c>
      <c r="P22" s="424"/>
    </row>
    <row r="23" spans="2:18" x14ac:dyDescent="0.25">
      <c r="B23" s="188" t="s">
        <v>430</v>
      </c>
      <c r="C23" s="221"/>
      <c r="D23" s="222"/>
      <c r="E23" s="222"/>
      <c r="F23" s="222"/>
      <c r="G23" s="222"/>
      <c r="H23" s="400">
        <v>74073.399999999994</v>
      </c>
      <c r="I23" s="401"/>
      <c r="J23" s="192"/>
      <c r="K23" s="224"/>
      <c r="L23" s="224"/>
      <c r="M23" s="193"/>
      <c r="N23" s="193"/>
      <c r="O23" s="422">
        <v>61789.15</v>
      </c>
      <c r="P23" s="419"/>
    </row>
    <row r="24" spans="2:18" x14ac:dyDescent="0.25">
      <c r="B24" s="259" t="s">
        <v>427</v>
      </c>
      <c r="C24" s="221"/>
      <c r="D24" s="222"/>
      <c r="E24" s="222"/>
      <c r="F24" s="222"/>
      <c r="G24" s="222"/>
      <c r="H24" s="400"/>
      <c r="I24" s="401"/>
      <c r="J24" s="382"/>
      <c r="K24" s="224"/>
      <c r="L24" s="224"/>
      <c r="M24" s="193"/>
      <c r="N24" s="193"/>
      <c r="O24" s="403"/>
      <c r="P24" s="419"/>
    </row>
    <row r="25" spans="2:18" x14ac:dyDescent="0.25">
      <c r="B25" s="188" t="s">
        <v>355</v>
      </c>
      <c r="C25" s="221"/>
      <c r="D25" s="222"/>
      <c r="E25" s="222"/>
      <c r="F25" s="222"/>
      <c r="G25" s="222"/>
      <c r="H25" s="400"/>
      <c r="I25" s="401">
        <v>15205.666666666601</v>
      </c>
      <c r="J25" s="192"/>
      <c r="K25" s="224"/>
      <c r="L25" s="224"/>
      <c r="M25" s="193"/>
      <c r="N25" s="193"/>
      <c r="O25" s="403"/>
      <c r="P25" s="423">
        <v>18992.05</v>
      </c>
    </row>
    <row r="26" spans="2:18" x14ac:dyDescent="0.25">
      <c r="B26" s="188" t="s">
        <v>356</v>
      </c>
      <c r="C26" s="221"/>
      <c r="D26" s="222"/>
      <c r="E26" s="222"/>
      <c r="F26" s="222"/>
      <c r="G26" s="222"/>
      <c r="H26" s="400"/>
      <c r="I26" s="401">
        <v>26645.7</v>
      </c>
      <c r="J26" s="192"/>
      <c r="K26" s="224"/>
      <c r="L26" s="224"/>
      <c r="M26" s="193"/>
      <c r="N26" s="193"/>
      <c r="O26" s="403"/>
      <c r="P26" s="423">
        <v>28988.15</v>
      </c>
    </row>
    <row r="27" spans="2:18" x14ac:dyDescent="0.25">
      <c r="B27" s="188" t="s">
        <v>428</v>
      </c>
      <c r="C27" s="222"/>
      <c r="D27" s="222"/>
      <c r="E27" s="222"/>
      <c r="F27" s="222"/>
      <c r="G27" s="222"/>
      <c r="H27" s="400"/>
      <c r="I27" s="400">
        <v>14371.4</v>
      </c>
      <c r="J27" s="192"/>
      <c r="K27" s="224"/>
      <c r="L27" s="224"/>
      <c r="M27" s="193"/>
      <c r="N27" s="193"/>
      <c r="O27" s="403"/>
      <c r="P27" s="423">
        <v>16360.266666666599</v>
      </c>
    </row>
    <row r="28" spans="2:18" ht="15.75" thickBot="1" x14ac:dyDescent="0.3">
      <c r="B28" s="188" t="s">
        <v>357</v>
      </c>
      <c r="E28" s="222"/>
      <c r="H28" s="402"/>
      <c r="I28" s="401">
        <v>1097.6666666666599</v>
      </c>
      <c r="J28" s="192"/>
      <c r="K28" s="224"/>
      <c r="L28" s="224"/>
      <c r="M28" s="193"/>
      <c r="N28" s="193"/>
      <c r="O28" s="403"/>
      <c r="P28" s="423">
        <v>1608.7166666666601</v>
      </c>
    </row>
    <row r="29" spans="2:18" ht="15.75" thickBot="1" x14ac:dyDescent="0.3">
      <c r="B29" s="196" t="s">
        <v>222</v>
      </c>
      <c r="C29" s="226"/>
      <c r="D29" s="226"/>
      <c r="E29" s="226"/>
      <c r="F29" s="226"/>
      <c r="G29" s="226"/>
      <c r="H29" s="226">
        <v>170440.21666666656</v>
      </c>
      <c r="I29" s="227">
        <v>57320.433333333262</v>
      </c>
      <c r="J29" s="195"/>
      <c r="K29" s="195"/>
      <c r="L29" s="195"/>
      <c r="M29" s="195"/>
      <c r="N29" s="195"/>
      <c r="O29" s="195">
        <f>SUM(O18:O28)</f>
        <v>158099.56666666651</v>
      </c>
      <c r="P29" s="195">
        <f>SUM(P18:P28)</f>
        <v>65949.183333333262</v>
      </c>
    </row>
    <row r="30" spans="2:18" ht="15.75" thickBot="1" x14ac:dyDescent="0.3">
      <c r="C30" s="284"/>
      <c r="D30" s="284"/>
      <c r="E30" s="284"/>
      <c r="F30" s="285"/>
      <c r="G30" s="285"/>
      <c r="H30" s="285"/>
      <c r="I30" s="285"/>
      <c r="J30" s="287"/>
      <c r="K30" s="287"/>
      <c r="L30" s="287"/>
      <c r="M30" s="287"/>
      <c r="N30" s="287"/>
      <c r="O30" s="287"/>
      <c r="P30" s="287"/>
    </row>
    <row r="31" spans="2:18" ht="15.75" thickBot="1" x14ac:dyDescent="0.3">
      <c r="B31" s="131" t="s">
        <v>425</v>
      </c>
      <c r="C31" s="200" t="s">
        <v>483</v>
      </c>
      <c r="D31" s="201" t="s">
        <v>574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113707.4166666665</v>
      </c>
      <c r="D32" s="377">
        <f t="shared" ref="D32:D41" si="2">SUM(J7:P7)</f>
        <v>92618.566666666491</v>
      </c>
      <c r="E32" s="206">
        <f t="shared" ref="E32:E41" si="3">+IFERROR((D32-C32)/C32,"-")</f>
        <v>-0.18546591434595694</v>
      </c>
    </row>
    <row r="33" spans="2:5" x14ac:dyDescent="0.25">
      <c r="B33" s="207" t="s">
        <v>347</v>
      </c>
      <c r="C33" s="204">
        <f t="shared" si="1"/>
        <v>291510.66666666651</v>
      </c>
      <c r="D33" s="377">
        <f t="shared" si="2"/>
        <v>234498.79999999981</v>
      </c>
      <c r="E33" s="210">
        <f t="shared" si="3"/>
        <v>-0.19557386121948675</v>
      </c>
    </row>
    <row r="34" spans="2:5" x14ac:dyDescent="0.25">
      <c r="B34" s="207" t="s">
        <v>348</v>
      </c>
      <c r="C34" s="204">
        <f t="shared" si="1"/>
        <v>126483.81666666649</v>
      </c>
      <c r="D34" s="205">
        <f t="shared" si="2"/>
        <v>100615.39999999991</v>
      </c>
      <c r="E34" s="210">
        <f t="shared" si="3"/>
        <v>-0.20451957687867542</v>
      </c>
    </row>
    <row r="35" spans="2:5" x14ac:dyDescent="0.25">
      <c r="B35" s="207" t="s">
        <v>349</v>
      </c>
      <c r="C35" s="204">
        <f t="shared" si="1"/>
        <v>285684.03333333315</v>
      </c>
      <c r="D35" s="377">
        <f t="shared" si="2"/>
        <v>311360.04999999981</v>
      </c>
      <c r="E35" s="210">
        <f t="shared" si="3"/>
        <v>8.9875574658763502E-2</v>
      </c>
    </row>
    <row r="36" spans="2:5" x14ac:dyDescent="0.25">
      <c r="B36" s="207" t="s">
        <v>350</v>
      </c>
      <c r="C36" s="204">
        <f t="shared" si="1"/>
        <v>64931.149999999703</v>
      </c>
      <c r="D36" s="205">
        <f t="shared" si="2"/>
        <v>66464.799999999697</v>
      </c>
      <c r="E36" s="210">
        <f t="shared" si="3"/>
        <v>2.361963402773555E-2</v>
      </c>
    </row>
    <row r="37" spans="2:5" x14ac:dyDescent="0.25">
      <c r="B37" s="207" t="s">
        <v>351</v>
      </c>
      <c r="C37" s="204">
        <f t="shared" si="1"/>
        <v>137525.36666666649</v>
      </c>
      <c r="D37" s="205">
        <f t="shared" si="2"/>
        <v>133989.5999999998</v>
      </c>
      <c r="E37" s="210">
        <f t="shared" si="3"/>
        <v>-2.5709923575311534E-2</v>
      </c>
    </row>
    <row r="38" spans="2:5" x14ac:dyDescent="0.25">
      <c r="B38" s="207" t="s">
        <v>352</v>
      </c>
      <c r="C38" s="204">
        <f t="shared" si="1"/>
        <v>222387.84999999989</v>
      </c>
      <c r="D38" s="205">
        <f t="shared" si="2"/>
        <v>165034.23333333319</v>
      </c>
      <c r="E38" s="210">
        <f t="shared" si="3"/>
        <v>-0.25789905638579952</v>
      </c>
    </row>
    <row r="39" spans="2:5" x14ac:dyDescent="0.25">
      <c r="B39" s="203" t="s">
        <v>353</v>
      </c>
      <c r="C39" s="204">
        <f t="shared" si="1"/>
        <v>13424.833333333319</v>
      </c>
      <c r="D39" s="205">
        <f t="shared" si="2"/>
        <v>10617.54999999999</v>
      </c>
      <c r="E39" s="211">
        <f t="shared" si="3"/>
        <v>-0.20911122422376432</v>
      </c>
    </row>
    <row r="40" spans="2:5" ht="15.75" thickBot="1" x14ac:dyDescent="0.3">
      <c r="B40" s="203" t="s">
        <v>399</v>
      </c>
      <c r="C40" s="204">
        <f t="shared" si="1"/>
        <v>205636.26666666652</v>
      </c>
      <c r="D40" s="205">
        <f t="shared" si="2"/>
        <v>227614.94999999981</v>
      </c>
      <c r="E40" s="211">
        <f t="shared" ref="E40" si="4">+IFERROR((D40-C40)/C40,"-")</f>
        <v>0.10688135750373462</v>
      </c>
    </row>
    <row r="41" spans="2:5" ht="15.75" thickBot="1" x14ac:dyDescent="0.3">
      <c r="B41" s="212" t="s">
        <v>16</v>
      </c>
      <c r="C41" s="213">
        <f t="shared" si="1"/>
        <v>1461291.3999999985</v>
      </c>
      <c r="D41" s="214">
        <f t="shared" si="2"/>
        <v>1342813.9499999986</v>
      </c>
      <c r="E41" s="215">
        <f t="shared" si="3"/>
        <v>-8.107722388566721E-2</v>
      </c>
    </row>
    <row r="42" spans="2:5" ht="15.75" thickBot="1" x14ac:dyDescent="0.3">
      <c r="B42" s="131" t="s">
        <v>426</v>
      </c>
      <c r="E42" s="288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9">
        <f t="shared" ref="C43:C49" si="6">H18</f>
        <v>12246</v>
      </c>
      <c r="D43" s="290">
        <f t="shared" ref="D43:D48" si="7">O18</f>
        <v>11760.1333333333</v>
      </c>
      <c r="E43" s="291">
        <f t="shared" si="5"/>
        <v>-3.9675540312485671E-2</v>
      </c>
    </row>
    <row r="44" spans="2:5" ht="15.75" thickBot="1" x14ac:dyDescent="0.3">
      <c r="B44" s="207" t="s">
        <v>359</v>
      </c>
      <c r="C44" s="289">
        <f t="shared" si="6"/>
        <v>2662.8166666666598</v>
      </c>
      <c r="D44" s="290">
        <f t="shared" si="7"/>
        <v>2656.7</v>
      </c>
      <c r="E44" s="291">
        <f t="shared" si="5"/>
        <v>-2.2970663895974749E-3</v>
      </c>
    </row>
    <row r="45" spans="2:5" ht="15.75" thickBot="1" x14ac:dyDescent="0.3">
      <c r="B45" s="302" t="s">
        <v>429</v>
      </c>
      <c r="C45" s="289">
        <f t="shared" si="6"/>
        <v>31757.5333333333</v>
      </c>
      <c r="D45" s="290">
        <f t="shared" si="7"/>
        <v>32395.966666666602</v>
      </c>
      <c r="E45" s="291">
        <f t="shared" si="5"/>
        <v>2.0103366550297846E-2</v>
      </c>
    </row>
    <row r="46" spans="2:5" ht="15.75" thickBot="1" x14ac:dyDescent="0.3">
      <c r="B46" s="207" t="s">
        <v>472</v>
      </c>
      <c r="C46" s="289">
        <f t="shared" si="6"/>
        <v>40549.216666666602</v>
      </c>
      <c r="D46" s="290">
        <f t="shared" si="7"/>
        <v>39285.983333333301</v>
      </c>
      <c r="E46" s="291">
        <f t="shared" si="5"/>
        <v>-3.11530884484814E-2</v>
      </c>
    </row>
    <row r="47" spans="2:5" ht="15.75" thickBot="1" x14ac:dyDescent="0.3">
      <c r="B47" s="207" t="s">
        <v>464</v>
      </c>
      <c r="C47" s="289">
        <f t="shared" si="6"/>
        <v>9151.25</v>
      </c>
      <c r="D47" s="290">
        <f t="shared" si="7"/>
        <v>10211.6333333333</v>
      </c>
      <c r="E47" s="291">
        <f t="shared" si="5"/>
        <v>0.1158730592359842</v>
      </c>
    </row>
    <row r="48" spans="2:5" ht="15.75" thickBot="1" x14ac:dyDescent="0.3">
      <c r="B48" s="302" t="s">
        <v>430</v>
      </c>
      <c r="C48" s="289">
        <f t="shared" si="6"/>
        <v>74073.399999999994</v>
      </c>
      <c r="D48" s="290">
        <f t="shared" si="7"/>
        <v>61789.15</v>
      </c>
      <c r="E48" s="291">
        <f t="shared" si="5"/>
        <v>-0.16583888413384554</v>
      </c>
    </row>
    <row r="49" spans="2:5" ht="15.75" thickBot="1" x14ac:dyDescent="0.3">
      <c r="B49" s="131" t="s">
        <v>427</v>
      </c>
      <c r="C49" s="289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9">
        <f>I25</f>
        <v>15205.666666666601</v>
      </c>
      <c r="D50" s="233">
        <f>P25</f>
        <v>18992.05</v>
      </c>
      <c r="E50" s="210">
        <f t="shared" si="5"/>
        <v>0.24901133349409749</v>
      </c>
    </row>
    <row r="51" spans="2:5" ht="15.75" thickBot="1" x14ac:dyDescent="0.3">
      <c r="B51" s="207" t="s">
        <v>356</v>
      </c>
      <c r="C51" s="289">
        <f>I26</f>
        <v>26645.7</v>
      </c>
      <c r="D51" s="233">
        <f>P26</f>
        <v>28988.15</v>
      </c>
      <c r="E51" s="210">
        <f t="shared" si="5"/>
        <v>8.7910995019834376E-2</v>
      </c>
    </row>
    <row r="52" spans="2:5" ht="15.75" thickBot="1" x14ac:dyDescent="0.3">
      <c r="B52" s="302" t="s">
        <v>428</v>
      </c>
      <c r="C52" s="289">
        <f>I27</f>
        <v>14371.4</v>
      </c>
      <c r="D52" s="378">
        <f>P27</f>
        <v>16360.266666666599</v>
      </c>
      <c r="E52" s="210">
        <f t="shared" ref="E52" si="8">+IFERROR((D52-C52)/C52,"-")</f>
        <v>0.13839059984876906</v>
      </c>
    </row>
    <row r="53" spans="2:5" ht="15.75" thickBot="1" x14ac:dyDescent="0.3">
      <c r="B53" s="207" t="s">
        <v>357</v>
      </c>
      <c r="C53" s="289">
        <f>I28</f>
        <v>1097.6666666666599</v>
      </c>
      <c r="D53" s="378">
        <f t="shared" ref="D53" si="9">P28</f>
        <v>1608.7166666666601</v>
      </c>
      <c r="E53" s="210">
        <f t="shared" si="5"/>
        <v>0.46557849984816579</v>
      </c>
    </row>
    <row r="54" spans="2:5" ht="15.75" thickBot="1" x14ac:dyDescent="0.3">
      <c r="B54" s="196" t="s">
        <v>222</v>
      </c>
      <c r="C54" s="213">
        <f>SUM(C43:C53)</f>
        <v>227760.64999999982</v>
      </c>
      <c r="D54" s="214">
        <f>SUM(D43:D53)</f>
        <v>224048.74999999977</v>
      </c>
      <c r="E54" s="215">
        <f t="shared" si="5"/>
        <v>-1.629737182432547E-2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tabSelected="1" topLeftCell="C1" zoomScale="70" zoomScaleNormal="70" workbookViewId="0">
      <selection activeCell="R9" sqref="R9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9"/>
      <c r="B2" s="299"/>
      <c r="C2" s="477" t="s">
        <v>483</v>
      </c>
      <c r="D2" s="478"/>
      <c r="E2" s="478"/>
      <c r="F2" s="478"/>
      <c r="G2" s="478"/>
      <c r="H2" s="478"/>
      <c r="I2" s="479"/>
      <c r="J2" s="477" t="s">
        <v>574</v>
      </c>
      <c r="K2" s="478"/>
      <c r="L2" s="478"/>
      <c r="M2" s="478"/>
      <c r="N2" s="478"/>
      <c r="O2" s="478"/>
      <c r="P2" s="479"/>
      <c r="Q2" s="477" t="s">
        <v>574</v>
      </c>
      <c r="R2" s="478"/>
      <c r="S2" s="478"/>
      <c r="T2" s="478"/>
      <c r="U2" s="478"/>
      <c r="V2" s="478"/>
      <c r="W2" s="479"/>
    </row>
    <row r="3" spans="1:23" ht="15.75" thickBot="1" x14ac:dyDescent="0.3">
      <c r="A3" s="299"/>
      <c r="B3" s="299"/>
      <c r="C3" s="480" t="s">
        <v>2</v>
      </c>
      <c r="D3" s="481"/>
      <c r="E3" s="481"/>
      <c r="F3" s="481"/>
      <c r="G3" s="481"/>
      <c r="H3" s="481"/>
      <c r="I3" s="482"/>
      <c r="J3" s="480" t="s">
        <v>2</v>
      </c>
      <c r="K3" s="481"/>
      <c r="L3" s="481"/>
      <c r="M3" s="481"/>
      <c r="N3" s="481"/>
      <c r="O3" s="481"/>
      <c r="P3" s="482"/>
      <c r="Q3" s="483" t="s">
        <v>224</v>
      </c>
      <c r="R3" s="484"/>
      <c r="S3" s="484"/>
      <c r="T3" s="484"/>
      <c r="U3" s="484"/>
      <c r="V3" s="484"/>
      <c r="W3" s="485"/>
    </row>
    <row r="4" spans="1:23" ht="15.75" thickBot="1" x14ac:dyDescent="0.3">
      <c r="A4" s="299"/>
      <c r="B4" s="299"/>
      <c r="C4" s="128">
        <v>44837</v>
      </c>
      <c r="D4" s="128">
        <v>44838</v>
      </c>
      <c r="E4" s="128">
        <v>44839</v>
      </c>
      <c r="F4" s="128">
        <v>44840</v>
      </c>
      <c r="G4" s="128">
        <v>44841</v>
      </c>
      <c r="H4" s="128">
        <v>44842</v>
      </c>
      <c r="I4" s="128">
        <v>44843</v>
      </c>
      <c r="J4" s="128">
        <v>44844</v>
      </c>
      <c r="K4" s="128">
        <v>44845</v>
      </c>
      <c r="L4" s="128">
        <v>44846</v>
      </c>
      <c r="M4" s="128">
        <v>44847</v>
      </c>
      <c r="N4" s="128">
        <v>44848</v>
      </c>
      <c r="O4" s="128">
        <v>44849</v>
      </c>
      <c r="P4" s="128">
        <v>44850</v>
      </c>
      <c r="Q4" s="128">
        <v>44844</v>
      </c>
      <c r="R4" s="128">
        <v>44845</v>
      </c>
      <c r="S4" s="128">
        <v>44846</v>
      </c>
      <c r="T4" s="128">
        <v>44847</v>
      </c>
      <c r="U4" s="128">
        <v>44848</v>
      </c>
      <c r="V4" s="128">
        <v>44849</v>
      </c>
      <c r="W4" s="128">
        <v>44850</v>
      </c>
    </row>
    <row r="5" spans="1:23" ht="15.75" thickBot="1" x14ac:dyDescent="0.3">
      <c r="A5" s="299"/>
      <c r="B5" s="299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425</v>
      </c>
      <c r="C6" s="234"/>
      <c r="D6" s="235"/>
      <c r="E6" s="235"/>
      <c r="F6" s="235"/>
      <c r="G6" s="235"/>
      <c r="H6" s="235"/>
      <c r="I6" s="236"/>
      <c r="J6" s="237"/>
      <c r="K6" s="238"/>
      <c r="L6" s="238"/>
      <c r="M6" s="238"/>
      <c r="N6" s="238"/>
      <c r="O6" s="238"/>
      <c r="P6" s="239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40">
        <f>IFERROR('Más Vistos-H'!C7/'Más Vistos-U'!C6,0)</f>
        <v>0.63033585988861862</v>
      </c>
      <c r="D7" s="241">
        <f>IFERROR('Más Vistos-H'!D7/'Más Vistos-U'!D6,0)</f>
        <v>0.76373055137305512</v>
      </c>
      <c r="E7" s="241">
        <f>IFERROR('Más Vistos-H'!E7/'Más Vistos-U'!E6,0)</f>
        <v>0.79161226873194179</v>
      </c>
      <c r="F7" s="241">
        <f>IFERROR('Más Vistos-H'!F7/'Más Vistos-U'!F6,0)</f>
        <v>0.80214688819606139</v>
      </c>
      <c r="G7" s="241">
        <f>IFERROR('Más Vistos-H'!G7/'Más Vistos-U'!G6,0)</f>
        <v>0.79025844235714937</v>
      </c>
      <c r="H7" s="241">
        <f>IFERROR('Más Vistos-H'!H7/'Más Vistos-U'!H6,0)</f>
        <v>0</v>
      </c>
      <c r="I7" s="241">
        <f>IFERROR('Más Vistos-H'!I7/'Más Vistos-U'!I6,0)</f>
        <v>0</v>
      </c>
      <c r="J7" s="242">
        <f>IFERROR('Más Vistos-H'!J7/'Más Vistos-U'!J6,0)</f>
        <v>0.73677609008939815</v>
      </c>
      <c r="K7" s="243">
        <f>IFERROR('Más Vistos-H'!K7/'Más Vistos-U'!K6,0)</f>
        <v>0.75532371559757516</v>
      </c>
      <c r="L7" s="243">
        <f>IFERROR('Más Vistos-H'!L7/'Más Vistos-U'!L6,0)</f>
        <v>0.72626245099929054</v>
      </c>
      <c r="M7" s="243">
        <f>IFERROR('Más Vistos-H'!M7/'Más Vistos-U'!M6,0)</f>
        <v>0.74454092264945049</v>
      </c>
      <c r="N7" s="243">
        <f>IFERROR('Más Vistos-H'!N7/'Más Vistos-U'!N6,0)</f>
        <v>0.76127961273186817</v>
      </c>
      <c r="O7" s="243">
        <f>IFERROR('Más Vistos-H'!O7/'Más Vistos-U'!O6,0)</f>
        <v>0</v>
      </c>
      <c r="P7" s="243">
        <f>IFERROR('Más Vistos-H'!P7/'Más Vistos-U'!P6,0)</f>
        <v>0</v>
      </c>
      <c r="Q7" s="27">
        <f t="shared" ref="Q7:Q16" si="0">IFERROR((J7-C7)/C7,"-")</f>
        <v>0.16886272378599512</v>
      </c>
      <c r="R7" s="28">
        <f t="shared" ref="R7:R16" si="1">IFERROR((K7-D7)/D7,"-")</f>
        <v>-1.1007593922183584E-2</v>
      </c>
      <c r="S7" s="28">
        <f t="shared" ref="S7:S16" si="2">IFERROR((L7-E7)/E7,"-")</f>
        <v>-8.2552810654808337E-2</v>
      </c>
      <c r="T7" s="28">
        <f t="shared" ref="T7:T16" si="3">IFERROR((M7-F7)/F7,"-")</f>
        <v>-7.18147341768791E-2</v>
      </c>
      <c r="U7" s="28">
        <f t="shared" ref="U7:U16" si="4">IFERROR((N7-G7)/G7,"-")</f>
        <v>-3.6670066489697187E-2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40">
        <f>IFERROR('Más Vistos-H'!C8/'Más Vistos-U'!C7,0)</f>
        <v>0.86171502270904665</v>
      </c>
      <c r="D8" s="241">
        <f>IFERROR('Más Vistos-H'!D8/'Más Vistos-U'!D7,0)</f>
        <v>1.0007108934136577</v>
      </c>
      <c r="E8" s="241">
        <f>IFERROR('Más Vistos-H'!E8/'Más Vistos-U'!E7,0)</f>
        <v>1.0101546114465647</v>
      </c>
      <c r="F8" s="241">
        <f>IFERROR('Más Vistos-H'!F8/'Más Vistos-U'!F7,0)</f>
        <v>1.0170456074263421</v>
      </c>
      <c r="G8" s="241">
        <f>IFERROR('Más Vistos-H'!G8/'Más Vistos-U'!G7,0)</f>
        <v>0.99325732635873409</v>
      </c>
      <c r="H8" s="241">
        <f>IFERROR('Más Vistos-H'!H8/'Más Vistos-U'!H7,0)</f>
        <v>0</v>
      </c>
      <c r="I8" s="241">
        <f>IFERROR('Más Vistos-H'!I8/'Más Vistos-U'!I7,0)</f>
        <v>0</v>
      </c>
      <c r="J8" s="242">
        <f>IFERROR('Más Vistos-H'!J8/'Más Vistos-U'!J7,0)</f>
        <v>0.97329053286245937</v>
      </c>
      <c r="K8" s="243">
        <f>IFERROR('Más Vistos-H'!K8/'Más Vistos-U'!K7,0)</f>
        <v>0.94840582971874332</v>
      </c>
      <c r="L8" s="243">
        <f>IFERROR('Más Vistos-H'!L8/'Más Vistos-U'!L7,0)</f>
        <v>0.92977612911623009</v>
      </c>
      <c r="M8" s="243">
        <f>IFERROR('Más Vistos-H'!M8/'Más Vistos-U'!M7,0)</f>
        <v>0.95026979562562286</v>
      </c>
      <c r="N8" s="243">
        <f>IFERROR('Más Vistos-H'!N8/'Más Vistos-U'!N7,0)</f>
        <v>0.95563870895610969</v>
      </c>
      <c r="O8" s="243">
        <f>IFERROR('Más Vistos-H'!O8/'Más Vistos-U'!O7,0)</f>
        <v>0</v>
      </c>
      <c r="P8" s="243">
        <f>IFERROR('Más Vistos-H'!P8/'Más Vistos-U'!P7,0)</f>
        <v>0</v>
      </c>
      <c r="Q8" s="27">
        <f t="shared" si="0"/>
        <v>0.12948075316436206</v>
      </c>
      <c r="R8" s="28">
        <f t="shared" si="1"/>
        <v>-5.2267906784235797E-2</v>
      </c>
      <c r="S8" s="28">
        <f t="shared" si="2"/>
        <v>-7.9570475073346233E-2</v>
      </c>
      <c r="T8" s="28">
        <f t="shared" si="3"/>
        <v>-6.5656654247489454E-2</v>
      </c>
      <c r="U8" s="28">
        <f t="shared" si="4"/>
        <v>-3.7873989352319871E-2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40">
        <f>IFERROR('Más Vistos-H'!C9/'Más Vistos-U'!C8,0)</f>
        <v>1.0909432442675755</v>
      </c>
      <c r="D9" s="241">
        <f>IFERROR('Más Vistos-H'!D9/'Más Vistos-U'!D8,0)</f>
        <v>0.79982216750453128</v>
      </c>
      <c r="E9" s="241">
        <f>IFERROR('Más Vistos-H'!E9/'Más Vistos-U'!E8,0)</f>
        <v>0.88743864601612121</v>
      </c>
      <c r="F9" s="241">
        <f>IFERROR('Más Vistos-H'!F9/'Más Vistos-U'!F8,0)</f>
        <v>0.95189449075911969</v>
      </c>
      <c r="G9" s="241">
        <f>IFERROR('Más Vistos-H'!G9/'Más Vistos-U'!G8,0)</f>
        <v>0.96645025855500655</v>
      </c>
      <c r="H9" s="241">
        <f>IFERROR('Más Vistos-H'!H9/'Más Vistos-U'!H8,0)</f>
        <v>0</v>
      </c>
      <c r="I9" s="241">
        <f>IFERROR('Más Vistos-H'!I9/'Más Vistos-U'!I8,0)</f>
        <v>0</v>
      </c>
      <c r="J9" s="242">
        <f>IFERROR('Más Vistos-H'!J9/'Más Vistos-U'!J8,0)</f>
        <v>0.99116170590848507</v>
      </c>
      <c r="K9" s="243">
        <f>IFERROR('Más Vistos-H'!K9/'Más Vistos-U'!K8,0)</f>
        <v>0.93083823271672483</v>
      </c>
      <c r="L9" s="243">
        <f>IFERROR('Más Vistos-H'!L9/'Más Vistos-U'!L8,0)</f>
        <v>0.91790569768878849</v>
      </c>
      <c r="M9" s="243">
        <f>IFERROR('Más Vistos-H'!M9/'Más Vistos-U'!M8,0)</f>
        <v>1.002923249463624</v>
      </c>
      <c r="N9" s="243">
        <f>IFERROR('Más Vistos-H'!N9/'Más Vistos-U'!N8,0)</f>
        <v>0.93248459129028993</v>
      </c>
      <c r="O9" s="243">
        <f>IFERROR('Más Vistos-H'!O9/'Más Vistos-U'!O8,0)</f>
        <v>0</v>
      </c>
      <c r="P9" s="243">
        <f>IFERROR('Más Vistos-H'!P9/'Más Vistos-U'!P8,0)</f>
        <v>0</v>
      </c>
      <c r="Q9" s="27">
        <f t="shared" si="0"/>
        <v>-9.1463546690809361E-2</v>
      </c>
      <c r="R9" s="28">
        <f t="shared" si="1"/>
        <v>0.16380649416228052</v>
      </c>
      <c r="S9" s="28">
        <f t="shared" si="2"/>
        <v>3.4331445682965908E-2</v>
      </c>
      <c r="T9" s="28">
        <f t="shared" si="3"/>
        <v>5.3607578570824301E-2</v>
      </c>
      <c r="U9" s="28">
        <f t="shared" si="4"/>
        <v>-3.514476504512562E-2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40">
        <f>IFERROR('Más Vistos-H'!C10/'Más Vistos-U'!C9,0)</f>
        <v>1.0176057688094289</v>
      </c>
      <c r="D10" s="241">
        <f>IFERROR('Más Vistos-H'!D10/'Más Vistos-U'!D9,0)</f>
        <v>0.89521978612499276</v>
      </c>
      <c r="E10" s="241">
        <f>IFERROR('Más Vistos-H'!E10/'Más Vistos-U'!E9,0)</f>
        <v>0.95234547461368646</v>
      </c>
      <c r="F10" s="241">
        <f>IFERROR('Más Vistos-H'!F10/'Más Vistos-U'!F9,0)</f>
        <v>0.9674889862813566</v>
      </c>
      <c r="G10" s="241">
        <f>IFERROR('Más Vistos-H'!G10/'Más Vistos-U'!G9,0)</f>
        <v>1.0519720456131576</v>
      </c>
      <c r="H10" s="241">
        <f>IFERROR('Más Vistos-H'!H10/'Más Vistos-U'!H9,0)</f>
        <v>0</v>
      </c>
      <c r="I10" s="241">
        <f>IFERROR('Más Vistos-H'!I10/'Más Vistos-U'!I9,0)</f>
        <v>0</v>
      </c>
      <c r="J10" s="242">
        <f>IFERROR('Más Vistos-H'!J10/'Más Vistos-U'!J9,0)</f>
        <v>0.89016890978865904</v>
      </c>
      <c r="K10" s="243">
        <f>IFERROR('Más Vistos-H'!K10/'Más Vistos-U'!K9,0)</f>
        <v>1.0293713414384531</v>
      </c>
      <c r="L10" s="243">
        <f>IFERROR('Más Vistos-H'!L10/'Más Vistos-U'!L9,0)</f>
        <v>1.0700194528416771</v>
      </c>
      <c r="M10" s="243">
        <f>IFERROR('Más Vistos-H'!M10/'Más Vistos-U'!M9,0)</f>
        <v>1.0728617703333221</v>
      </c>
      <c r="N10" s="243">
        <f>IFERROR('Más Vistos-H'!N10/'Más Vistos-U'!N9,0)</f>
        <v>1.0619404544423345</v>
      </c>
      <c r="O10" s="243">
        <f>IFERROR('Más Vistos-H'!O10/'Más Vistos-U'!O9,0)</f>
        <v>0</v>
      </c>
      <c r="P10" s="243">
        <f>IFERROR('Más Vistos-H'!P10/'Más Vistos-U'!P9,0)</f>
        <v>0</v>
      </c>
      <c r="Q10" s="27">
        <f t="shared" si="0"/>
        <v>-0.12523205245766983</v>
      </c>
      <c r="R10" s="28">
        <f t="shared" si="1"/>
        <v>0.1498532063217041</v>
      </c>
      <c r="S10" s="28">
        <f t="shared" si="2"/>
        <v>0.12356228003889494</v>
      </c>
      <c r="T10" s="28">
        <f t="shared" si="3"/>
        <v>0.10891367813599265</v>
      </c>
      <c r="U10" s="28">
        <f t="shared" si="4"/>
        <v>9.4759255920785403E-3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40">
        <f>IFERROR('Más Vistos-H'!C11/'Más Vistos-U'!C10,0)</f>
        <v>0.48707872517540496</v>
      </c>
      <c r="D11" s="241">
        <f>IFERROR('Más Vistos-H'!D11/'Más Vistos-U'!D10,0)</f>
        <v>0.47811641108627956</v>
      </c>
      <c r="E11" s="241">
        <f>IFERROR('Más Vistos-H'!E11/'Más Vistos-U'!E10,0)</f>
        <v>0.53502987536161084</v>
      </c>
      <c r="F11" s="241">
        <f>IFERROR('Más Vistos-H'!F11/'Más Vistos-U'!F10,0)</f>
        <v>0.57108549674083786</v>
      </c>
      <c r="G11" s="241">
        <f>IFERROR('Más Vistos-H'!G11/'Más Vistos-U'!G10,0)</f>
        <v>0.59115720878834832</v>
      </c>
      <c r="H11" s="241">
        <f>IFERROR('Más Vistos-H'!H11/'Más Vistos-U'!H10,0)</f>
        <v>0</v>
      </c>
      <c r="I11" s="241">
        <f>IFERROR('Más Vistos-H'!I11/'Más Vistos-U'!I10,0)</f>
        <v>0</v>
      </c>
      <c r="J11" s="242">
        <f>IFERROR('Más Vistos-H'!J11/'Más Vistos-U'!J10,0)</f>
        <v>0.5108595043477101</v>
      </c>
      <c r="K11" s="243">
        <f>IFERROR('Más Vistos-H'!K11/'Más Vistos-U'!K10,0)</f>
        <v>0.53085688004456455</v>
      </c>
      <c r="L11" s="243">
        <f>IFERROR('Más Vistos-H'!L11/'Más Vistos-U'!L10,0)</f>
        <v>0.57707113030341617</v>
      </c>
      <c r="M11" s="243">
        <f>IFERROR('Más Vistos-H'!M11/'Más Vistos-U'!M10,0)</f>
        <v>0.5923355988923904</v>
      </c>
      <c r="N11" s="243">
        <f>IFERROR('Más Vistos-H'!N11/'Más Vistos-U'!N10,0)</f>
        <v>0.60468430500273007</v>
      </c>
      <c r="O11" s="243">
        <f>IFERROR('Más Vistos-H'!O11/'Más Vistos-U'!O10,0)</f>
        <v>0</v>
      </c>
      <c r="P11" s="243">
        <f>IFERROR('Más Vistos-H'!P11/'Más Vistos-U'!P10,0)</f>
        <v>0</v>
      </c>
      <c r="Q11" s="27">
        <f t="shared" si="0"/>
        <v>4.8823276286069153E-2</v>
      </c>
      <c r="R11" s="28">
        <f t="shared" si="1"/>
        <v>0.11030884474025635</v>
      </c>
      <c r="S11" s="28">
        <f t="shared" si="2"/>
        <v>7.8577397034868171E-2</v>
      </c>
      <c r="T11" s="28">
        <f t="shared" si="3"/>
        <v>3.7210018942568188E-2</v>
      </c>
      <c r="U11" s="28">
        <f t="shared" si="4"/>
        <v>2.2882400845804198E-2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40">
        <f>IFERROR('Más Vistos-H'!C12/'Más Vistos-U'!C11,0)</f>
        <v>0.56774570082929476</v>
      </c>
      <c r="D12" s="241">
        <f>IFERROR('Más Vistos-H'!D12/'Más Vistos-U'!D11,0)</f>
        <v>0.56480134996025566</v>
      </c>
      <c r="E12" s="241">
        <f>IFERROR('Más Vistos-H'!E12/'Más Vistos-U'!E11,0)</f>
        <v>0.58472719461549472</v>
      </c>
      <c r="F12" s="241">
        <f>IFERROR('Más Vistos-H'!F12/'Más Vistos-U'!F11,0)</f>
        <v>0.59649046003429129</v>
      </c>
      <c r="G12" s="241">
        <f>IFERROR('Más Vistos-H'!G12/'Más Vistos-U'!G11,0)</f>
        <v>0.58998484166646925</v>
      </c>
      <c r="H12" s="241">
        <f>IFERROR('Más Vistos-H'!H12/'Más Vistos-U'!H11,0)</f>
        <v>0</v>
      </c>
      <c r="I12" s="241">
        <f>IFERROR('Más Vistos-H'!I12/'Más Vistos-U'!I11,0)</f>
        <v>0</v>
      </c>
      <c r="J12" s="242">
        <f>IFERROR('Más Vistos-H'!J12/'Más Vistos-U'!J11,0)</f>
        <v>0.55517523364485977</v>
      </c>
      <c r="K12" s="243">
        <f>IFERROR('Más Vistos-H'!K12/'Más Vistos-U'!K11,0)</f>
        <v>0.54789008506113634</v>
      </c>
      <c r="L12" s="243">
        <f>IFERROR('Más Vistos-H'!L12/'Más Vistos-U'!L11,0)</f>
        <v>0.56223641265786717</v>
      </c>
      <c r="M12" s="243">
        <f>IFERROR('Más Vistos-H'!M12/'Más Vistos-U'!M11,0)</f>
        <v>0.56984897634750487</v>
      </c>
      <c r="N12" s="243">
        <f>IFERROR('Más Vistos-H'!N12/'Más Vistos-U'!N11,0)</f>
        <v>0.58199838939478254</v>
      </c>
      <c r="O12" s="243">
        <f>IFERROR('Más Vistos-H'!O12/'Más Vistos-U'!O11,0)</f>
        <v>0</v>
      </c>
      <c r="P12" s="243">
        <f>IFERROR('Más Vistos-H'!P12/'Más Vistos-U'!P11,0)</f>
        <v>0</v>
      </c>
      <c r="Q12" s="27">
        <f t="shared" si="0"/>
        <v>-2.2141016948386518E-2</v>
      </c>
      <c r="R12" s="28">
        <f t="shared" si="1"/>
        <v>-2.9941969685995509E-2</v>
      </c>
      <c r="S12" s="28">
        <f t="shared" si="2"/>
        <v>-3.8463718063287702E-2</v>
      </c>
      <c r="T12" s="28">
        <f t="shared" si="3"/>
        <v>-4.4663721336389607E-2</v>
      </c>
      <c r="U12" s="28">
        <f t="shared" si="4"/>
        <v>-1.3536707568838886E-2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40">
        <f>IFERROR('Más Vistos-H'!C13/'Más Vistos-U'!C12,0)</f>
        <v>0.97998232528920992</v>
      </c>
      <c r="D13" s="241">
        <f>IFERROR('Más Vistos-H'!D13/'Más Vistos-U'!D12,0)</f>
        <v>0.95599527337124546</v>
      </c>
      <c r="E13" s="241">
        <f>IFERROR('Más Vistos-H'!E13/'Más Vistos-U'!E12,0)</f>
        <v>0.92943157185849279</v>
      </c>
      <c r="F13" s="241">
        <f>IFERROR('Más Vistos-H'!F13/'Más Vistos-U'!F12,0)</f>
        <v>0.82425918625470118</v>
      </c>
      <c r="G13" s="241">
        <f>IFERROR('Más Vistos-H'!G13/'Más Vistos-U'!G12,0)</f>
        <v>0.87461355207233549</v>
      </c>
      <c r="H13" s="241">
        <f>IFERROR('Más Vistos-H'!H13/'Más Vistos-U'!H12,0)</f>
        <v>0</v>
      </c>
      <c r="I13" s="241">
        <f>IFERROR('Más Vistos-H'!I13/'Más Vistos-U'!I12,0)</f>
        <v>0</v>
      </c>
      <c r="J13" s="242">
        <f>IFERROR('Más Vistos-H'!J13/'Más Vistos-U'!J12,0)</f>
        <v>0.89203387137051915</v>
      </c>
      <c r="K13" s="243">
        <f>IFERROR('Más Vistos-H'!K13/'Más Vistos-U'!K12,0)</f>
        <v>0.83900411646334772</v>
      </c>
      <c r="L13" s="243">
        <f>IFERROR('Más Vistos-H'!L13/'Más Vistos-U'!L12,0)</f>
        <v>0.8482574501231217</v>
      </c>
      <c r="M13" s="243">
        <f>IFERROR('Más Vistos-H'!M13/'Más Vistos-U'!M12,0)</f>
        <v>0.84271259400269083</v>
      </c>
      <c r="N13" s="243">
        <f>IFERROR('Más Vistos-H'!N13/'Más Vistos-U'!N12,0)</f>
        <v>0.77085006091836838</v>
      </c>
      <c r="O13" s="243">
        <f>IFERROR('Más Vistos-H'!O13/'Más Vistos-U'!O12,0)</f>
        <v>0</v>
      </c>
      <c r="P13" s="243">
        <f>IFERROR('Más Vistos-H'!P13/'Más Vistos-U'!P12,0)</f>
        <v>0</v>
      </c>
      <c r="Q13" s="27">
        <f t="shared" si="0"/>
        <v>-8.9744938912786662E-2</v>
      </c>
      <c r="R13" s="28">
        <f t="shared" si="1"/>
        <v>-0.12237629219163106</v>
      </c>
      <c r="S13" s="28">
        <f t="shared" si="2"/>
        <v>-8.7337383615079034E-2</v>
      </c>
      <c r="T13" s="28">
        <f t="shared" si="3"/>
        <v>2.2387870290944419E-2</v>
      </c>
      <c r="U13" s="28">
        <f t="shared" si="4"/>
        <v>-0.1186392446219325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40">
        <f>IFERROR('Más Vistos-H'!C14/'Más Vistos-U'!C13,0)</f>
        <v>0.4020406463434949</v>
      </c>
      <c r="D14" s="241">
        <f>IFERROR('Más Vistos-H'!D14/'Más Vistos-U'!D13,0)</f>
        <v>0.43752925208274779</v>
      </c>
      <c r="E14" s="241">
        <f>IFERROR('Más Vistos-H'!E14/'Más Vistos-U'!E13,0)</f>
        <v>0.49879608216569177</v>
      </c>
      <c r="F14" s="241">
        <f>IFERROR('Más Vistos-H'!F14/'Más Vistos-U'!F13,0)</f>
        <v>0.32477504987581901</v>
      </c>
      <c r="G14" s="241">
        <f>IFERROR('Más Vistos-H'!G14/'Más Vistos-U'!G13,0)</f>
        <v>0.33455171923841859</v>
      </c>
      <c r="H14" s="241">
        <f>IFERROR('Más Vistos-H'!H14/'Más Vistos-U'!H13,0)</f>
        <v>0</v>
      </c>
      <c r="I14" s="241">
        <f>IFERROR('Más Vistos-H'!I14/'Más Vistos-U'!I13,0)</f>
        <v>0</v>
      </c>
      <c r="J14" s="242">
        <f>IFERROR('Más Vistos-H'!J14/'Más Vistos-U'!J13,0)</f>
        <v>0.42862494011063113</v>
      </c>
      <c r="K14" s="243">
        <f>IFERROR('Más Vistos-H'!K14/'Más Vistos-U'!K13,0)</f>
        <v>0.37223910840932117</v>
      </c>
      <c r="L14" s="243">
        <f>IFERROR('Más Vistos-H'!L14/'Más Vistos-U'!L13,0)</f>
        <v>0.41370640713706347</v>
      </c>
      <c r="M14" s="243">
        <f>IFERROR('Más Vistos-H'!M14/'Más Vistos-U'!M13,0)</f>
        <v>0.23782394076511723</v>
      </c>
      <c r="N14" s="243">
        <f>IFERROR('Más Vistos-H'!N14/'Más Vistos-U'!N13,0)</f>
        <v>0.38129317789291883</v>
      </c>
      <c r="O14" s="243">
        <f>IFERROR('Más Vistos-H'!O14/'Más Vistos-U'!O13,0)</f>
        <v>0</v>
      </c>
      <c r="P14" s="243">
        <f>IFERROR('Más Vistos-H'!P14/'Más Vistos-U'!P13,0)</f>
        <v>0</v>
      </c>
      <c r="Q14" s="27">
        <f t="shared" si="0"/>
        <v>6.6123398240741996E-2</v>
      </c>
      <c r="R14" s="28">
        <f t="shared" si="1"/>
        <v>-0.14922463666744415</v>
      </c>
      <c r="S14" s="28">
        <f t="shared" si="2"/>
        <v>-0.17059010299195357</v>
      </c>
      <c r="T14" s="28">
        <f t="shared" si="3"/>
        <v>-0.26772718268828966</v>
      </c>
      <c r="U14" s="28">
        <f t="shared" si="4"/>
        <v>0.13971370035372588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399</v>
      </c>
      <c r="C15" s="240">
        <f>IFERROR('Más Vistos-H'!C15/'Más Vistos-U'!C14,0)</f>
        <v>0.77034991763540217</v>
      </c>
      <c r="D15" s="241">
        <f>IFERROR('Más Vistos-H'!D15/'Más Vistos-U'!D14,0)</f>
        <v>0.69627294048665966</v>
      </c>
      <c r="E15" s="241">
        <f>IFERROR('Más Vistos-H'!E15/'Más Vistos-U'!E14,0)</f>
        <v>0.73633496097230633</v>
      </c>
      <c r="F15" s="241">
        <f>IFERROR('Más Vistos-H'!F15/'Más Vistos-U'!F14,0)</f>
        <v>0.77459373907282325</v>
      </c>
      <c r="G15" s="241">
        <f>IFERROR('Más Vistos-H'!G15/'Más Vistos-U'!G14,0)</f>
        <v>0.79341619685704101</v>
      </c>
      <c r="H15" s="241">
        <f>IFERROR('Más Vistos-H'!H15/'Más Vistos-U'!H14,0)</f>
        <v>0</v>
      </c>
      <c r="I15" s="241">
        <f>IFERROR('Más Vistos-H'!I15/'Más Vistos-U'!I14,0)</f>
        <v>0</v>
      </c>
      <c r="J15" s="242">
        <f>IFERROR('Más Vistos-H'!J15/'Más Vistos-U'!J14,0)</f>
        <v>0.69633783162874596</v>
      </c>
      <c r="K15" s="243">
        <f>IFERROR('Más Vistos-H'!K15/'Más Vistos-U'!K14,0)</f>
        <v>0.74453697326404111</v>
      </c>
      <c r="L15" s="243">
        <f>IFERROR('Más Vistos-H'!L15/'Más Vistos-U'!L14,0)</f>
        <v>0.78055403211063323</v>
      </c>
      <c r="M15" s="243">
        <f>IFERROR('Más Vistos-H'!M15/'Más Vistos-U'!M14,0)</f>
        <v>0.80620660243970743</v>
      </c>
      <c r="N15" s="243">
        <f>IFERROR('Más Vistos-H'!N15/'Más Vistos-U'!N14,0)</f>
        <v>0.78091697424650253</v>
      </c>
      <c r="O15" s="243">
        <f>IFERROR('Más Vistos-H'!O15/'Más Vistos-U'!O14,0)</f>
        <v>0</v>
      </c>
      <c r="P15" s="243">
        <f>IFERROR('Más Vistos-H'!P15/'Más Vistos-U'!P14,0)</f>
        <v>0</v>
      </c>
      <c r="Q15" s="27">
        <f t="shared" ref="Q15" si="7">IFERROR((J15-C15)/C15,"-")</f>
        <v>-9.6075931615384788E-2</v>
      </c>
      <c r="R15" s="28">
        <f t="shared" ref="R15" si="8">IFERROR((K15-D15)/D15,"-")</f>
        <v>6.9317691340478244E-2</v>
      </c>
      <c r="S15" s="28">
        <f t="shared" ref="S15" si="9">IFERROR((L15-E15)/E15,"-")</f>
        <v>6.0052929009288193E-2</v>
      </c>
      <c r="T15" s="28">
        <f t="shared" ref="T15" si="10">IFERROR((M15-F15)/F15,"-")</f>
        <v>4.0812185500910828E-2</v>
      </c>
      <c r="U15" s="28">
        <f t="shared" ref="U15" si="11">IFERROR((N15-G15)/G15,"-")</f>
        <v>-1.5753677149586365E-2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5">
        <f>IFERROR('Más Vistos-H'!C16/'Más Vistos-U'!C15,0)</f>
        <v>0.81709519234709349</v>
      </c>
      <c r="D16" s="244">
        <f>IFERROR('Más Vistos-H'!D16/'Más Vistos-U'!D15,0)</f>
        <v>0.78807036243489226</v>
      </c>
      <c r="E16" s="244">
        <f>IFERROR('Más Vistos-H'!E16/'Más Vistos-U'!E15,0)</f>
        <v>0.81720919136231063</v>
      </c>
      <c r="F16" s="244">
        <f>IFERROR('Más Vistos-H'!F16/'Más Vistos-U'!F15,0)</f>
        <v>0.81679537690547466</v>
      </c>
      <c r="G16" s="244">
        <f>IFERROR('Más Vistos-H'!G16/'Más Vistos-U'!G15,0)</f>
        <v>0.84335438209630009</v>
      </c>
      <c r="H16" s="244">
        <f>IFERROR('Más Vistos-H'!H16/'Más Vistos-U'!H15,0)</f>
        <v>0</v>
      </c>
      <c r="I16" s="244">
        <f>IFERROR('Más Vistos-H'!I16/'Más Vistos-U'!I15,0)</f>
        <v>0</v>
      </c>
      <c r="J16" s="246">
        <f>IFERROR('Más Vistos-H'!J16/'Más Vistos-U'!J15,0)</f>
        <v>0.77650231613680998</v>
      </c>
      <c r="K16" s="246">
        <f>IFERROR('Más Vistos-H'!K16/'Más Vistos-U'!K15,0)</f>
        <v>0.79926604751348562</v>
      </c>
      <c r="L16" s="246">
        <f>IFERROR('Más Vistos-H'!L16/'Más Vistos-U'!L15,0)</f>
        <v>0.81848199021573775</v>
      </c>
      <c r="M16" s="246">
        <f>IFERROR('Más Vistos-H'!M16/'Más Vistos-U'!M15,0)</f>
        <v>0.83207681919434628</v>
      </c>
      <c r="N16" s="246">
        <f>IFERROR('Más Vistos-H'!N16/'Más Vistos-U'!N15,0)</f>
        <v>0.82041490535329953</v>
      </c>
      <c r="O16" s="246">
        <f>IFERROR('Más Vistos-H'!O16/'Más Vistos-U'!O15,0)</f>
        <v>0</v>
      </c>
      <c r="P16" s="247">
        <f>IFERROR('Más Vistos-H'!P16/'Más Vistos-U'!P15,0)</f>
        <v>0</v>
      </c>
      <c r="Q16" s="120">
        <f t="shared" si="0"/>
        <v>-4.9679494617611314E-2</v>
      </c>
      <c r="R16" s="121">
        <f t="shared" si="1"/>
        <v>1.4206453652186819E-2</v>
      </c>
      <c r="S16" s="121">
        <f t="shared" si="2"/>
        <v>1.5574945398072859E-3</v>
      </c>
      <c r="T16" s="121">
        <f t="shared" si="3"/>
        <v>1.8709021526012021E-2</v>
      </c>
      <c r="U16" s="121">
        <f t="shared" si="4"/>
        <v>-2.7200281672789334E-2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86" t="s">
        <v>203</v>
      </c>
      <c r="K2" s="486"/>
      <c r="L2" s="486"/>
      <c r="M2" s="486"/>
      <c r="N2" s="486"/>
      <c r="O2" s="486"/>
      <c r="P2" s="486"/>
    </row>
    <row r="3" spans="1:23" x14ac:dyDescent="0.25">
      <c r="C3" s="248">
        <v>43138</v>
      </c>
      <c r="D3" s="248">
        <v>43139</v>
      </c>
      <c r="E3" s="248">
        <v>43140</v>
      </c>
      <c r="F3" s="248">
        <v>43141</v>
      </c>
      <c r="G3" s="248">
        <v>43142</v>
      </c>
      <c r="H3" s="248">
        <v>43143</v>
      </c>
      <c r="I3" s="248">
        <v>43144</v>
      </c>
      <c r="J3" s="249">
        <v>43145</v>
      </c>
      <c r="K3" s="249">
        <v>43146</v>
      </c>
      <c r="L3" s="249">
        <v>43147</v>
      </c>
      <c r="M3" s="249">
        <v>43148</v>
      </c>
      <c r="N3" s="249">
        <v>43149</v>
      </c>
      <c r="O3" s="249">
        <v>43150</v>
      </c>
      <c r="P3" s="249">
        <v>43151</v>
      </c>
      <c r="Q3" s="248">
        <v>43152</v>
      </c>
      <c r="R3" s="248">
        <v>43153</v>
      </c>
      <c r="S3" s="248">
        <v>43154</v>
      </c>
      <c r="T3" s="248">
        <v>43155</v>
      </c>
      <c r="U3" s="248">
        <v>43156</v>
      </c>
      <c r="V3" s="248">
        <v>43157</v>
      </c>
      <c r="W3" s="248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0" t="s">
        <v>225</v>
      </c>
      <c r="K4" s="250" t="s">
        <v>226</v>
      </c>
      <c r="L4" s="250" t="s">
        <v>227</v>
      </c>
      <c r="M4" s="250" t="s">
        <v>228</v>
      </c>
      <c r="N4" s="250" t="s">
        <v>229</v>
      </c>
      <c r="O4" s="250" t="s">
        <v>230</v>
      </c>
      <c r="P4" s="250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2" customFormat="1" x14ac:dyDescent="0.25">
      <c r="A5" s="1"/>
      <c r="B5" s="251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2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2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2" customFormat="1" x14ac:dyDescent="0.25">
      <c r="A8" s="1"/>
      <c r="B8" s="253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2" customFormat="1" x14ac:dyDescent="0.25">
      <c r="A9" s="1"/>
      <c r="B9" s="253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2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2" customFormat="1" x14ac:dyDescent="0.25">
      <c r="A11" s="1"/>
      <c r="B11" s="253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2" customFormat="1" x14ac:dyDescent="0.25">
      <c r="A12" s="1"/>
      <c r="B12" s="251" t="s">
        <v>238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23" s="252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2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2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2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2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2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1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3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3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3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3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3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3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3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1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3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5" t="s">
        <v>262</v>
      </c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7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5" t="s">
        <v>270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5" t="s">
        <v>278</v>
      </c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8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6" t="s">
        <v>203</v>
      </c>
      <c r="K2" s="466"/>
      <c r="L2" s="466"/>
      <c r="M2" s="466"/>
      <c r="N2" s="466"/>
      <c r="O2" s="466"/>
      <c r="P2" s="466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6" t="s">
        <v>203</v>
      </c>
      <c r="K2" s="466"/>
      <c r="L2" s="466"/>
      <c r="M2" s="466"/>
      <c r="N2" s="466"/>
      <c r="O2" s="466"/>
      <c r="P2" s="466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3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8" t="s">
        <v>197</v>
      </c>
      <c r="C233" s="279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7">
        <v>14886.147999999999</v>
      </c>
      <c r="L233" s="277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1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0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7" t="s">
        <v>415</v>
      </c>
      <c r="C2" s="468"/>
      <c r="D2" s="469"/>
      <c r="G2" s="467" t="s">
        <v>416</v>
      </c>
      <c r="H2" s="468"/>
      <c r="I2" s="469"/>
    </row>
    <row r="3" spans="2:10" ht="15.75" thickBot="1" x14ac:dyDescent="0.3">
      <c r="B3" s="467" t="str">
        <f>Replay!A1</f>
        <v>10/10 –16/10</v>
      </c>
      <c r="C3" s="468"/>
      <c r="D3" s="469"/>
      <c r="G3" s="467" t="str">
        <f>Replay!A1</f>
        <v>10/10 –16/10</v>
      </c>
      <c r="H3" s="468"/>
      <c r="I3" s="469"/>
    </row>
    <row r="4" spans="2:10" ht="15.75" thickBot="1" x14ac:dyDescent="0.3">
      <c r="B4" s="319" t="s">
        <v>373</v>
      </c>
      <c r="C4" s="319" t="s">
        <v>372</v>
      </c>
      <c r="D4" s="319" t="s">
        <v>374</v>
      </c>
      <c r="G4" s="319" t="s">
        <v>373</v>
      </c>
      <c r="H4" s="319" t="s">
        <v>372</v>
      </c>
      <c r="I4" s="319" t="s">
        <v>374</v>
      </c>
    </row>
    <row r="5" spans="2:10" x14ac:dyDescent="0.25">
      <c r="B5" s="318" t="s">
        <v>382</v>
      </c>
      <c r="C5" s="322">
        <v>110963.31</v>
      </c>
      <c r="D5" s="321">
        <f>C5/C8</f>
        <v>2.0017201038404986E-2</v>
      </c>
      <c r="G5" s="318" t="s">
        <v>420</v>
      </c>
      <c r="H5" s="320">
        <f>SUM(Destacados!H4:H80)</f>
        <v>1039748.3633333314</v>
      </c>
      <c r="I5" s="321">
        <f>H5/C8</f>
        <v>0.18756516922752076</v>
      </c>
    </row>
    <row r="6" spans="2:10" x14ac:dyDescent="0.25">
      <c r="B6" s="309" t="s">
        <v>196</v>
      </c>
      <c r="C6" s="310">
        <v>5229629.4400000004</v>
      </c>
      <c r="D6" s="311">
        <f>C6/C8</f>
        <v>0.94339781191495897</v>
      </c>
      <c r="G6" s="306" t="s">
        <v>419</v>
      </c>
      <c r="H6" s="307">
        <f>SUM('Más Vistos-H'!J16:P16)+SUM('Más Vistos-H'!J29:P29)</f>
        <v>1566862.6999999983</v>
      </c>
      <c r="I6" s="308">
        <f>H6/C8</f>
        <v>0.28265383995374693</v>
      </c>
      <c r="J6" s="311">
        <f>H6/C6</f>
        <v>0.29961256681314657</v>
      </c>
    </row>
    <row r="7" spans="2:10" x14ac:dyDescent="0.25">
      <c r="B7" s="312" t="s">
        <v>375</v>
      </c>
      <c r="C7" s="313">
        <v>202805.14</v>
      </c>
      <c r="D7" s="314">
        <f>C7/C8</f>
        <v>3.6584987046636125E-2</v>
      </c>
      <c r="G7" s="306" t="s">
        <v>421</v>
      </c>
      <c r="H7" s="307">
        <f>SUM(Partidos!G8:G47)</f>
        <v>495546.88539999991</v>
      </c>
      <c r="I7" s="308">
        <f>H7/C8</f>
        <v>8.9394067543652353E-2</v>
      </c>
      <c r="J7" s="311">
        <f>H7/C6</f>
        <v>9.475755234389989E-2</v>
      </c>
    </row>
    <row r="8" spans="2:10" x14ac:dyDescent="0.25">
      <c r="B8" s="315" t="s">
        <v>16</v>
      </c>
      <c r="C8" s="316">
        <f>SUM(C5:C7)</f>
        <v>5543397.8899999997</v>
      </c>
      <c r="D8" s="317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G31"/>
  <sheetViews>
    <sheetView showGridLines="0" zoomScale="90" zoomScaleNormal="9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H23" sqref="H23"/>
    </sheetView>
  </sheetViews>
  <sheetFormatPr baseColWidth="10" defaultRowHeight="15" x14ac:dyDescent="0.25"/>
  <cols>
    <col min="1" max="1" width="0.85546875" style="303" customWidth="1"/>
    <col min="2" max="5" width="17.7109375" style="303" customWidth="1"/>
    <col min="6" max="6" width="23" style="305" customWidth="1"/>
    <col min="7" max="7" width="18.85546875" style="79" customWidth="1"/>
    <col min="8" max="16384" width="11.42578125" style="303"/>
  </cols>
  <sheetData>
    <row r="1" spans="2:7" ht="4.5" customHeight="1" thickBot="1" x14ac:dyDescent="0.3"/>
    <row r="2" spans="2:7" ht="21" customHeight="1" thickBot="1" x14ac:dyDescent="0.3">
      <c r="B2" s="319" t="s">
        <v>422</v>
      </c>
      <c r="C2" s="319" t="s">
        <v>382</v>
      </c>
      <c r="D2" s="319" t="s">
        <v>196</v>
      </c>
      <c r="E2" s="319" t="s">
        <v>375</v>
      </c>
      <c r="F2" s="319" t="s">
        <v>434</v>
      </c>
      <c r="G2" s="319" t="s">
        <v>454</v>
      </c>
    </row>
    <row r="3" spans="2:7" ht="24.95" customHeight="1" x14ac:dyDescent="0.25">
      <c r="B3" s="327" t="s">
        <v>394</v>
      </c>
      <c r="C3" s="328">
        <v>87399</v>
      </c>
      <c r="D3" s="328">
        <v>5645444</v>
      </c>
      <c r="E3" s="329">
        <v>423507</v>
      </c>
      <c r="F3" s="323"/>
      <c r="G3" s="323"/>
    </row>
    <row r="4" spans="2:7" ht="24.95" customHeight="1" x14ac:dyDescent="0.25">
      <c r="B4" s="330" t="s">
        <v>393</v>
      </c>
      <c r="C4" s="328">
        <v>83835</v>
      </c>
      <c r="D4" s="328">
        <v>4956020</v>
      </c>
      <c r="E4" s="329">
        <v>429559</v>
      </c>
      <c r="F4" s="323"/>
      <c r="G4" s="323"/>
    </row>
    <row r="5" spans="2:7" ht="24.95" customHeight="1" x14ac:dyDescent="0.25">
      <c r="B5" s="330" t="s">
        <v>392</v>
      </c>
      <c r="C5" s="328">
        <v>93126</v>
      </c>
      <c r="D5" s="328">
        <v>5511645</v>
      </c>
      <c r="E5" s="329">
        <v>450146</v>
      </c>
      <c r="F5" s="323"/>
      <c r="G5" s="323"/>
    </row>
    <row r="6" spans="2:7" ht="24.95" customHeight="1" x14ac:dyDescent="0.25">
      <c r="B6" s="330" t="s">
        <v>391</v>
      </c>
      <c r="C6" s="328">
        <v>108586</v>
      </c>
      <c r="D6" s="328">
        <v>5678819</v>
      </c>
      <c r="E6" s="329">
        <v>422155</v>
      </c>
      <c r="F6" s="323"/>
      <c r="G6" s="323"/>
    </row>
    <row r="7" spans="2:7" ht="24.95" customHeight="1" x14ac:dyDescent="0.25">
      <c r="B7" s="330" t="s">
        <v>390</v>
      </c>
      <c r="C7" s="328">
        <v>113859</v>
      </c>
      <c r="D7" s="328">
        <v>5963927</v>
      </c>
      <c r="E7" s="329">
        <v>395604</v>
      </c>
      <c r="F7" s="324" t="s">
        <v>437</v>
      </c>
      <c r="G7" s="324" t="s">
        <v>436</v>
      </c>
    </row>
    <row r="8" spans="2:7" ht="24.95" customHeight="1" x14ac:dyDescent="0.25">
      <c r="B8" s="330" t="s">
        <v>389</v>
      </c>
      <c r="C8" s="328">
        <v>112412</v>
      </c>
      <c r="D8" s="331">
        <v>6225747</v>
      </c>
      <c r="E8" s="329">
        <v>376269</v>
      </c>
      <c r="F8" s="324" t="s">
        <v>438</v>
      </c>
      <c r="G8" s="323"/>
    </row>
    <row r="9" spans="2:7" ht="24.95" customHeight="1" x14ac:dyDescent="0.25">
      <c r="B9" s="330" t="s">
        <v>398</v>
      </c>
      <c r="C9" s="307">
        <v>99203.687000000005</v>
      </c>
      <c r="D9" s="307">
        <v>5511680.5379999997</v>
      </c>
      <c r="E9" s="332">
        <v>364261.46899999998</v>
      </c>
      <c r="F9" s="324" t="s">
        <v>432</v>
      </c>
      <c r="G9" s="323"/>
    </row>
    <row r="10" spans="2:7" ht="24.95" customHeight="1" x14ac:dyDescent="0.25">
      <c r="B10" s="330" t="s">
        <v>387</v>
      </c>
      <c r="C10" s="307">
        <v>95987.509000000005</v>
      </c>
      <c r="D10" s="307">
        <v>5232186.608</v>
      </c>
      <c r="E10" s="332">
        <v>323560.11200000002</v>
      </c>
      <c r="F10" s="323"/>
      <c r="G10" s="323"/>
    </row>
    <row r="11" spans="2:7" ht="24.95" customHeight="1" x14ac:dyDescent="0.25">
      <c r="B11" s="330" t="s">
        <v>395</v>
      </c>
      <c r="C11" s="307">
        <v>101763.1</v>
      </c>
      <c r="D11" s="307">
        <v>5729848.5</v>
      </c>
      <c r="E11" s="332">
        <v>319277</v>
      </c>
      <c r="F11" s="323"/>
      <c r="G11" s="323"/>
    </row>
    <row r="12" spans="2:7" ht="24.95" customHeight="1" x14ac:dyDescent="0.25">
      <c r="B12" s="330" t="s">
        <v>400</v>
      </c>
      <c r="C12" s="307">
        <v>105886.77099999999</v>
      </c>
      <c r="D12" s="307">
        <v>5994518.1670000004</v>
      </c>
      <c r="E12" s="332">
        <v>285187.42099999997</v>
      </c>
      <c r="F12" s="323"/>
      <c r="G12" s="323"/>
    </row>
    <row r="13" spans="2:7" ht="24.95" customHeight="1" x14ac:dyDescent="0.25">
      <c r="B13" s="330" t="s">
        <v>459</v>
      </c>
      <c r="C13" s="307">
        <v>114105.53</v>
      </c>
      <c r="D13" s="307">
        <v>5584158.2400000002</v>
      </c>
      <c r="E13" s="332">
        <v>279806.15999999997</v>
      </c>
      <c r="F13" s="323"/>
      <c r="G13" s="323"/>
    </row>
    <row r="14" spans="2:7" ht="24.95" customHeight="1" x14ac:dyDescent="0.25">
      <c r="B14" s="330" t="s">
        <v>460</v>
      </c>
      <c r="C14" s="307">
        <v>115989.13</v>
      </c>
      <c r="D14" s="307">
        <v>5722573.3799999999</v>
      </c>
      <c r="E14" s="332">
        <v>276331.37</v>
      </c>
      <c r="F14" s="323"/>
      <c r="G14" s="323"/>
    </row>
    <row r="15" spans="2:7" ht="24.95" customHeight="1" x14ac:dyDescent="0.25">
      <c r="B15" s="330" t="s">
        <v>412</v>
      </c>
      <c r="C15" s="307">
        <v>114272.19</v>
      </c>
      <c r="D15" s="307">
        <v>5606485.2999999998</v>
      </c>
      <c r="E15" s="332">
        <v>264332.23</v>
      </c>
      <c r="F15" s="325" t="s">
        <v>440</v>
      </c>
      <c r="G15" s="326" t="s">
        <v>439</v>
      </c>
    </row>
    <row r="16" spans="2:7" ht="24.95" customHeight="1" x14ac:dyDescent="0.25">
      <c r="B16" s="330" t="s">
        <v>413</v>
      </c>
      <c r="C16" s="428">
        <v>125845.21</v>
      </c>
      <c r="D16" s="429">
        <v>6044714.2199999997</v>
      </c>
      <c r="E16" s="332">
        <v>283597.23</v>
      </c>
      <c r="F16" s="323"/>
      <c r="G16" s="323"/>
    </row>
    <row r="17" spans="2:7" ht="24.95" customHeight="1" x14ac:dyDescent="0.25">
      <c r="B17" s="333" t="s">
        <v>431</v>
      </c>
      <c r="C17" s="430">
        <v>126278.9</v>
      </c>
      <c r="D17" s="335">
        <v>5912788.4100000001</v>
      </c>
      <c r="E17" s="336">
        <v>267736.38</v>
      </c>
      <c r="F17" s="337" t="s">
        <v>441</v>
      </c>
      <c r="G17" s="338" t="s">
        <v>442</v>
      </c>
    </row>
    <row r="18" spans="2:7" ht="24.95" customHeight="1" x14ac:dyDescent="0.25">
      <c r="B18" s="333" t="s">
        <v>458</v>
      </c>
      <c r="C18" s="430">
        <v>125308.59</v>
      </c>
      <c r="D18" s="335">
        <v>5916998.4100000001</v>
      </c>
      <c r="E18" s="336">
        <v>252904.34</v>
      </c>
      <c r="F18" s="337" t="s">
        <v>441</v>
      </c>
      <c r="G18" s="338" t="s">
        <v>443</v>
      </c>
    </row>
    <row r="19" spans="2:7" ht="24.95" customHeight="1" x14ac:dyDescent="0.25">
      <c r="B19" s="333" t="s">
        <v>457</v>
      </c>
      <c r="C19" s="431">
        <v>117247.22</v>
      </c>
      <c r="D19" s="335">
        <v>5740230.1799999997</v>
      </c>
      <c r="E19" s="336">
        <v>239734.7</v>
      </c>
      <c r="F19" s="337" t="s">
        <v>441</v>
      </c>
      <c r="G19" s="338" t="s">
        <v>466</v>
      </c>
    </row>
    <row r="20" spans="2:7" ht="24.75" customHeight="1" x14ac:dyDescent="0.25">
      <c r="B20" s="333" t="s">
        <v>461</v>
      </c>
      <c r="C20" s="431">
        <v>118928.22</v>
      </c>
      <c r="D20" s="335">
        <v>5816188.1500000004</v>
      </c>
      <c r="E20" s="336">
        <v>238912.56</v>
      </c>
      <c r="F20" s="337" t="s">
        <v>441</v>
      </c>
      <c r="G20" s="338" t="s">
        <v>467</v>
      </c>
    </row>
    <row r="21" spans="2:7" ht="33" customHeight="1" x14ac:dyDescent="0.25">
      <c r="B21" s="333" t="s">
        <v>462</v>
      </c>
      <c r="C21" s="334">
        <v>131610.35</v>
      </c>
      <c r="D21" s="335">
        <v>6046323.7000000002</v>
      </c>
      <c r="E21" s="336">
        <v>263303.90000000002</v>
      </c>
      <c r="F21" s="337" t="s">
        <v>469</v>
      </c>
      <c r="G21" s="338" t="s">
        <v>442</v>
      </c>
    </row>
    <row r="22" spans="2:7" ht="33" customHeight="1" x14ac:dyDescent="0.25">
      <c r="B22" s="333" t="s">
        <v>463</v>
      </c>
      <c r="C22" s="334">
        <v>130821.32</v>
      </c>
      <c r="D22" s="335">
        <v>6076205.3600000003</v>
      </c>
      <c r="E22" s="336">
        <v>249110.57</v>
      </c>
      <c r="F22" s="337" t="s">
        <v>470</v>
      </c>
      <c r="G22" s="338" t="s">
        <v>468</v>
      </c>
    </row>
    <row r="23" spans="2:7" ht="24.75" customHeight="1" x14ac:dyDescent="0.25">
      <c r="B23" s="333" t="s">
        <v>465</v>
      </c>
      <c r="C23" s="430">
        <v>127202.39</v>
      </c>
      <c r="D23" s="431">
        <v>6114404.1100000003</v>
      </c>
      <c r="E23" s="336">
        <v>244551.5</v>
      </c>
      <c r="F23" s="337" t="s">
        <v>471</v>
      </c>
      <c r="G23" s="338" t="s">
        <v>471</v>
      </c>
    </row>
    <row r="24" spans="2:7" x14ac:dyDescent="0.25">
      <c r="B24" s="333" t="s">
        <v>473</v>
      </c>
      <c r="C24" s="430">
        <v>132633.9</v>
      </c>
      <c r="D24" s="431">
        <v>5755835.5099999998</v>
      </c>
      <c r="E24" s="336">
        <v>247107.48</v>
      </c>
      <c r="F24" s="337"/>
      <c r="G24" s="338"/>
    </row>
    <row r="25" spans="2:7" x14ac:dyDescent="0.25">
      <c r="B25" s="333" t="s">
        <v>482</v>
      </c>
      <c r="C25" s="430">
        <v>116869.8</v>
      </c>
      <c r="D25" s="431">
        <v>5411097.5300000003</v>
      </c>
      <c r="E25" s="336">
        <v>210703.58</v>
      </c>
      <c r="F25" s="337"/>
      <c r="G25" s="338"/>
    </row>
    <row r="26" spans="2:7" ht="15.75" thickBot="1" x14ac:dyDescent="0.3">
      <c r="B26" s="333" t="s">
        <v>534</v>
      </c>
      <c r="C26" s="430">
        <v>134421.4</v>
      </c>
      <c r="D26" s="431">
        <v>5337041.28</v>
      </c>
      <c r="E26" s="336">
        <v>221698.33</v>
      </c>
      <c r="F26" s="337"/>
      <c r="G26" s="338"/>
    </row>
    <row r="27" spans="2:7" ht="15.75" thickBot="1" x14ac:dyDescent="0.3">
      <c r="B27" s="395" t="s">
        <v>689</v>
      </c>
      <c r="C27" s="433">
        <v>110963.31</v>
      </c>
      <c r="D27" s="458">
        <v>5229629.4400000004</v>
      </c>
      <c r="E27" s="404">
        <v>202805.14</v>
      </c>
      <c r="F27" s="396"/>
      <c r="G27" s="397"/>
    </row>
    <row r="28" spans="2:7" x14ac:dyDescent="0.25">
      <c r="C28" s="425"/>
    </row>
    <row r="29" spans="2:7" x14ac:dyDescent="0.25">
      <c r="C29" s="425"/>
    </row>
    <row r="30" spans="2:7" x14ac:dyDescent="0.25">
      <c r="C30" s="425"/>
    </row>
    <row r="31" spans="2:7" x14ac:dyDescent="0.25">
      <c r="C31" s="425"/>
    </row>
  </sheetData>
  <phoneticPr fontId="46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21"/>
  <sheetViews>
    <sheetView showGridLines="0" topLeftCell="A10" zoomScaleNormal="100" workbookViewId="0">
      <selection activeCell="F24" sqref="F24"/>
    </sheetView>
  </sheetViews>
  <sheetFormatPr baseColWidth="10" defaultRowHeight="15" x14ac:dyDescent="0.25"/>
  <cols>
    <col min="1" max="1" width="0.85546875" customWidth="1"/>
    <col min="2" max="5" width="17.7109375" style="339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9" t="s">
        <v>422</v>
      </c>
      <c r="C2" s="319" t="s">
        <v>8</v>
      </c>
      <c r="D2" s="319" t="s">
        <v>423</v>
      </c>
      <c r="E2" s="319" t="s">
        <v>424</v>
      </c>
    </row>
    <row r="3" spans="2:6" ht="20.100000000000001" customHeight="1" x14ac:dyDescent="0.25">
      <c r="B3" s="365" t="s">
        <v>397</v>
      </c>
      <c r="C3" s="366">
        <v>229372.38333333313</v>
      </c>
      <c r="D3" s="366">
        <v>1349796.46</v>
      </c>
      <c r="E3" s="366">
        <v>282574.91666666669</v>
      </c>
    </row>
    <row r="4" spans="2:6" ht="20.100000000000001" customHeight="1" x14ac:dyDescent="0.25">
      <c r="B4" s="342" t="s">
        <v>387</v>
      </c>
      <c r="C4" s="341">
        <v>328458.67</v>
      </c>
      <c r="D4" s="341">
        <v>1337820.58</v>
      </c>
      <c r="E4" s="341">
        <v>196728.92</v>
      </c>
    </row>
    <row r="5" spans="2:6" ht="20.100000000000001" customHeight="1" x14ac:dyDescent="0.25">
      <c r="B5" s="342" t="s">
        <v>395</v>
      </c>
      <c r="C5" s="341">
        <v>614295.7833451</v>
      </c>
      <c r="D5" s="341">
        <v>1344824.8166666655</v>
      </c>
      <c r="E5" s="341">
        <v>380612.2043000001</v>
      </c>
    </row>
    <row r="6" spans="2:6" ht="20.100000000000001" customHeight="1" x14ac:dyDescent="0.25">
      <c r="B6" s="342" t="s">
        <v>400</v>
      </c>
      <c r="C6" s="341">
        <v>610566.51666666579</v>
      </c>
      <c r="D6" s="432">
        <v>2165471.8499999978</v>
      </c>
      <c r="E6" s="341">
        <v>621346.44999999984</v>
      </c>
    </row>
    <row r="7" spans="2:6" ht="20.100000000000001" customHeight="1" x14ac:dyDescent="0.25">
      <c r="B7" s="342" t="s">
        <v>459</v>
      </c>
      <c r="C7" s="341">
        <v>495980.07666666608</v>
      </c>
      <c r="D7" s="341">
        <v>1710027.4833333315</v>
      </c>
      <c r="E7" s="341">
        <v>288256.72366666654</v>
      </c>
    </row>
    <row r="8" spans="2:6" ht="20.100000000000001" customHeight="1" x14ac:dyDescent="0.25">
      <c r="B8" s="342" t="s">
        <v>460</v>
      </c>
      <c r="C8" s="341">
        <v>645742.58333333244</v>
      </c>
      <c r="D8" s="341">
        <v>1605951.2166666649</v>
      </c>
      <c r="E8" s="341">
        <v>418884.89437000017</v>
      </c>
    </row>
    <row r="9" spans="2:6" ht="20.100000000000001" customHeight="1" x14ac:dyDescent="0.25">
      <c r="B9" s="342" t="s">
        <v>412</v>
      </c>
      <c r="C9" s="341">
        <v>610706.95333333267</v>
      </c>
      <c r="D9" s="341">
        <v>1347746.1333333317</v>
      </c>
      <c r="E9" s="341">
        <v>335206.93333333335</v>
      </c>
      <c r="F9" s="340" t="s">
        <v>417</v>
      </c>
    </row>
    <row r="10" spans="2:6" ht="20.100000000000001" customHeight="1" x14ac:dyDescent="0.25">
      <c r="B10" s="342" t="s">
        <v>413</v>
      </c>
      <c r="C10" s="426">
        <v>948656.81666666537</v>
      </c>
      <c r="D10" s="426">
        <v>1116358.3666666651</v>
      </c>
      <c r="E10" s="426">
        <v>744277.69999999984</v>
      </c>
    </row>
    <row r="11" spans="2:6" ht="20.100000000000001" customHeight="1" x14ac:dyDescent="0.25">
      <c r="B11" s="342" t="s">
        <v>431</v>
      </c>
      <c r="C11" s="426">
        <v>845932.97666666622</v>
      </c>
      <c r="D11" s="426">
        <v>1795789.6333333314</v>
      </c>
      <c r="E11" s="426">
        <v>421628.28</v>
      </c>
    </row>
    <row r="12" spans="2:6" ht="20.100000000000001" customHeight="1" x14ac:dyDescent="0.25">
      <c r="B12" s="342" t="s">
        <v>458</v>
      </c>
      <c r="C12" s="426">
        <v>1094224.013333332</v>
      </c>
      <c r="D12" s="426">
        <v>1811610.2333333315</v>
      </c>
      <c r="E12" s="426">
        <v>474333.75099999999</v>
      </c>
    </row>
    <row r="13" spans="2:6" x14ac:dyDescent="0.25">
      <c r="B13" s="342" t="s">
        <v>457</v>
      </c>
      <c r="C13" s="426">
        <v>975683.08333333232</v>
      </c>
      <c r="D13" s="432">
        <v>1889718.6499999987</v>
      </c>
      <c r="E13" s="426">
        <v>424470.00669999997</v>
      </c>
    </row>
    <row r="14" spans="2:6" x14ac:dyDescent="0.25">
      <c r="B14" s="342" t="s">
        <v>461</v>
      </c>
      <c r="C14" s="426">
        <v>1223152.2133333324</v>
      </c>
      <c r="D14" s="426">
        <v>1781795.2599999984</v>
      </c>
      <c r="E14" s="426">
        <v>521529.59000000014</v>
      </c>
    </row>
    <row r="15" spans="2:6" x14ac:dyDescent="0.25">
      <c r="B15" s="342" t="s">
        <v>462</v>
      </c>
      <c r="C15" s="426">
        <v>1024428.1466666657</v>
      </c>
      <c r="D15" s="426">
        <v>1760664.8666666644</v>
      </c>
      <c r="E15" s="426">
        <v>584810.86666666658</v>
      </c>
    </row>
    <row r="16" spans="2:6" x14ac:dyDescent="0.25">
      <c r="B16" s="342" t="s">
        <v>463</v>
      </c>
      <c r="C16" s="426">
        <v>1020359.2299999989</v>
      </c>
      <c r="D16" s="426">
        <v>1819450.7899999984</v>
      </c>
      <c r="E16" s="426">
        <v>761014.54300000006</v>
      </c>
    </row>
    <row r="17" spans="2:5" x14ac:dyDescent="0.25">
      <c r="B17" s="342" t="s">
        <v>465</v>
      </c>
      <c r="C17" s="426">
        <v>1236435.7666666657</v>
      </c>
      <c r="D17" s="426">
        <v>1863513.5366666648</v>
      </c>
      <c r="E17" s="426">
        <v>682036.51930000028</v>
      </c>
    </row>
    <row r="18" spans="2:5" x14ac:dyDescent="0.25">
      <c r="B18" s="342" t="s">
        <v>473</v>
      </c>
      <c r="C18" s="426">
        <v>1413896.4399999988</v>
      </c>
      <c r="D18" s="426">
        <v>1911445.8866666649</v>
      </c>
      <c r="E18" s="426">
        <v>305591.94333333336</v>
      </c>
    </row>
    <row r="19" spans="2:5" x14ac:dyDescent="0.25">
      <c r="B19" s="342" t="s">
        <v>482</v>
      </c>
      <c r="C19" s="426">
        <v>728229.89666666603</v>
      </c>
      <c r="D19" s="426">
        <v>1694797.60333333</v>
      </c>
      <c r="E19" s="426">
        <v>204620.06140000001</v>
      </c>
    </row>
    <row r="20" spans="2:5" x14ac:dyDescent="0.25">
      <c r="B20" s="342" t="s">
        <v>534</v>
      </c>
      <c r="C20" s="426">
        <v>1080001.7933333321</v>
      </c>
      <c r="D20" s="426">
        <v>1689052.0499999984</v>
      </c>
      <c r="E20" s="426">
        <v>574190.40989999985</v>
      </c>
    </row>
    <row r="21" spans="2:5" x14ac:dyDescent="0.25">
      <c r="B21" s="342" t="s">
        <v>689</v>
      </c>
      <c r="C21" s="426">
        <v>1039748.3633333314</v>
      </c>
      <c r="D21" s="426">
        <v>1566862.6999999983</v>
      </c>
      <c r="E21" s="426">
        <v>495546.88539999991</v>
      </c>
    </row>
  </sheetData>
  <phoneticPr fontId="46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48"/>
  <sheetViews>
    <sheetView topLeftCell="A34" workbookViewId="0">
      <selection activeCell="H31" sqref="H31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thickBot="1" x14ac:dyDescent="0.3">
      <c r="B2" s="470" t="s">
        <v>196</v>
      </c>
      <c r="C2" s="471"/>
    </row>
    <row r="3" spans="2:9" ht="20.100000000000001" customHeight="1" thickBot="1" x14ac:dyDescent="0.3">
      <c r="B3" s="363" t="s">
        <v>444</v>
      </c>
      <c r="C3" s="363" t="s">
        <v>376</v>
      </c>
      <c r="D3" s="364" t="s">
        <v>214</v>
      </c>
      <c r="E3" s="364" t="s">
        <v>216</v>
      </c>
      <c r="F3" s="364" t="s">
        <v>377</v>
      </c>
      <c r="G3" s="364" t="s">
        <v>378</v>
      </c>
      <c r="H3" s="364" t="s">
        <v>379</v>
      </c>
      <c r="I3" s="364" t="s">
        <v>380</v>
      </c>
    </row>
    <row r="4" spans="2:9" ht="17.100000000000001" customHeight="1" x14ac:dyDescent="0.25">
      <c r="B4" s="405"/>
      <c r="C4" s="405" t="s">
        <v>474</v>
      </c>
      <c r="D4" s="405" t="s">
        <v>381</v>
      </c>
      <c r="E4" s="454">
        <v>44844</v>
      </c>
      <c r="F4" s="455">
        <v>0.20833333333333334</v>
      </c>
      <c r="G4" s="455">
        <v>0.39583333333333331</v>
      </c>
      <c r="H4" s="434">
        <v>47678.583333333299</v>
      </c>
      <c r="I4" s="427">
        <v>48987</v>
      </c>
    </row>
    <row r="5" spans="2:9" ht="17.100000000000001" customHeight="1" x14ac:dyDescent="0.25">
      <c r="B5" s="405"/>
      <c r="C5" s="405" t="s">
        <v>526</v>
      </c>
      <c r="D5" s="405" t="s">
        <v>381</v>
      </c>
      <c r="E5" s="454">
        <v>44844</v>
      </c>
      <c r="F5" s="455">
        <v>0.86111111111111116</v>
      </c>
      <c r="G5" s="455">
        <v>0.89583333333333337</v>
      </c>
      <c r="H5" s="434">
        <v>40918.9</v>
      </c>
      <c r="I5" s="427">
        <v>58763</v>
      </c>
    </row>
    <row r="6" spans="2:9" ht="17.100000000000001" customHeight="1" x14ac:dyDescent="0.25">
      <c r="B6" s="405"/>
      <c r="C6" s="405" t="s">
        <v>526</v>
      </c>
      <c r="D6" s="405" t="s">
        <v>381</v>
      </c>
      <c r="E6" s="454">
        <v>44845</v>
      </c>
      <c r="F6" s="455">
        <v>0.86111111111111116</v>
      </c>
      <c r="G6" s="455">
        <v>0.89583333333333337</v>
      </c>
      <c r="H6" s="434">
        <v>47564</v>
      </c>
      <c r="I6" s="427">
        <v>63884</v>
      </c>
    </row>
    <row r="7" spans="2:9" ht="17.100000000000001" customHeight="1" x14ac:dyDescent="0.25">
      <c r="B7" s="405"/>
      <c r="C7" s="405" t="s">
        <v>526</v>
      </c>
      <c r="D7" s="405" t="s">
        <v>381</v>
      </c>
      <c r="E7" s="454">
        <v>44846</v>
      </c>
      <c r="F7" s="455">
        <v>0.86111111111111116</v>
      </c>
      <c r="G7" s="455">
        <v>0.89583333333333337</v>
      </c>
      <c r="H7" s="434">
        <v>48389.666666666599</v>
      </c>
      <c r="I7" s="427">
        <v>61994</v>
      </c>
    </row>
    <row r="8" spans="2:9" ht="17.100000000000001" customHeight="1" x14ac:dyDescent="0.25">
      <c r="B8" s="405"/>
      <c r="C8" s="405" t="s">
        <v>526</v>
      </c>
      <c r="D8" s="405" t="s">
        <v>381</v>
      </c>
      <c r="E8" s="454">
        <v>44847</v>
      </c>
      <c r="F8" s="455">
        <v>0.86111111111111116</v>
      </c>
      <c r="G8" s="455">
        <v>0.89583333333333337</v>
      </c>
      <c r="H8" s="434">
        <v>46946.216666666602</v>
      </c>
      <c r="I8" s="405">
        <v>58231</v>
      </c>
    </row>
    <row r="9" spans="2:9" ht="17.100000000000001" customHeight="1" x14ac:dyDescent="0.25">
      <c r="B9" s="405"/>
      <c r="C9" s="405" t="s">
        <v>526</v>
      </c>
      <c r="D9" s="405" t="s">
        <v>381</v>
      </c>
      <c r="E9" s="454">
        <v>44848</v>
      </c>
      <c r="F9" s="455">
        <v>0.86111111111111116</v>
      </c>
      <c r="G9" s="455">
        <v>0.89583333333333337</v>
      </c>
      <c r="H9" s="434">
        <v>43796.166666666599</v>
      </c>
      <c r="I9" s="427">
        <v>56083</v>
      </c>
    </row>
    <row r="10" spans="2:9" ht="17.100000000000001" customHeight="1" x14ac:dyDescent="0.25">
      <c r="B10" s="405"/>
      <c r="C10" s="405" t="s">
        <v>527</v>
      </c>
      <c r="D10" s="405" t="s">
        <v>385</v>
      </c>
      <c r="E10" s="454">
        <v>44844</v>
      </c>
      <c r="F10" s="455">
        <v>0.90625</v>
      </c>
      <c r="G10" s="455">
        <v>0.95833333333333337</v>
      </c>
      <c r="H10" s="434">
        <v>39293.199999999997</v>
      </c>
      <c r="I10" s="427">
        <v>44049</v>
      </c>
    </row>
    <row r="11" spans="2:9" ht="17.100000000000001" customHeight="1" x14ac:dyDescent="0.25">
      <c r="B11" s="405"/>
      <c r="C11" s="405" t="s">
        <v>527</v>
      </c>
      <c r="D11" s="405" t="s">
        <v>385</v>
      </c>
      <c r="E11" s="454">
        <v>44845</v>
      </c>
      <c r="F11" s="456">
        <v>0.90625</v>
      </c>
      <c r="G11" s="456">
        <v>0.95833333333333337</v>
      </c>
      <c r="H11" s="434">
        <v>33493.883333333302</v>
      </c>
      <c r="I11" s="427">
        <v>39921</v>
      </c>
    </row>
    <row r="12" spans="2:9" ht="17.100000000000001" customHeight="1" x14ac:dyDescent="0.25">
      <c r="B12" s="405"/>
      <c r="C12" s="405" t="s">
        <v>527</v>
      </c>
      <c r="D12" s="405" t="s">
        <v>385</v>
      </c>
      <c r="E12" s="454">
        <v>44846</v>
      </c>
      <c r="F12" s="456">
        <v>0.90625</v>
      </c>
      <c r="G12" s="456">
        <v>0.95833333333333337</v>
      </c>
      <c r="H12" s="434">
        <v>33758.949999999997</v>
      </c>
      <c r="I12" s="427">
        <v>39798</v>
      </c>
    </row>
    <row r="13" spans="2:9" ht="17.100000000000001" customHeight="1" x14ac:dyDescent="0.25">
      <c r="B13" s="405"/>
      <c r="C13" s="405" t="s">
        <v>527</v>
      </c>
      <c r="D13" s="405" t="s">
        <v>385</v>
      </c>
      <c r="E13" s="454">
        <v>44847</v>
      </c>
      <c r="F13" s="456">
        <v>0.90625</v>
      </c>
      <c r="G13" s="456">
        <v>0.95833333333333337</v>
      </c>
      <c r="H13" s="434">
        <v>32758.766666666601</v>
      </c>
      <c r="I13" s="427">
        <v>38873</v>
      </c>
    </row>
    <row r="14" spans="2:9" ht="17.100000000000001" customHeight="1" x14ac:dyDescent="0.25">
      <c r="B14" s="405"/>
      <c r="C14" s="405" t="s">
        <v>527</v>
      </c>
      <c r="D14" s="405" t="s">
        <v>385</v>
      </c>
      <c r="E14" s="454">
        <v>44848</v>
      </c>
      <c r="F14" s="456">
        <v>0.90625</v>
      </c>
      <c r="G14" s="456">
        <v>0.95833333333333337</v>
      </c>
      <c r="H14" s="434">
        <v>25729.433333333302</v>
      </c>
      <c r="I14" s="427">
        <v>33378</v>
      </c>
    </row>
    <row r="15" spans="2:9" ht="17.100000000000001" customHeight="1" x14ac:dyDescent="0.25">
      <c r="B15" s="405" t="s">
        <v>690</v>
      </c>
      <c r="C15" s="405" t="s">
        <v>691</v>
      </c>
      <c r="D15" s="405" t="s">
        <v>523</v>
      </c>
      <c r="E15" s="454">
        <v>44845</v>
      </c>
      <c r="F15" s="456">
        <v>0.58333333333333337</v>
      </c>
      <c r="G15" s="456">
        <v>0.66666666666666663</v>
      </c>
      <c r="H15" s="434">
        <v>5034.6666666666597</v>
      </c>
      <c r="I15" s="427">
        <v>17058</v>
      </c>
    </row>
    <row r="16" spans="2:9" ht="17.100000000000001" customHeight="1" x14ac:dyDescent="0.25">
      <c r="B16" s="405" t="s">
        <v>690</v>
      </c>
      <c r="C16" s="405" t="s">
        <v>692</v>
      </c>
      <c r="D16" s="405" t="s">
        <v>396</v>
      </c>
      <c r="E16" s="454">
        <v>44845</v>
      </c>
      <c r="F16" s="455">
        <v>0.58333333333333337</v>
      </c>
      <c r="G16" s="455">
        <v>0.66666666666666663</v>
      </c>
      <c r="H16" s="434">
        <v>20921.183333333302</v>
      </c>
      <c r="I16" s="427">
        <v>34602</v>
      </c>
    </row>
    <row r="17" spans="2:11" ht="17.100000000000001" customHeight="1" x14ac:dyDescent="0.25">
      <c r="B17" s="405" t="s">
        <v>690</v>
      </c>
      <c r="C17" s="405" t="s">
        <v>693</v>
      </c>
      <c r="D17" s="405" t="s">
        <v>414</v>
      </c>
      <c r="E17" s="454">
        <v>44845</v>
      </c>
      <c r="F17" s="455">
        <v>0.48958333333333331</v>
      </c>
      <c r="G17" s="455">
        <v>0.66666666666666663</v>
      </c>
      <c r="H17" s="434">
        <v>34662.533333333296</v>
      </c>
      <c r="I17" s="427">
        <v>42662</v>
      </c>
    </row>
    <row r="18" spans="2:11" ht="17.100000000000001" customHeight="1" x14ac:dyDescent="0.25">
      <c r="B18" s="405" t="s">
        <v>690</v>
      </c>
      <c r="C18" s="405" t="s">
        <v>694</v>
      </c>
      <c r="D18" s="405" t="s">
        <v>396</v>
      </c>
      <c r="E18" s="454">
        <v>44846</v>
      </c>
      <c r="F18" s="455">
        <v>0.58333333333333337</v>
      </c>
      <c r="G18" s="455">
        <v>0.66666666666666663</v>
      </c>
      <c r="H18" s="434">
        <v>50164.7</v>
      </c>
      <c r="I18" s="427">
        <v>60622</v>
      </c>
    </row>
    <row r="19" spans="2:11" ht="17.100000000000001" customHeight="1" x14ac:dyDescent="0.25">
      <c r="B19" s="405" t="s">
        <v>690</v>
      </c>
      <c r="C19" s="405" t="s">
        <v>695</v>
      </c>
      <c r="D19" s="405" t="s">
        <v>414</v>
      </c>
      <c r="E19" s="454">
        <v>44846</v>
      </c>
      <c r="F19" s="455">
        <v>0.58333333333333337</v>
      </c>
      <c r="G19" s="455">
        <v>0.66666666666666663</v>
      </c>
      <c r="H19" s="434">
        <v>2466.6999999999998</v>
      </c>
      <c r="I19" s="427">
        <v>14863</v>
      </c>
    </row>
    <row r="20" spans="2:11" ht="17.100000000000001" customHeight="1" x14ac:dyDescent="0.25">
      <c r="B20" s="405" t="s">
        <v>690</v>
      </c>
      <c r="C20" s="405" t="s">
        <v>696</v>
      </c>
      <c r="D20" s="405" t="s">
        <v>414</v>
      </c>
      <c r="E20" s="454">
        <v>44846</v>
      </c>
      <c r="F20" s="455">
        <v>0.48958333333333331</v>
      </c>
      <c r="G20" s="455">
        <v>0.57291666666666663</v>
      </c>
      <c r="H20" s="434">
        <v>13067.8166666666</v>
      </c>
      <c r="I20" s="427">
        <v>20220</v>
      </c>
    </row>
    <row r="21" spans="2:11" ht="17.100000000000001" customHeight="1" x14ac:dyDescent="0.25">
      <c r="B21" s="405" t="s">
        <v>697</v>
      </c>
      <c r="C21" s="405" t="s">
        <v>698</v>
      </c>
      <c r="D21" s="405" t="s">
        <v>475</v>
      </c>
      <c r="E21" s="454">
        <v>44847</v>
      </c>
      <c r="F21" s="455">
        <v>0.48958333333333331</v>
      </c>
      <c r="G21" s="455">
        <v>0.57291666666666663</v>
      </c>
      <c r="H21" s="434">
        <v>2637.5666666666598</v>
      </c>
      <c r="I21" s="427">
        <v>5785</v>
      </c>
    </row>
    <row r="22" spans="2:11" ht="17.100000000000001" customHeight="1" x14ac:dyDescent="0.25">
      <c r="B22" s="405" t="s">
        <v>690</v>
      </c>
      <c r="C22" s="405" t="s">
        <v>699</v>
      </c>
      <c r="D22" s="405" t="s">
        <v>414</v>
      </c>
      <c r="E22" s="454">
        <v>44847</v>
      </c>
      <c r="F22" s="455">
        <v>0.48958333333333331</v>
      </c>
      <c r="G22" s="455">
        <v>0.57291666666666663</v>
      </c>
      <c r="H22" s="434">
        <v>2682.1833333333302</v>
      </c>
      <c r="I22" s="427">
        <v>7295</v>
      </c>
    </row>
    <row r="23" spans="2:11" ht="17.100000000000001" customHeight="1" x14ac:dyDescent="0.25">
      <c r="B23" s="405" t="s">
        <v>697</v>
      </c>
      <c r="C23" s="405" t="s">
        <v>700</v>
      </c>
      <c r="D23" s="405" t="s">
        <v>396</v>
      </c>
      <c r="E23" s="454">
        <v>44847</v>
      </c>
      <c r="F23" s="455">
        <v>0.58333333333333337</v>
      </c>
      <c r="G23" s="455">
        <v>0.66666666666666663</v>
      </c>
      <c r="H23" s="434">
        <v>15099.866666666599</v>
      </c>
      <c r="I23" s="427">
        <v>19549</v>
      </c>
    </row>
    <row r="24" spans="2:11" ht="17.100000000000001" customHeight="1" x14ac:dyDescent="0.25">
      <c r="B24" s="405" t="s">
        <v>701</v>
      </c>
      <c r="C24" s="405" t="s">
        <v>702</v>
      </c>
      <c r="D24" s="405" t="s">
        <v>414</v>
      </c>
      <c r="E24" s="454">
        <v>44849</v>
      </c>
      <c r="F24" s="455">
        <v>0.46875</v>
      </c>
      <c r="G24" s="455">
        <v>0.55208333333333337</v>
      </c>
      <c r="H24" s="434">
        <v>6918.9166666666597</v>
      </c>
      <c r="I24" s="427">
        <v>10862</v>
      </c>
    </row>
    <row r="25" spans="2:11" s="298" customFormat="1" ht="17.100000000000001" customHeight="1" x14ac:dyDescent="0.25">
      <c r="B25" s="405" t="s">
        <v>703</v>
      </c>
      <c r="C25" s="405" t="s">
        <v>704</v>
      </c>
      <c r="D25" s="405" t="s">
        <v>396</v>
      </c>
      <c r="E25" s="454">
        <v>44849</v>
      </c>
      <c r="F25" s="455">
        <v>0.4513888888888889</v>
      </c>
      <c r="G25" s="455">
        <v>0.53472222222222221</v>
      </c>
      <c r="H25" s="434">
        <v>3530.45</v>
      </c>
      <c r="I25" s="427">
        <v>7841</v>
      </c>
      <c r="J25"/>
      <c r="K25"/>
    </row>
    <row r="26" spans="2:11" ht="17.100000000000001" customHeight="1" x14ac:dyDescent="0.25">
      <c r="B26" s="405" t="s">
        <v>705</v>
      </c>
      <c r="C26" s="405" t="s">
        <v>706</v>
      </c>
      <c r="D26" s="405" t="s">
        <v>396</v>
      </c>
      <c r="E26" s="454">
        <v>44850</v>
      </c>
      <c r="F26" s="455">
        <v>0.43055555555555558</v>
      </c>
      <c r="G26" s="455">
        <v>0.51388888888888895</v>
      </c>
      <c r="H26" s="434">
        <v>40440.699999999997</v>
      </c>
      <c r="I26" s="427">
        <v>43729</v>
      </c>
    </row>
    <row r="27" spans="2:11" ht="17.100000000000001" customHeight="1" x14ac:dyDescent="0.25">
      <c r="B27" s="405" t="s">
        <v>707</v>
      </c>
      <c r="C27" s="405" t="s">
        <v>708</v>
      </c>
      <c r="D27" s="405" t="s">
        <v>396</v>
      </c>
      <c r="E27" s="454">
        <v>44850</v>
      </c>
      <c r="F27" s="455">
        <v>0.5625</v>
      </c>
      <c r="G27" s="455">
        <v>0.64583333333333337</v>
      </c>
      <c r="H27" s="434">
        <v>20976.35</v>
      </c>
      <c r="I27" s="427">
        <v>30470</v>
      </c>
    </row>
    <row r="28" spans="2:11" ht="17.100000000000001" customHeight="1" x14ac:dyDescent="0.25">
      <c r="B28" s="405" t="s">
        <v>456</v>
      </c>
      <c r="C28" s="405" t="s">
        <v>709</v>
      </c>
      <c r="D28" s="405" t="s">
        <v>388</v>
      </c>
      <c r="E28" s="454">
        <v>44844</v>
      </c>
      <c r="F28" s="455">
        <v>0.5625</v>
      </c>
      <c r="G28" s="455">
        <v>0.64583333333333337</v>
      </c>
      <c r="H28" s="434">
        <v>3738.7666666666601</v>
      </c>
      <c r="I28" s="427">
        <v>8603</v>
      </c>
    </row>
    <row r="29" spans="2:11" ht="17.100000000000001" customHeight="1" x14ac:dyDescent="0.25">
      <c r="B29" s="405" t="s">
        <v>456</v>
      </c>
      <c r="C29" s="405" t="s">
        <v>710</v>
      </c>
      <c r="D29" s="405" t="s">
        <v>388</v>
      </c>
      <c r="E29" s="454">
        <v>44844</v>
      </c>
      <c r="F29" s="455">
        <v>0.64583333333333337</v>
      </c>
      <c r="G29" s="455">
        <v>0.72916666666666663</v>
      </c>
      <c r="H29" s="434">
        <v>11230.083333333299</v>
      </c>
      <c r="I29" s="427">
        <v>16335</v>
      </c>
    </row>
    <row r="30" spans="2:11" ht="17.100000000000001" customHeight="1" x14ac:dyDescent="0.25">
      <c r="B30" s="405" t="s">
        <v>456</v>
      </c>
      <c r="C30" s="405" t="s">
        <v>711</v>
      </c>
      <c r="D30" s="405" t="s">
        <v>388</v>
      </c>
      <c r="E30" s="454">
        <v>44849</v>
      </c>
      <c r="F30" s="455">
        <v>0.64583333333333337</v>
      </c>
      <c r="G30" s="455">
        <v>0.72916666666666663</v>
      </c>
      <c r="H30" s="434">
        <v>65321.766666666597</v>
      </c>
      <c r="I30" s="427">
        <v>73704</v>
      </c>
    </row>
    <row r="31" spans="2:11" x14ac:dyDescent="0.25">
      <c r="B31" s="405" t="s">
        <v>456</v>
      </c>
      <c r="C31" s="405" t="s">
        <v>712</v>
      </c>
      <c r="D31" s="405" t="s">
        <v>388</v>
      </c>
      <c r="E31" s="454">
        <v>44850</v>
      </c>
      <c r="F31" s="455">
        <v>0.65625</v>
      </c>
      <c r="G31" s="455">
        <v>0.73958333333333337</v>
      </c>
      <c r="H31" s="434">
        <v>120832.46666666601</v>
      </c>
      <c r="I31" s="427">
        <v>99813</v>
      </c>
    </row>
    <row r="32" spans="2:11" x14ac:dyDescent="0.25">
      <c r="B32" s="405" t="s">
        <v>713</v>
      </c>
      <c r="C32" s="405" t="s">
        <v>714</v>
      </c>
      <c r="D32" s="405" t="s">
        <v>480</v>
      </c>
      <c r="E32" s="454">
        <v>44849</v>
      </c>
      <c r="F32" s="455">
        <v>0.72916666666666663</v>
      </c>
      <c r="G32" s="455">
        <v>0.98611111111111116</v>
      </c>
      <c r="H32" s="434">
        <v>2678.3166666666598</v>
      </c>
      <c r="I32" s="427">
        <v>7081</v>
      </c>
    </row>
    <row r="33" spans="2:9" x14ac:dyDescent="0.25">
      <c r="B33" s="405" t="s">
        <v>715</v>
      </c>
      <c r="C33" s="405" t="s">
        <v>716</v>
      </c>
      <c r="D33" s="405" t="s">
        <v>717</v>
      </c>
      <c r="E33" s="454">
        <v>44850</v>
      </c>
      <c r="F33" s="455">
        <v>0.6875</v>
      </c>
      <c r="G33" s="455">
        <v>2.0833333333333332E-2</v>
      </c>
      <c r="H33" s="434">
        <v>1439.33</v>
      </c>
      <c r="I33" s="427">
        <v>4988</v>
      </c>
    </row>
    <row r="34" spans="2:9" x14ac:dyDescent="0.25">
      <c r="B34" s="405"/>
      <c r="C34" s="405" t="s">
        <v>718</v>
      </c>
      <c r="D34" s="405" t="s">
        <v>719</v>
      </c>
      <c r="E34" s="454">
        <v>44850</v>
      </c>
      <c r="F34" s="455">
        <v>0.91666666666666663</v>
      </c>
      <c r="G34" s="455">
        <v>3.125E-2</v>
      </c>
      <c r="H34" s="434">
        <v>304.47000000000003</v>
      </c>
      <c r="I34" s="427">
        <v>268</v>
      </c>
    </row>
    <row r="35" spans="2:9" x14ac:dyDescent="0.25">
      <c r="B35" s="405"/>
      <c r="C35" s="405" t="s">
        <v>361</v>
      </c>
      <c r="D35" s="405" t="s">
        <v>385</v>
      </c>
      <c r="E35" s="454">
        <v>44849</v>
      </c>
      <c r="F35" s="455">
        <v>0.85416666666666663</v>
      </c>
      <c r="G35" s="455">
        <v>0.9375</v>
      </c>
      <c r="H35" s="434">
        <v>37943.983333333301</v>
      </c>
      <c r="I35" s="427">
        <v>44887</v>
      </c>
    </row>
    <row r="36" spans="2:9" x14ac:dyDescent="0.25">
      <c r="B36" s="405"/>
      <c r="C36" s="405" t="s">
        <v>528</v>
      </c>
      <c r="D36" s="405" t="s">
        <v>381</v>
      </c>
      <c r="E36" s="454">
        <v>44849</v>
      </c>
      <c r="F36" s="455">
        <v>0.875</v>
      </c>
      <c r="G36" s="455">
        <v>0.97916666666666663</v>
      </c>
      <c r="H36" s="434">
        <v>61789.15</v>
      </c>
      <c r="I36" s="427">
        <v>58067</v>
      </c>
    </row>
    <row r="37" spans="2:9" x14ac:dyDescent="0.25">
      <c r="B37" s="405"/>
      <c r="C37" s="405" t="s">
        <v>529</v>
      </c>
      <c r="D37" s="405" t="s">
        <v>381</v>
      </c>
      <c r="E37" s="454">
        <v>44850</v>
      </c>
      <c r="F37" s="455">
        <v>0.79166666666666663</v>
      </c>
      <c r="G37" s="455">
        <v>0.83333333333333337</v>
      </c>
      <c r="H37" s="434">
        <v>8971.8333333333303</v>
      </c>
      <c r="I37" s="427">
        <v>21310</v>
      </c>
    </row>
    <row r="38" spans="2:9" x14ac:dyDescent="0.25">
      <c r="B38" s="405"/>
      <c r="C38" s="405" t="s">
        <v>530</v>
      </c>
      <c r="D38" s="405" t="s">
        <v>381</v>
      </c>
      <c r="E38" s="454">
        <v>44850</v>
      </c>
      <c r="F38" s="455">
        <v>0.83333333333333337</v>
      </c>
      <c r="G38" s="455">
        <v>0.91666666666666663</v>
      </c>
      <c r="H38" s="435">
        <v>29131.833333333299</v>
      </c>
      <c r="I38" s="436">
        <v>52687</v>
      </c>
    </row>
    <row r="39" spans="2:9" x14ac:dyDescent="0.25">
      <c r="B39" s="405"/>
      <c r="C39" s="405" t="s">
        <v>531</v>
      </c>
      <c r="D39" s="405" t="s">
        <v>381</v>
      </c>
      <c r="E39" s="454">
        <v>44850</v>
      </c>
      <c r="F39" s="455">
        <v>0.91666666666666663</v>
      </c>
      <c r="G39" s="455">
        <v>0</v>
      </c>
      <c r="H39" s="434">
        <v>26098.233333333301</v>
      </c>
      <c r="I39" s="427">
        <v>40191</v>
      </c>
    </row>
    <row r="40" spans="2:9" ht="15.75" thickBot="1" x14ac:dyDescent="0.3">
      <c r="B40"/>
      <c r="C40" s="297"/>
    </row>
    <row r="41" spans="2:9" ht="15.75" thickBot="1" x14ac:dyDescent="0.3">
      <c r="B41" s="472" t="s">
        <v>382</v>
      </c>
      <c r="C41" s="473"/>
    </row>
    <row r="42" spans="2:9" ht="15.75" thickBot="1" x14ac:dyDescent="0.3">
      <c r="B42" s="406" t="s">
        <v>376</v>
      </c>
      <c r="C42" s="363"/>
      <c r="D42" s="364" t="s">
        <v>383</v>
      </c>
      <c r="E42" s="364" t="s">
        <v>377</v>
      </c>
      <c r="F42" s="364" t="s">
        <v>384</v>
      </c>
      <c r="G42" s="364" t="s">
        <v>378</v>
      </c>
      <c r="H42" s="364" t="s">
        <v>379</v>
      </c>
      <c r="I42" s="364" t="s">
        <v>380</v>
      </c>
    </row>
    <row r="43" spans="2:9" x14ac:dyDescent="0.25">
      <c r="B43" s="409" t="s">
        <v>361</v>
      </c>
      <c r="C43" s="410" t="s">
        <v>385</v>
      </c>
      <c r="D43" s="411">
        <v>44844</v>
      </c>
      <c r="E43" s="412">
        <v>0.375</v>
      </c>
      <c r="F43" s="413">
        <v>44848</v>
      </c>
      <c r="G43" s="414">
        <v>0.95833333333333337</v>
      </c>
      <c r="H43" s="415">
        <v>5255.14</v>
      </c>
      <c r="I43" s="409">
        <v>7600</v>
      </c>
    </row>
    <row r="44" spans="2:9" x14ac:dyDescent="0.25">
      <c r="B44" s="409" t="s">
        <v>720</v>
      </c>
      <c r="C44" s="410" t="s">
        <v>388</v>
      </c>
      <c r="D44" s="411">
        <v>44844</v>
      </c>
      <c r="E44" s="412">
        <v>0.45833333333333331</v>
      </c>
      <c r="F44" s="413">
        <v>44845</v>
      </c>
      <c r="G44" s="414">
        <v>0.45833333333333331</v>
      </c>
      <c r="H44" s="415">
        <v>467.11</v>
      </c>
      <c r="I44" s="409">
        <v>1123</v>
      </c>
    </row>
    <row r="45" spans="2:9" x14ac:dyDescent="0.25">
      <c r="B45" s="409" t="s">
        <v>524</v>
      </c>
      <c r="C45" s="410" t="s">
        <v>396</v>
      </c>
      <c r="D45" s="411">
        <v>44844</v>
      </c>
      <c r="E45" s="412">
        <v>0.45833333333333331</v>
      </c>
      <c r="F45" s="413">
        <v>44845</v>
      </c>
      <c r="G45" s="414">
        <v>0.70833333333333337</v>
      </c>
      <c r="H45" s="415">
        <v>138.5</v>
      </c>
      <c r="I45" s="409">
        <v>445</v>
      </c>
    </row>
    <row r="46" spans="2:9" x14ac:dyDescent="0.25">
      <c r="B46" s="409" t="s">
        <v>721</v>
      </c>
      <c r="C46" s="410" t="s">
        <v>388</v>
      </c>
      <c r="D46" s="411">
        <v>44845</v>
      </c>
      <c r="E46" s="412">
        <v>0.45833333333333331</v>
      </c>
      <c r="F46" s="413">
        <v>44848</v>
      </c>
      <c r="G46" s="414">
        <v>0.95833333333333337</v>
      </c>
      <c r="H46" s="415">
        <v>2147.54</v>
      </c>
      <c r="I46" s="409">
        <v>3364</v>
      </c>
    </row>
    <row r="47" spans="2:9" x14ac:dyDescent="0.25">
      <c r="B47" s="409" t="s">
        <v>722</v>
      </c>
      <c r="C47" s="410" t="s">
        <v>385</v>
      </c>
      <c r="D47" s="411">
        <v>44846</v>
      </c>
      <c r="E47" s="412">
        <v>0.70833333333333337</v>
      </c>
      <c r="F47" s="413">
        <v>44848</v>
      </c>
      <c r="G47" s="414">
        <v>0.95833333333333337</v>
      </c>
      <c r="H47" s="415">
        <v>3328.44</v>
      </c>
      <c r="I47" s="409">
        <v>4712</v>
      </c>
    </row>
    <row r="48" spans="2:9" x14ac:dyDescent="0.25">
      <c r="B48" s="409" t="s">
        <v>532</v>
      </c>
      <c r="C48" s="410" t="s">
        <v>533</v>
      </c>
      <c r="D48" s="411">
        <v>44844</v>
      </c>
      <c r="E48" s="412">
        <v>0</v>
      </c>
      <c r="F48" s="413">
        <v>44844</v>
      </c>
      <c r="G48" s="414">
        <v>0.45833333333333331</v>
      </c>
      <c r="H48" s="415"/>
      <c r="I48" s="409"/>
    </row>
  </sheetData>
  <autoFilter ref="B3:I29" xr:uid="{7D46FBD9-20BA-4FF6-9F60-44AF332FA66D}">
    <sortState xmlns:xlrd2="http://schemas.microsoft.com/office/spreadsheetml/2017/richdata2" ref="B4:I29">
      <sortCondition descending="1" ref="H3:H29"/>
    </sortState>
  </autoFilter>
  <mergeCells count="2">
    <mergeCell ref="B2:C2"/>
    <mergeCell ref="B41:C4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67" zoomScaleNormal="100" workbookViewId="0">
      <selection activeCell="C9" sqref="C9"/>
    </sheetView>
  </sheetViews>
  <sheetFormatPr baseColWidth="10" defaultRowHeight="15" x14ac:dyDescent="0.25"/>
  <cols>
    <col min="1" max="1" width="69.7109375" customWidth="1"/>
    <col min="2" max="2" width="18.7109375" style="222" customWidth="1"/>
    <col min="3" max="3" width="18.7109375" style="190" customWidth="1"/>
  </cols>
  <sheetData>
    <row r="1" spans="1:3" ht="20.100000000000001" customHeight="1" thickBot="1" x14ac:dyDescent="0.3">
      <c r="A1" s="474" t="s">
        <v>574</v>
      </c>
      <c r="B1" s="475"/>
      <c r="C1" s="475"/>
    </row>
    <row r="2" spans="1:3" ht="20.100000000000001" customHeight="1" thickBot="1" x14ac:dyDescent="0.3">
      <c r="A2" s="363" t="s">
        <v>445</v>
      </c>
      <c r="B2" s="364" t="s">
        <v>379</v>
      </c>
      <c r="C2" s="364" t="s">
        <v>380</v>
      </c>
    </row>
    <row r="3" spans="1:3" x14ac:dyDescent="0.25">
      <c r="A3" s="367" t="s">
        <v>361</v>
      </c>
      <c r="B3" s="300">
        <v>8485.8279999999995</v>
      </c>
      <c r="C3" s="301">
        <v>10078</v>
      </c>
    </row>
    <row r="4" spans="1:3" x14ac:dyDescent="0.25">
      <c r="A4" s="367" t="s">
        <v>484</v>
      </c>
      <c r="B4" s="300">
        <v>6989.8440000000001</v>
      </c>
      <c r="C4" s="301">
        <v>5336</v>
      </c>
    </row>
    <row r="5" spans="1:3" x14ac:dyDescent="0.25">
      <c r="A5" s="367" t="s">
        <v>535</v>
      </c>
      <c r="B5" s="300">
        <v>5331.2709999999997</v>
      </c>
      <c r="C5" s="301">
        <v>10003</v>
      </c>
    </row>
    <row r="6" spans="1:3" x14ac:dyDescent="0.25">
      <c r="A6" s="367" t="s">
        <v>536</v>
      </c>
      <c r="B6" s="300">
        <v>3525.7330000000002</v>
      </c>
      <c r="C6" s="301">
        <v>4992</v>
      </c>
    </row>
    <row r="7" spans="1:3" x14ac:dyDescent="0.25">
      <c r="A7" s="367" t="s">
        <v>485</v>
      </c>
      <c r="B7" s="300">
        <v>2731.5360000000001</v>
      </c>
      <c r="C7" s="301">
        <v>1227</v>
      </c>
    </row>
    <row r="8" spans="1:3" x14ac:dyDescent="0.25">
      <c r="A8" s="367" t="s">
        <v>362</v>
      </c>
      <c r="B8" s="300">
        <v>2258.8980000000001</v>
      </c>
      <c r="C8" s="301">
        <v>1105</v>
      </c>
    </row>
    <row r="9" spans="1:3" x14ac:dyDescent="0.25">
      <c r="A9" s="367" t="s">
        <v>364</v>
      </c>
      <c r="B9" s="300">
        <v>2099.5149999999999</v>
      </c>
      <c r="C9" s="301">
        <v>2172</v>
      </c>
    </row>
    <row r="10" spans="1:3" x14ac:dyDescent="0.25">
      <c r="A10" s="367" t="s">
        <v>363</v>
      </c>
      <c r="B10" s="300">
        <v>2094.3409999999999</v>
      </c>
      <c r="C10" s="301">
        <v>1607</v>
      </c>
    </row>
    <row r="11" spans="1:3" x14ac:dyDescent="0.25">
      <c r="A11" s="367" t="s">
        <v>365</v>
      </c>
      <c r="B11" s="300">
        <v>1751.5160000000001</v>
      </c>
      <c r="C11" s="301">
        <v>1966</v>
      </c>
    </row>
    <row r="12" spans="1:3" x14ac:dyDescent="0.25">
      <c r="A12" s="367" t="s">
        <v>476</v>
      </c>
      <c r="B12" s="300">
        <v>1507.847</v>
      </c>
      <c r="C12" s="301">
        <v>1887</v>
      </c>
    </row>
    <row r="13" spans="1:3" x14ac:dyDescent="0.25">
      <c r="A13" s="362" t="s">
        <v>537</v>
      </c>
      <c r="B13" s="294">
        <v>1479.5820000000001</v>
      </c>
      <c r="C13" s="296">
        <v>1430</v>
      </c>
    </row>
    <row r="14" spans="1:3" x14ac:dyDescent="0.25">
      <c r="A14" s="362" t="s">
        <v>538</v>
      </c>
      <c r="B14" s="294">
        <v>1456.085</v>
      </c>
      <c r="C14" s="296">
        <v>1422</v>
      </c>
    </row>
    <row r="15" spans="1:3" x14ac:dyDescent="0.25">
      <c r="A15" s="362" t="s">
        <v>433</v>
      </c>
      <c r="B15" s="294">
        <v>1426.16</v>
      </c>
      <c r="C15" s="296">
        <v>3651</v>
      </c>
    </row>
    <row r="16" spans="1:3" x14ac:dyDescent="0.25">
      <c r="A16" s="362" t="s">
        <v>367</v>
      </c>
      <c r="B16" s="294">
        <v>1366.12</v>
      </c>
      <c r="C16" s="296">
        <v>1663</v>
      </c>
    </row>
    <row r="17" spans="1:3" x14ac:dyDescent="0.25">
      <c r="A17" s="362" t="s">
        <v>539</v>
      </c>
      <c r="B17" s="294">
        <v>1192.4369999999999</v>
      </c>
      <c r="C17" s="296">
        <v>1456</v>
      </c>
    </row>
    <row r="18" spans="1:3" x14ac:dyDescent="0.25">
      <c r="A18" s="362" t="s">
        <v>360</v>
      </c>
      <c r="B18" s="294">
        <v>1089.1210000000001</v>
      </c>
      <c r="C18" s="296">
        <v>1385</v>
      </c>
    </row>
    <row r="19" spans="1:3" x14ac:dyDescent="0.25">
      <c r="A19" s="362" t="s">
        <v>368</v>
      </c>
      <c r="B19" s="294">
        <v>936.41200000000003</v>
      </c>
      <c r="C19" s="296">
        <v>1237</v>
      </c>
    </row>
    <row r="20" spans="1:3" x14ac:dyDescent="0.25">
      <c r="A20" s="362" t="s">
        <v>540</v>
      </c>
      <c r="B20" s="294">
        <v>936.01400000000001</v>
      </c>
      <c r="C20" s="296">
        <v>907</v>
      </c>
    </row>
    <row r="21" spans="1:3" x14ac:dyDescent="0.25">
      <c r="A21" s="362" t="s">
        <v>487</v>
      </c>
      <c r="B21" s="294">
        <v>919.78200000000004</v>
      </c>
      <c r="C21" s="296">
        <v>1470</v>
      </c>
    </row>
    <row r="22" spans="1:3" x14ac:dyDescent="0.25">
      <c r="A22" s="362" t="s">
        <v>370</v>
      </c>
      <c r="B22" s="294">
        <v>887.68700000000001</v>
      </c>
      <c r="C22" s="296">
        <v>4064</v>
      </c>
    </row>
    <row r="23" spans="1:3" x14ac:dyDescent="0.25">
      <c r="A23" s="362" t="s">
        <v>506</v>
      </c>
      <c r="B23" s="294">
        <v>832.89599999999996</v>
      </c>
      <c r="C23" s="296">
        <v>1003</v>
      </c>
    </row>
    <row r="24" spans="1:3" x14ac:dyDescent="0.25">
      <c r="A24" s="362" t="s">
        <v>489</v>
      </c>
      <c r="B24" s="294">
        <v>789.49199999999996</v>
      </c>
      <c r="C24" s="296">
        <v>1558</v>
      </c>
    </row>
    <row r="25" spans="1:3" x14ac:dyDescent="0.25">
      <c r="A25" s="362" t="s">
        <v>541</v>
      </c>
      <c r="B25" s="294">
        <v>778.51800000000003</v>
      </c>
      <c r="C25" s="296">
        <v>759</v>
      </c>
    </row>
    <row r="26" spans="1:3" x14ac:dyDescent="0.25">
      <c r="A26" s="362" t="s">
        <v>542</v>
      </c>
      <c r="B26" s="294">
        <v>777.78</v>
      </c>
      <c r="C26" s="296">
        <v>771</v>
      </c>
    </row>
    <row r="27" spans="1:3" x14ac:dyDescent="0.25">
      <c r="A27" s="362" t="s">
        <v>543</v>
      </c>
      <c r="B27" s="294">
        <v>757.94500000000005</v>
      </c>
      <c r="C27" s="296">
        <v>847</v>
      </c>
    </row>
    <row r="28" spans="1:3" x14ac:dyDescent="0.25">
      <c r="A28" s="362" t="s">
        <v>369</v>
      </c>
      <c r="B28" s="294">
        <v>687.51</v>
      </c>
      <c r="C28" s="296">
        <v>1069</v>
      </c>
    </row>
    <row r="29" spans="1:3" x14ac:dyDescent="0.25">
      <c r="A29" s="362" t="s">
        <v>411</v>
      </c>
      <c r="B29" s="294">
        <v>683.35699999999997</v>
      </c>
      <c r="C29" s="296">
        <v>903</v>
      </c>
    </row>
    <row r="30" spans="1:3" x14ac:dyDescent="0.25">
      <c r="A30" s="362" t="s">
        <v>544</v>
      </c>
      <c r="B30" s="294">
        <v>678.83</v>
      </c>
      <c r="C30" s="296">
        <v>662</v>
      </c>
    </row>
    <row r="31" spans="1:3" x14ac:dyDescent="0.25">
      <c r="A31" s="362" t="s">
        <v>545</v>
      </c>
      <c r="B31" s="294">
        <v>620.09299999999996</v>
      </c>
      <c r="C31" s="296">
        <v>679</v>
      </c>
    </row>
    <row r="32" spans="1:3" x14ac:dyDescent="0.25">
      <c r="A32" s="362" t="s">
        <v>401</v>
      </c>
      <c r="B32" s="294">
        <v>610.96500000000003</v>
      </c>
      <c r="C32" s="296">
        <v>781</v>
      </c>
    </row>
    <row r="33" spans="1:3" x14ac:dyDescent="0.25">
      <c r="A33" s="362" t="s">
        <v>494</v>
      </c>
      <c r="B33" s="294">
        <v>605.80200000000002</v>
      </c>
      <c r="C33" s="296">
        <v>1599</v>
      </c>
    </row>
    <row r="34" spans="1:3" x14ac:dyDescent="0.25">
      <c r="A34" s="362" t="s">
        <v>366</v>
      </c>
      <c r="B34" s="294">
        <v>601.95399999999995</v>
      </c>
      <c r="C34" s="296">
        <v>1173</v>
      </c>
    </row>
    <row r="35" spans="1:3" x14ac:dyDescent="0.25">
      <c r="A35" s="362" t="s">
        <v>546</v>
      </c>
      <c r="B35" s="294">
        <v>541.73199999999997</v>
      </c>
      <c r="C35" s="296">
        <v>603</v>
      </c>
    </row>
    <row r="36" spans="1:3" x14ac:dyDescent="0.25">
      <c r="A36" s="362" t="s">
        <v>547</v>
      </c>
      <c r="B36" s="294">
        <v>534.21500000000003</v>
      </c>
      <c r="C36" s="296">
        <v>578</v>
      </c>
    </row>
    <row r="37" spans="1:3" x14ac:dyDescent="0.25">
      <c r="A37" s="362" t="s">
        <v>548</v>
      </c>
      <c r="B37" s="294">
        <v>512.85</v>
      </c>
      <c r="C37" s="296">
        <v>436</v>
      </c>
    </row>
    <row r="38" spans="1:3" x14ac:dyDescent="0.25">
      <c r="A38" s="362" t="s">
        <v>493</v>
      </c>
      <c r="B38" s="294">
        <v>488.62700000000001</v>
      </c>
      <c r="C38" s="296">
        <v>1986</v>
      </c>
    </row>
    <row r="39" spans="1:3" x14ac:dyDescent="0.25">
      <c r="A39" s="362" t="s">
        <v>488</v>
      </c>
      <c r="B39" s="294">
        <v>468.45800000000003</v>
      </c>
      <c r="C39" s="296">
        <v>1128</v>
      </c>
    </row>
    <row r="40" spans="1:3" x14ac:dyDescent="0.25">
      <c r="A40" s="362" t="s">
        <v>549</v>
      </c>
      <c r="B40" s="294">
        <v>466.98599999999999</v>
      </c>
      <c r="C40" s="296">
        <v>428</v>
      </c>
    </row>
    <row r="41" spans="1:3" x14ac:dyDescent="0.25">
      <c r="A41" s="362" t="s">
        <v>491</v>
      </c>
      <c r="B41" s="294">
        <v>466.96199999999999</v>
      </c>
      <c r="C41" s="296">
        <v>446</v>
      </c>
    </row>
    <row r="42" spans="1:3" x14ac:dyDescent="0.25">
      <c r="A42" s="362" t="s">
        <v>550</v>
      </c>
      <c r="B42" s="294">
        <v>453.66300000000001</v>
      </c>
      <c r="C42" s="296">
        <v>834</v>
      </c>
    </row>
    <row r="43" spans="1:3" x14ac:dyDescent="0.25">
      <c r="A43" s="362" t="s">
        <v>551</v>
      </c>
      <c r="B43" s="294">
        <v>453.00099999999998</v>
      </c>
      <c r="C43" s="296">
        <v>838</v>
      </c>
    </row>
    <row r="44" spans="1:3" x14ac:dyDescent="0.25">
      <c r="A44" s="362" t="s">
        <v>500</v>
      </c>
      <c r="B44" s="294">
        <v>431.22300000000001</v>
      </c>
      <c r="C44" s="296">
        <v>1244</v>
      </c>
    </row>
    <row r="45" spans="1:3" x14ac:dyDescent="0.25">
      <c r="A45" s="362" t="s">
        <v>552</v>
      </c>
      <c r="B45" s="294">
        <v>427.2</v>
      </c>
      <c r="C45" s="296">
        <v>421</v>
      </c>
    </row>
    <row r="46" spans="1:3" x14ac:dyDescent="0.25">
      <c r="A46" s="362" t="s">
        <v>553</v>
      </c>
      <c r="B46" s="294">
        <v>419.63400000000001</v>
      </c>
      <c r="C46" s="296">
        <v>479</v>
      </c>
    </row>
    <row r="47" spans="1:3" x14ac:dyDescent="0.25">
      <c r="A47" s="362" t="s">
        <v>554</v>
      </c>
      <c r="B47" s="294">
        <v>419.34100000000001</v>
      </c>
      <c r="C47" s="296">
        <v>874</v>
      </c>
    </row>
    <row r="48" spans="1:3" x14ac:dyDescent="0.25">
      <c r="A48" s="362" t="s">
        <v>497</v>
      </c>
      <c r="B48" s="294">
        <v>417.76400000000001</v>
      </c>
      <c r="C48" s="296">
        <v>1212</v>
      </c>
    </row>
    <row r="49" spans="1:3" x14ac:dyDescent="0.25">
      <c r="A49" s="362" t="s">
        <v>555</v>
      </c>
      <c r="B49" s="294">
        <v>416.31299999999999</v>
      </c>
      <c r="C49" s="296">
        <v>512</v>
      </c>
    </row>
    <row r="50" spans="1:3" x14ac:dyDescent="0.25">
      <c r="A50" s="362" t="s">
        <v>492</v>
      </c>
      <c r="B50" s="294">
        <v>413.94499999999999</v>
      </c>
      <c r="C50" s="296">
        <v>488</v>
      </c>
    </row>
    <row r="51" spans="1:3" x14ac:dyDescent="0.25">
      <c r="A51" s="362" t="s">
        <v>556</v>
      </c>
      <c r="B51" s="294">
        <v>395.91800000000001</v>
      </c>
      <c r="C51" s="296">
        <v>444</v>
      </c>
    </row>
    <row r="52" spans="1:3" x14ac:dyDescent="0.25">
      <c r="A52" s="362" t="s">
        <v>557</v>
      </c>
      <c r="B52" s="294">
        <v>390.90600000000001</v>
      </c>
      <c r="C52" s="296">
        <v>495</v>
      </c>
    </row>
    <row r="53" spans="1:3" x14ac:dyDescent="0.25">
      <c r="A53" s="362" t="s">
        <v>558</v>
      </c>
      <c r="B53" s="294">
        <v>376.57900000000001</v>
      </c>
      <c r="C53" s="296">
        <v>627</v>
      </c>
    </row>
    <row r="54" spans="1:3" x14ac:dyDescent="0.25">
      <c r="A54" s="362" t="s">
        <v>502</v>
      </c>
      <c r="B54" s="294">
        <v>376.28800000000001</v>
      </c>
      <c r="C54" s="296">
        <v>462</v>
      </c>
    </row>
    <row r="55" spans="1:3" x14ac:dyDescent="0.25">
      <c r="A55" s="362" t="s">
        <v>559</v>
      </c>
      <c r="B55" s="294">
        <v>351.25099999999998</v>
      </c>
      <c r="C55" s="296">
        <v>477</v>
      </c>
    </row>
    <row r="56" spans="1:3" x14ac:dyDescent="0.25">
      <c r="A56" s="362" t="s">
        <v>498</v>
      </c>
      <c r="B56" s="294">
        <v>347.54199999999997</v>
      </c>
      <c r="C56" s="296">
        <v>698</v>
      </c>
    </row>
    <row r="57" spans="1:3" x14ac:dyDescent="0.25">
      <c r="A57" s="362" t="s">
        <v>560</v>
      </c>
      <c r="B57" s="294">
        <v>341.78</v>
      </c>
      <c r="C57" s="296">
        <v>443</v>
      </c>
    </row>
    <row r="58" spans="1:3" x14ac:dyDescent="0.25">
      <c r="A58" s="362" t="s">
        <v>499</v>
      </c>
      <c r="B58" s="294">
        <v>332.59899999999999</v>
      </c>
      <c r="C58" s="296">
        <v>501</v>
      </c>
    </row>
    <row r="59" spans="1:3" x14ac:dyDescent="0.25">
      <c r="A59" s="362" t="s">
        <v>561</v>
      </c>
      <c r="B59" s="294">
        <v>319.39299999999997</v>
      </c>
      <c r="C59" s="296">
        <v>507</v>
      </c>
    </row>
    <row r="60" spans="1:3" x14ac:dyDescent="0.25">
      <c r="A60" s="362" t="s">
        <v>501</v>
      </c>
      <c r="B60" s="294">
        <v>306.59100000000001</v>
      </c>
      <c r="C60" s="296">
        <v>542</v>
      </c>
    </row>
    <row r="61" spans="1:3" x14ac:dyDescent="0.25">
      <c r="A61" s="362" t="s">
        <v>495</v>
      </c>
      <c r="B61" s="294">
        <v>299.32</v>
      </c>
      <c r="C61" s="296">
        <v>325</v>
      </c>
    </row>
    <row r="62" spans="1:3" x14ac:dyDescent="0.25">
      <c r="A62" s="362" t="s">
        <v>490</v>
      </c>
      <c r="B62" s="294">
        <v>296.32299999999998</v>
      </c>
      <c r="C62" s="296">
        <v>355</v>
      </c>
    </row>
    <row r="63" spans="1:3" x14ac:dyDescent="0.25">
      <c r="A63" s="362" t="s">
        <v>486</v>
      </c>
      <c r="B63" s="294">
        <v>294.75400000000002</v>
      </c>
      <c r="C63" s="296">
        <v>386</v>
      </c>
    </row>
    <row r="64" spans="1:3" x14ac:dyDescent="0.25">
      <c r="A64" s="362" t="s">
        <v>562</v>
      </c>
      <c r="B64" s="294">
        <v>276.99</v>
      </c>
      <c r="C64" s="296">
        <v>383</v>
      </c>
    </row>
    <row r="65" spans="1:3" x14ac:dyDescent="0.25">
      <c r="A65" s="362" t="s">
        <v>504</v>
      </c>
      <c r="B65" s="294">
        <v>270.08100000000002</v>
      </c>
      <c r="C65" s="296">
        <v>1358</v>
      </c>
    </row>
    <row r="66" spans="1:3" x14ac:dyDescent="0.25">
      <c r="A66" s="362" t="s">
        <v>503</v>
      </c>
      <c r="B66" s="294">
        <v>265.53399999999999</v>
      </c>
      <c r="C66" s="296">
        <v>387</v>
      </c>
    </row>
    <row r="67" spans="1:3" x14ac:dyDescent="0.25">
      <c r="A67" s="362" t="s">
        <v>477</v>
      </c>
      <c r="B67" s="294">
        <v>252.90100000000001</v>
      </c>
      <c r="C67" s="296">
        <v>528</v>
      </c>
    </row>
    <row r="68" spans="1:3" x14ac:dyDescent="0.25">
      <c r="A68" s="362" t="s">
        <v>508</v>
      </c>
      <c r="B68" s="294">
        <v>220.905</v>
      </c>
      <c r="C68" s="296">
        <v>467</v>
      </c>
    </row>
    <row r="69" spans="1:3" x14ac:dyDescent="0.25">
      <c r="A69" s="362" t="s">
        <v>402</v>
      </c>
      <c r="B69" s="294">
        <v>209.18</v>
      </c>
      <c r="C69" s="296">
        <v>627</v>
      </c>
    </row>
    <row r="70" spans="1:3" x14ac:dyDescent="0.25">
      <c r="A70" s="362" t="s">
        <v>563</v>
      </c>
      <c r="B70" s="294">
        <v>207.94900000000001</v>
      </c>
      <c r="C70" s="296">
        <v>418</v>
      </c>
    </row>
    <row r="71" spans="1:3" x14ac:dyDescent="0.25">
      <c r="A71" s="362" t="s">
        <v>478</v>
      </c>
      <c r="B71" s="294">
        <v>207.82599999999999</v>
      </c>
      <c r="C71" s="296">
        <v>577</v>
      </c>
    </row>
    <row r="72" spans="1:3" x14ac:dyDescent="0.25">
      <c r="A72" s="362" t="s">
        <v>479</v>
      </c>
      <c r="B72" s="294">
        <v>191.37700000000001</v>
      </c>
      <c r="C72" s="296">
        <v>695</v>
      </c>
    </row>
    <row r="73" spans="1:3" x14ac:dyDescent="0.25">
      <c r="A73" s="362" t="s">
        <v>509</v>
      </c>
      <c r="B73" s="294">
        <v>183.14099999999999</v>
      </c>
      <c r="C73" s="296">
        <v>736</v>
      </c>
    </row>
    <row r="74" spans="1:3" x14ac:dyDescent="0.25">
      <c r="A74" s="362" t="s">
        <v>496</v>
      </c>
      <c r="B74" s="294">
        <v>181.084</v>
      </c>
      <c r="C74" s="296">
        <v>426</v>
      </c>
    </row>
    <row r="75" spans="1:3" x14ac:dyDescent="0.25">
      <c r="A75" s="362" t="s">
        <v>514</v>
      </c>
      <c r="B75" s="294">
        <v>179.09899999999999</v>
      </c>
      <c r="C75" s="296">
        <v>832</v>
      </c>
    </row>
    <row r="76" spans="1:3" x14ac:dyDescent="0.25">
      <c r="A76" s="362" t="s">
        <v>235</v>
      </c>
      <c r="B76" s="294">
        <v>166.18600000000001</v>
      </c>
      <c r="C76" s="296">
        <v>259</v>
      </c>
    </row>
    <row r="77" spans="1:3" x14ac:dyDescent="0.25">
      <c r="A77" s="362" t="s">
        <v>564</v>
      </c>
      <c r="B77" s="294">
        <v>150.429</v>
      </c>
      <c r="C77" s="296">
        <v>460</v>
      </c>
    </row>
    <row r="78" spans="1:3" x14ac:dyDescent="0.25">
      <c r="A78" s="362" t="s">
        <v>505</v>
      </c>
      <c r="B78" s="294">
        <v>150.363</v>
      </c>
      <c r="C78" s="296">
        <v>87</v>
      </c>
    </row>
    <row r="79" spans="1:3" x14ac:dyDescent="0.25">
      <c r="A79" s="362" t="s">
        <v>515</v>
      </c>
      <c r="B79" s="294">
        <v>149.21700000000001</v>
      </c>
      <c r="C79" s="296">
        <v>850</v>
      </c>
    </row>
    <row r="80" spans="1:3" x14ac:dyDescent="0.25">
      <c r="A80" s="362" t="s">
        <v>511</v>
      </c>
      <c r="B80" s="294">
        <v>144.33199999999999</v>
      </c>
      <c r="C80" s="296">
        <v>632</v>
      </c>
    </row>
    <row r="81" spans="1:3" x14ac:dyDescent="0.25">
      <c r="A81" s="362" t="s">
        <v>565</v>
      </c>
      <c r="B81" s="294">
        <v>143.54599999999999</v>
      </c>
      <c r="C81" s="296">
        <v>686</v>
      </c>
    </row>
    <row r="82" spans="1:3" x14ac:dyDescent="0.25">
      <c r="A82" s="362" t="s">
        <v>566</v>
      </c>
      <c r="B82" s="294">
        <v>123.71</v>
      </c>
      <c r="C82" s="296">
        <v>513</v>
      </c>
    </row>
    <row r="83" spans="1:3" x14ac:dyDescent="0.25">
      <c r="A83" s="362" t="s">
        <v>510</v>
      </c>
      <c r="B83" s="294">
        <v>122.191</v>
      </c>
      <c r="C83" s="296">
        <v>392</v>
      </c>
    </row>
    <row r="84" spans="1:3" x14ac:dyDescent="0.25">
      <c r="A84" s="362" t="s">
        <v>513</v>
      </c>
      <c r="B84" s="294">
        <v>116.206</v>
      </c>
      <c r="C84" s="296">
        <v>653</v>
      </c>
    </row>
    <row r="85" spans="1:3" x14ac:dyDescent="0.25">
      <c r="A85" s="362" t="s">
        <v>512</v>
      </c>
      <c r="B85" s="294">
        <v>109.57599999999999</v>
      </c>
      <c r="C85" s="296">
        <v>1443</v>
      </c>
    </row>
    <row r="86" spans="1:3" x14ac:dyDescent="0.25">
      <c r="A86" s="362" t="s">
        <v>567</v>
      </c>
      <c r="B86" s="294">
        <v>107.21</v>
      </c>
      <c r="C86" s="296">
        <v>501</v>
      </c>
    </row>
    <row r="87" spans="1:3" x14ac:dyDescent="0.25">
      <c r="A87" s="362" t="s">
        <v>507</v>
      </c>
      <c r="B87" s="294">
        <v>101.988</v>
      </c>
      <c r="C87" s="296">
        <v>586</v>
      </c>
    </row>
    <row r="88" spans="1:3" x14ac:dyDescent="0.25">
      <c r="A88" s="362" t="s">
        <v>371</v>
      </c>
      <c r="B88" s="294">
        <v>99.173000000000002</v>
      </c>
      <c r="C88" s="296">
        <v>402</v>
      </c>
    </row>
    <row r="89" spans="1:3" x14ac:dyDescent="0.25">
      <c r="A89" s="362" t="s">
        <v>518</v>
      </c>
      <c r="B89" s="294">
        <v>92.405000000000001</v>
      </c>
      <c r="C89" s="296">
        <v>1279</v>
      </c>
    </row>
    <row r="90" spans="1:3" x14ac:dyDescent="0.25">
      <c r="A90" s="362" t="s">
        <v>568</v>
      </c>
      <c r="B90" s="294">
        <v>91.980999999999995</v>
      </c>
      <c r="C90" s="296">
        <v>546</v>
      </c>
    </row>
    <row r="91" spans="1:3" x14ac:dyDescent="0.25">
      <c r="A91" s="362" t="s">
        <v>569</v>
      </c>
      <c r="B91" s="294">
        <v>91.539000000000001</v>
      </c>
      <c r="C91" s="296">
        <v>343</v>
      </c>
    </row>
    <row r="92" spans="1:3" x14ac:dyDescent="0.25">
      <c r="A92" s="362" t="s">
        <v>410</v>
      </c>
      <c r="B92" s="294">
        <v>88.236000000000004</v>
      </c>
      <c r="C92" s="296">
        <v>532</v>
      </c>
    </row>
    <row r="93" spans="1:3" x14ac:dyDescent="0.25">
      <c r="A93" s="362" t="s">
        <v>570</v>
      </c>
      <c r="B93" s="294">
        <v>78.960999999999999</v>
      </c>
      <c r="C93" s="296">
        <v>663</v>
      </c>
    </row>
    <row r="94" spans="1:3" x14ac:dyDescent="0.25">
      <c r="A94" s="362" t="s">
        <v>516</v>
      </c>
      <c r="B94" s="294">
        <v>75.631</v>
      </c>
      <c r="C94" s="296">
        <v>671</v>
      </c>
    </row>
    <row r="95" spans="1:3" x14ac:dyDescent="0.25">
      <c r="A95" s="362" t="s">
        <v>519</v>
      </c>
      <c r="B95" s="294">
        <v>73.625</v>
      </c>
      <c r="C95" s="296">
        <v>375</v>
      </c>
    </row>
    <row r="96" spans="1:3" x14ac:dyDescent="0.25">
      <c r="A96" s="362" t="s">
        <v>517</v>
      </c>
      <c r="B96" s="294">
        <v>71.247</v>
      </c>
      <c r="C96" s="296">
        <v>239</v>
      </c>
    </row>
    <row r="97" spans="1:3" x14ac:dyDescent="0.25">
      <c r="A97" s="362" t="s">
        <v>571</v>
      </c>
      <c r="B97" s="294">
        <v>68.653000000000006</v>
      </c>
      <c r="C97" s="296">
        <v>452</v>
      </c>
    </row>
    <row r="98" spans="1:3" x14ac:dyDescent="0.25">
      <c r="A98" s="362" t="s">
        <v>572</v>
      </c>
      <c r="B98" s="294">
        <v>63.667000000000002</v>
      </c>
      <c r="C98" s="296">
        <v>527</v>
      </c>
    </row>
    <row r="99" spans="1:3" x14ac:dyDescent="0.25">
      <c r="A99" s="362" t="s">
        <v>520</v>
      </c>
      <c r="B99" s="294">
        <v>56.454000000000001</v>
      </c>
      <c r="C99" s="296">
        <v>319</v>
      </c>
    </row>
    <row r="100" spans="1:3" x14ac:dyDescent="0.25">
      <c r="A100" s="362" t="s">
        <v>521</v>
      </c>
      <c r="B100" s="294">
        <v>51.576999999999998</v>
      </c>
      <c r="C100" s="296">
        <v>394</v>
      </c>
    </row>
    <row r="101" spans="1:3" x14ac:dyDescent="0.25">
      <c r="A101" s="362" t="s">
        <v>573</v>
      </c>
      <c r="B101" s="294">
        <v>48.570999999999998</v>
      </c>
      <c r="C101" s="296">
        <v>757</v>
      </c>
    </row>
    <row r="102" spans="1:3" x14ac:dyDescent="0.25">
      <c r="A102" s="362" t="s">
        <v>522</v>
      </c>
      <c r="B102" s="294">
        <v>28.795999999999999</v>
      </c>
      <c r="C102" s="296">
        <v>534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Canales Deportivos</vt:lpstr>
      <vt:lpstr>Partidos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2022-10-18T20:57:59Z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