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840931FD-634B-4456-9CD7-61C1ACFBF8E2}" xr6:coauthVersionLast="47" xr6:coauthVersionMax="47" xr10:uidLastSave="{00000000-0000-0000-0000-000000000000}"/>
  <bookViews>
    <workbookView xWindow="-120" yWindow="-120" windowWidth="20730" windowHeight="11160" tabRatio="769" firstSheet="3" activeTab="5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Destacados!$B$3:$I$29</definedName>
    <definedName name="_xlnm._FilterDatabase" localSheetId="9" hidden="1">Partidos!$A$1:$J$20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K15" i="5"/>
  <c r="L15" i="5"/>
  <c r="M15" i="5"/>
  <c r="N15" i="5"/>
  <c r="O15" i="5"/>
  <c r="P15" i="5"/>
  <c r="H5" i="10"/>
  <c r="J4" i="16"/>
  <c r="J5" i="16"/>
  <c r="J6" i="16"/>
  <c r="J7" i="16"/>
  <c r="J8" i="16"/>
  <c r="J9" i="16"/>
  <c r="J10" i="16"/>
  <c r="J11" i="16"/>
  <c r="J12" i="16"/>
  <c r="J3" i="16"/>
  <c r="J13" i="16" s="1"/>
  <c r="H7" i="10"/>
  <c r="I31" i="4"/>
  <c r="J31" i="4"/>
  <c r="I32" i="4"/>
  <c r="J32" i="4"/>
  <c r="I33" i="4"/>
  <c r="J33" i="4"/>
  <c r="I14" i="4" l="1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29" i="6"/>
  <c r="O29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J13" i="4"/>
  <c r="I13" i="4"/>
  <c r="M3" i="16" l="1"/>
  <c r="K12" i="16" s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6" i="16" l="1"/>
  <c r="K7" i="16"/>
  <c r="K8" i="16"/>
  <c r="K5" i="16"/>
  <c r="K3" i="16"/>
  <c r="K9" i="16"/>
  <c r="K11" i="16"/>
  <c r="K4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<sst xmlns="http://schemas.openxmlformats.org/spreadsheetml/2006/main" count="1398" uniqueCount="686">
  <si>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</si>
  <si>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</si>
  <si>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</si>
  <si>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</si>
  <si>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</si>
  <si>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</si>
  <si>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</si>
  <si>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</si>
  <si>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</si>
  <si>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</si>
  <si>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</si>
  <si>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</si>
  <si>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</si>
  <si>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</si>
  <si>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</si>
  <si>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</si>
  <si>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</si>
  <si>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</si>
  <si>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</si>
  <si>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</si>
  <si>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</si>
  <si>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</si>
  <si>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</si>
  <si>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</si>
  <si>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</si>
  <si>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</si>
  <si>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</si>
  <si>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</si>
  <si>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</si>
  <si>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</si>
  <si>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</si>
  <si>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</si>
  <si>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</si>
  <si>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</si>
  <si>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</si>
  <si>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</si>
  <si>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</si>
  <si>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</si>
  <si>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</si>
  <si>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</si>
  <si>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</si>
  <si>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</si>
  <si>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</si>
  <si>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</si>
  <si>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</si>
  <si>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</si>
  <si>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</si>
  <si>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</si>
  <si>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</si>
  <si>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</si>
  <si>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</si>
  <si>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</si>
  <si>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</si>
  <si>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</si>
  <si>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</si>
  <si>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</si>
  <si>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</si>
  <si>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</si>
  <si>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</si>
  <si>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</si>
  <si>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</si>
  <si>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</si>
  <si>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</si>
  <si>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</si>
  <si>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</si>
  <si>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</si>
  <si>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</si>
  <si>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</si>
  <si>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</si>
  <si>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</si>
  <si>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</si>
  <si>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</si>
  <si>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</si>
  <si>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</si>
  <si>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</si>
  <si>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</si>
  <si>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</si>
  <si>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</si>
  <si>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</si>
  <si>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</si>
  <si>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</si>
  <si>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</si>
  <si>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</si>
  <si>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</si>
  <si>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</si>
  <si>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</si>
  <si>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</si>
  <si>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</si>
  <si>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</si>
  <si>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</si>
  <si>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</si>
  <si>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</si>
  <si>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</si>
  <si>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</si>
  <si>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</si>
  <si>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</si>
  <si>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</si>
  <si>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</si>
  <si>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</si>
  <si>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</si>
  <si>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</si>
  <si>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</si>
  <si>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</si>
  <si>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</si>
  <si>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</si>
  <si>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</si>
  <si>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</si>
  <si>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</si>
  <si>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</si>
  <si>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</si>
  <si>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</si>
  <si>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</si>
  <si>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</si>
  <si>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</si>
  <si>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</si>
  <si>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</si>
  <si>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</si>
  <si>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</si>
  <si>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</si>
  <si>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</si>
  <si>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</si>
  <si>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</si>
  <si>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</si>
  <si>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</si>
  <si>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</si>
  <si>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</si>
  <si>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</si>
  <si>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</si>
  <si>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</si>
  <si>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</si>
  <si>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</si>
  <si>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</si>
  <si>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</si>
  <si>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</si>
  <si>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</si>
  <si>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</si>
  <si>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</si>
  <si>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</si>
  <si>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</si>
  <si>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</si>
  <si>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</si>
  <si>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</si>
  <si>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</si>
  <si>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</si>
  <si>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</si>
  <si>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</si>
  <si>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</si>
  <si>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</si>
  <si>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</si>
  <si>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</si>
  <si>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</si>
  <si>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</si>
  <si>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</si>
  <si>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</si>
  <si>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</si>
  <si>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</si>
  <si>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</si>
  <si>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</si>
  <si>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</si>
  <si>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</si>
  <si>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</si>
  <si>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</si>
  <si>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</si>
  <si>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</si>
  <si>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</si>
  <si>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</si>
  <si>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</si>
  <si>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</si>
  <si>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</si>
  <si>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</si>
  <si>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</si>
  <si>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</si>
  <si>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</si>
  <si>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</si>
  <si>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</si>
  <si>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</si>
  <si>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</si>
  <si>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</si>
  <si>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</si>
  <si>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</si>
  <si>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</si>
  <si>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</si>
  <si>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</si>
  <si>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</si>
  <si>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</si>
  <si>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</si>
  <si>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</si>
  <si>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</si>
  <si>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</si>
  <si>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</si>
  <si>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</si>
  <si>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</si>
  <si>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</si>
  <si>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</si>
  <si>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</si>
  <si>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</si>
  <si>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</si>
  <si>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</si>
  <si>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</si>
  <si>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</si>
  <si>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</si>
  <si>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</si>
  <si>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</si>
  <si>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</si>
  <si>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</si>
  <si>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</si>
  <si>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</si>
  <si>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</si>
  <si>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</si>
  <si>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</si>
  <si>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</si>
  <si>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</si>
  <si>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</si>
  <si>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</si>
  <si>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</si>
  <si>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</si>
  <si>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</si>
  <si>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</si>
  <si>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</si>
  <si>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</si>
  <si>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</si>
  <si>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</si>
  <si>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</si>
  <si>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</si>
  <si>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</si>
  <si>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</si>
  <si>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</si>
  <si>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</si>
  <si>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</si>
  <si>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</si>
  <si>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</si>
  <si>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</si>
  <si>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</si>
  <si>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</si>
  <si>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</si>
  <si>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</si>
  <si>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</si>
  <si>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</si>
  <si>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</si>
  <si>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</si>
  <si>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</si>
  <si>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</si>
  <si>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</si>
  <si>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</si>
  <si>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</si>
  <si>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</si>
  <si>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</si>
  <si>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</si>
  <si>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</si>
  <si>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</si>
  <si>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</si>
  <si>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</si>
  <si>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</si>
  <si>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</si>
  <si>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</si>
  <si>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</si>
  <si>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</si>
  <si>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</si>
  <si>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</si>
  <si>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</si>
  <si>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</si>
  <si>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</si>
  <si>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</si>
  <si>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</si>
  <si>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</si>
  <si>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</si>
  <si>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</si>
  <si>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</si>
  <si>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</si>
  <si>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</si>
  <si>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</si>
  <si>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</si>
  <si>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</si>
  <si>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</si>
  <si>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</si>
  <si>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</si>
  <si>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</si>
  <si>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</si>
  <si>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</si>
  <si>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</si>
  <si>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</si>
  <si>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</si>
  <si>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</si>
  <si>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</si>
  <si>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</si>
  <si>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</si>
  <si>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</si>
  <si>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</si>
  <si>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</si>
  <si>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</si>
  <si>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</si>
  <si>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</si>
  <si>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</si>
  <si>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</si>
  <si>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</si>
  <si>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</si>
  <si>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</si>
  <si>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</si>
  <si>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</si>
  <si>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</si>
  <si>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</si>
  <si>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</si>
  <si>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</si>
  <si>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</si>
  <si>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</si>
  <si>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</si>
  <si>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</si>
  <si>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</si>
  <si>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</si>
  <si>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</si>
  <si>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</si>
  <si>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</si>
  <si>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</si>
  <si>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</si>
  <si>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</si>
  <si>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</si>
  <si>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</si>
  <si>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</si>
  <si>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</si>
  <si>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</si>
  <si>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</si>
  <si>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</si>
  <si>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</si>
  <si>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</si>
  <si>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</si>
  <si>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</si>
  <si>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</si>
  <si>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</si>
  <si>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</si>
  <si>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</si>
  <si>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</si>
  <si>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</si>
  <si>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</si>
  <si>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</si>
  <si>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</si>
  <si>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</si>
  <si>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</si>
  <si>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</si>
  <si>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</si>
  <si>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</si>
  <si>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</si>
  <si>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</si>
  <si>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</si>
  <si>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</si>
  <si>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</si>
  <si>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</si>
  <si>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</si>
  <si>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</si>
  <si>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</si>
  <si>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</si>
  <si>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</si>
  <si>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</si>
  <si>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</si>
  <si>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</si>
  <si>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</si>
  <si>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</si>
  <si>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</si>
  <si>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</si>
  <si>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</si>
  <si>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</si>
  <si>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</si>
  <si>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Fugitiva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</si>
  <si>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</si>
  <si>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</si>
  <si>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</si>
  <si>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</si>
  <si>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</si>
  <si>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</si>
  <si>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</si>
  <si>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</si>
  <si>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</si>
  <si>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</si>
  <si>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</si>
  <si>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</si>
  <si>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</si>
  <si>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</si>
  <si>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</si>
  <si>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</si>
  <si>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</si>
  <si>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</si>
  <si>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</si>
  <si>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</si>
  <si>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</si>
  <si>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ESPN HD</t>
  </si>
  <si>
    <t>17/06-23/06</t>
  </si>
  <si>
    <t>GOLPERU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</si>
  <si>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</si>
  <si>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</si>
  <si>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</si>
  <si>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</si>
  <si>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</si>
  <si>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</si>
  <si>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</si>
  <si>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</si>
  <si>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</si>
  <si>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</si>
  <si>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</si>
  <si>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</si>
  <si>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</si>
  <si>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</si>
  <si>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</si>
  <si>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</si>
  <si>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</si>
  <si>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</si>
  <si>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</si>
  <si>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</si>
  <si>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</si>
  <si>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Noticias al día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</si>
  <si>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</si>
  <si>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</si>
  <si>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</si>
  <si>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</si>
  <si>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</si>
  <si>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</si>
  <si>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</si>
  <si>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</si>
  <si>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</si>
  <si>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</si>
  <si>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</si>
  <si>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</si>
  <si>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</si>
  <si>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</si>
  <si>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</si>
  <si>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</si>
  <si>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</si>
  <si>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</si>
  <si>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</si>
  <si>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</si>
  <si>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</si>
  <si>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</si>
  <si>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</si>
  <si>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</si>
  <si>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</si>
  <si>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</si>
  <si>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</si>
  <si>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</si>
  <si>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</si>
  <si>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</si>
  <si>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</si>
  <si>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</si>
  <si>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</si>
  <si>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</si>
  <si>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</si>
  <si>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</si>
  <si>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</si>
  <si>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</si>
  <si>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</si>
  <si>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</si>
  <si>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</si>
  <si>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</si>
  <si>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</si>
  <si>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</si>
  <si>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Liga1 Betsson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</si>
  <si>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</si>
  <si>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</si>
  <si>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</si>
  <si>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</si>
  <si>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</si>
  <si>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</si>
  <si>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</si>
  <si>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</si>
  <si>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</si>
  <si>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</si>
  <si>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</si>
  <si>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</si>
  <si>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</si>
  <si>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</si>
  <si>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</si>
  <si>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</si>
  <si>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</si>
  <si>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ESPN3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</si>
  <si>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</si>
  <si>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</si>
  <si>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</si>
  <si>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</si>
  <si>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</si>
  <si>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</si>
  <si>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</si>
  <si>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Corazón de león</t>
  </si>
  <si>
    <t>Octavo mandamiento</t>
  </si>
  <si>
    <t>Águila Roja</t>
  </si>
  <si>
    <t>Difícil de matar</t>
  </si>
  <si>
    <t>Mentes criminales</t>
  </si>
  <si>
    <t>Willax noticias edición central</t>
  </si>
  <si>
    <t>Milagros Leiva: Entrevista</t>
  </si>
  <si>
    <t>WWE Smackdown</t>
  </si>
  <si>
    <t>ATV noticias edición central</t>
  </si>
  <si>
    <t>El increíble mundo de Gumball</t>
  </si>
  <si>
    <t>Almas Suspendidas</t>
  </si>
  <si>
    <t>ATV noticias edición matinal</t>
  </si>
  <si>
    <t>PBO digital</t>
  </si>
  <si>
    <t>Miraculous: Las aventuras de Ladybug</t>
  </si>
  <si>
    <t>Masha y el oso</t>
  </si>
  <si>
    <t>Antesala</t>
  </si>
  <si>
    <t>Los Picapiedra</t>
  </si>
  <si>
    <t>Los jóvenes titanes en acción</t>
  </si>
  <si>
    <t>Escandalosos</t>
  </si>
  <si>
    <t>Willax noticias edición mediodía</t>
  </si>
  <si>
    <t>Yo soy Betty, la fea</t>
  </si>
  <si>
    <t>Mickey Mouse Funhouse</t>
  </si>
  <si>
    <t>Hora y treinta</t>
  </si>
  <si>
    <t>SportsCenter</t>
  </si>
  <si>
    <t>Un día en el mall</t>
  </si>
  <si>
    <t>El mundo de Craig</t>
  </si>
  <si>
    <t>N Deportes</t>
  </si>
  <si>
    <t>Bluey</t>
  </si>
  <si>
    <t>Yo caviar con Aldo Mariátegui</t>
  </si>
  <si>
    <t>Magaly TV</t>
  </si>
  <si>
    <t>En esta cocina mando yo</t>
  </si>
  <si>
    <t>Fútbol en América</t>
  </si>
  <si>
    <t>03/10-09/10</t>
  </si>
  <si>
    <t>Al ángulo</t>
  </si>
  <si>
    <t>Fútbol Peruano Primera División : Sport Boys vs. Sporting Cristal</t>
  </si>
  <si>
    <t>Legado de amor</t>
  </si>
  <si>
    <t>Fútbol Peruano Primera División : Cienciano vs. Alianza Lima</t>
  </si>
  <si>
    <t>Enfoques cruxados</t>
  </si>
  <si>
    <t>La rotativa del aire</t>
  </si>
  <si>
    <t>Las cosas como son</t>
  </si>
  <si>
    <t>Noticiero Científico y Cultural Iberoamericano</t>
  </si>
  <si>
    <t>10/10 –16/10</t>
  </si>
  <si>
    <t>Brasileirao</t>
  </si>
  <si>
    <t>ESPN EXTRA</t>
  </si>
  <si>
    <t>10/10-16/10</t>
  </si>
  <si>
    <t>17/10 –23/10</t>
  </si>
  <si>
    <t>Liga 1 Betsson - Fecha #17</t>
  </si>
  <si>
    <t>San Martín vs. César Vallejo</t>
  </si>
  <si>
    <t>2022-10-19 12:45:00</t>
  </si>
  <si>
    <t>Sport Huancayo vs. Ayacucho FC</t>
  </si>
  <si>
    <t>2022-10-19 15:00:00</t>
  </si>
  <si>
    <t>FBC Melgar vs. Sport Boys</t>
  </si>
  <si>
    <t>2022-10-19 17:15:00</t>
  </si>
  <si>
    <t>Academia Cantolao vs. Cienciano</t>
  </si>
  <si>
    <t>2022-10-20 11:00:00</t>
  </si>
  <si>
    <t>Sporting Cristal vs. At. Grau</t>
  </si>
  <si>
    <t>2022-10-20 13:15:00</t>
  </si>
  <si>
    <t>UTC vs. ADT</t>
  </si>
  <si>
    <t>2022-10-20 15:30:00</t>
  </si>
  <si>
    <t>Carlos A. Mannucci vs. Alianza Atlético</t>
  </si>
  <si>
    <t>2022-10-20 18:00:00</t>
  </si>
  <si>
    <t>Alianza Lima vs. Binacional</t>
  </si>
  <si>
    <t>2022-10-20 20:30:00</t>
  </si>
  <si>
    <t>Liga 1 Betsson - Fecha #18</t>
  </si>
  <si>
    <t>Dep. Municipal vs. San Martín</t>
  </si>
  <si>
    <t>2022-10-22 13:15:00</t>
  </si>
  <si>
    <t>Carlos A. Mannucci vs. UTC</t>
  </si>
  <si>
    <t>2022-10-23 11:00:00</t>
  </si>
  <si>
    <t>Alianza Atlético vs. Sporting Cristal</t>
  </si>
  <si>
    <t>2022-10-23 13:15:00</t>
  </si>
  <si>
    <t>Universitario vs. Sport Huancayo</t>
  </si>
  <si>
    <t>2022-10-23 15:30:00</t>
  </si>
  <si>
    <t>Cienciano  vs. Carlos Stein</t>
  </si>
  <si>
    <t>2022-10-23 18:00:00</t>
  </si>
  <si>
    <t>Serie A #10-SOIM 14842</t>
  </si>
  <si>
    <t>Sampdoria vs Roma</t>
  </si>
  <si>
    <t>2022-10-17 11:20:00</t>
  </si>
  <si>
    <t>B</t>
  </si>
  <si>
    <t>Balon de oro vs Balon de oro</t>
  </si>
  <si>
    <t>2022-10-17 13:30:00</t>
  </si>
  <si>
    <t>Copa de Alemania</t>
  </si>
  <si>
    <t>Augsburg vs Bayern Munich</t>
  </si>
  <si>
    <t>2022-10-19 13:30:00</t>
  </si>
  <si>
    <t>LaLiga #10-SOIG 14948</t>
  </si>
  <si>
    <t>Elche vs Real Madrid</t>
  </si>
  <si>
    <t>2022-10-19 13:55:00</t>
  </si>
  <si>
    <t>Premier League #12-SOEN 16233</t>
  </si>
  <si>
    <t>Manchester United vs Tottenham</t>
  </si>
  <si>
    <t>2022-10-19 14:00:00</t>
  </si>
  <si>
    <t>Ligue 1 #12-SOFL 4274</t>
  </si>
  <si>
    <t>Ajaccio  vs PSG</t>
  </si>
  <si>
    <t>2022-10-21 13:50:00</t>
  </si>
  <si>
    <t>Premier #13-SOEN 16239</t>
  </si>
  <si>
    <t>Notthingham Forest vs Liverpool</t>
  </si>
  <si>
    <t>2022-10-22 06:30:00</t>
  </si>
  <si>
    <t>Bundes #11-SOGB 105925</t>
  </si>
  <si>
    <t>Hoffenheim vs Bayern Munich</t>
  </si>
  <si>
    <t>2022-10-22 08:30:00</t>
  </si>
  <si>
    <t>Serie A #11-SOIM 14850</t>
  </si>
  <si>
    <t>Milan vs Monza</t>
  </si>
  <si>
    <t>2022-10-22 11:00:00</t>
  </si>
  <si>
    <t>Premier #13-SOEN 16235</t>
  </si>
  <si>
    <t>Chelsea vs Manchester United</t>
  </si>
  <si>
    <t>2022-10-22 11:30:00</t>
  </si>
  <si>
    <t>Eredivisie #11-SOID 9863</t>
  </si>
  <si>
    <t>Waalwijk vs Ajax</t>
  </si>
  <si>
    <t>2022-10-22 11:45:00</t>
  </si>
  <si>
    <t>Serie A #11-SOIM 14848</t>
  </si>
  <si>
    <t>Fiorentina vs Inter</t>
  </si>
  <si>
    <t>2022-10-22 13:45:00</t>
  </si>
  <si>
    <t>Santos vs Corinthians</t>
  </si>
  <si>
    <t>2022-10-22 17:00:00</t>
  </si>
  <si>
    <t>Premier #13-SOEN 16240</t>
  </si>
  <si>
    <t>Southampton vs Arsenal</t>
  </si>
  <si>
    <t>2022-10-23 08:00:00</t>
  </si>
  <si>
    <t>LaLiga #-SOIG 14954</t>
  </si>
  <si>
    <t>Betis vs Atlético Madrid</t>
  </si>
  <si>
    <t>2022-10-23 09:15:00</t>
  </si>
  <si>
    <t>MLS - SF de Conferencia</t>
  </si>
  <si>
    <t>CF Montreal vs New York City FC</t>
  </si>
  <si>
    <t>2022-10-23 12:18:00</t>
  </si>
  <si>
    <t>LaLiga #11-SOIG 14953</t>
  </si>
  <si>
    <t>Barcelona vs Athletic Bilbao</t>
  </si>
  <si>
    <t>2022-10-23 14:00:00</t>
  </si>
  <si>
    <t>LPF AFA #27-SOAR 2379</t>
  </si>
  <si>
    <t>Boca Juniors vs Independiente</t>
  </si>
  <si>
    <t>2022-10-23 15:00:00</t>
  </si>
  <si>
    <t>LPF AFA #27-SOAR 2385</t>
  </si>
  <si>
    <t>Racing Club vs River Plate</t>
  </si>
  <si>
    <t>Fútbol Peruano Primera División : Alianza Lima vs. Binacional</t>
  </si>
  <si>
    <t>Fútbol Peruano Primera División : Universitario vs. Melgar</t>
  </si>
  <si>
    <t>Troya</t>
  </si>
  <si>
    <t>Fútbol Peruano Primera División : Sporting Cristal vs. Atlético Grau</t>
  </si>
  <si>
    <t>El destino final 4</t>
  </si>
  <si>
    <t>El infiltrado</t>
  </si>
  <si>
    <t>The Expendables 3</t>
  </si>
  <si>
    <t>Kong: La isla calavera</t>
  </si>
  <si>
    <t>Guerra Mundial Z</t>
  </si>
  <si>
    <t>Gigantes de acero</t>
  </si>
  <si>
    <t>El ataque</t>
  </si>
  <si>
    <t>Fútbol 7 : Copa Leyendas: Universitario vs. La Misilera</t>
  </si>
  <si>
    <t>Rompiendo las reglas 3</t>
  </si>
  <si>
    <t>Fútbol Peruano Primera División : Universitario vs. Sport Huancayo</t>
  </si>
  <si>
    <t>Furia de titanes 2</t>
  </si>
  <si>
    <t>Rey Arturo: La leyenda de la espada</t>
  </si>
  <si>
    <t>Venganza letal</t>
  </si>
  <si>
    <t>Sex and the City: La película</t>
  </si>
  <si>
    <t>WWE Raw</t>
  </si>
  <si>
    <t>Los indestructibles 2</t>
  </si>
  <si>
    <t>Amores infieles</t>
  </si>
  <si>
    <t>Harry Potter y la cámara secreta</t>
  </si>
  <si>
    <t>Luna de miel en familia</t>
  </si>
  <si>
    <t>Atracción peligrosa</t>
  </si>
  <si>
    <t>El escuadrón del crimen</t>
  </si>
  <si>
    <t>El cazador y la reina del hielo</t>
  </si>
  <si>
    <t>Fútbol Peruano Primera División : Alianza Atlético vs. Sporting Cristal</t>
  </si>
  <si>
    <t>Destino final 3</t>
  </si>
  <si>
    <t>Código fútbol</t>
  </si>
  <si>
    <t>Geo-Tormenta</t>
  </si>
  <si>
    <t>Fútbol Peruano Primera División : Melgar vs. Sport Boys</t>
  </si>
  <si>
    <t>Día D</t>
  </si>
  <si>
    <t>UFC 280: Oliveira vs. Makhachev, preliminares</t>
  </si>
  <si>
    <t>Fútbol 7 : Copa Leyendas: Unión Pelícanos vs. Íntimos</t>
  </si>
  <si>
    <t>Película</t>
  </si>
  <si>
    <t>Tiempo extra</t>
  </si>
  <si>
    <t>Daredevil</t>
  </si>
  <si>
    <t>Central de informaciones</t>
  </si>
  <si>
    <t>Fútbol 7 Superliga Peruana</t>
  </si>
  <si>
    <t>Bastidores Space: Black Adam</t>
  </si>
  <si>
    <t>Harry Potter y las reliquias de la muerte - Parte 2</t>
  </si>
  <si>
    <t>Camotillo, el tinterillo</t>
  </si>
  <si>
    <t>Fútbol Peruano Primera División : Carlos A. Mannucci vs. Alianza Atlético</t>
  </si>
  <si>
    <t>17/10-23/10</t>
  </si>
  <si>
    <t>BALÓN DE ORO</t>
  </si>
  <si>
    <t>Ceremonia de premiación</t>
  </si>
  <si>
    <t>Serie A</t>
  </si>
  <si>
    <t>Sampdoria vs. Roma</t>
  </si>
  <si>
    <t>Premier League</t>
  </si>
  <si>
    <t>Manchester United vs. Tottenham</t>
  </si>
  <si>
    <t>Ligue 1</t>
  </si>
  <si>
    <t>Ajaccio vs PSG</t>
  </si>
  <si>
    <t>Chelsea vs Man. United (11:30 am)</t>
  </si>
  <si>
    <t>D.Municipal vs San Martín (1:15 pm)</t>
  </si>
  <si>
    <t>Fiorentina vs Inter (1:45 pm)</t>
  </si>
  <si>
    <t>LaLiga</t>
  </si>
  <si>
    <t>Liga Argentina</t>
  </si>
  <si>
    <t>ATV HD</t>
  </si>
  <si>
    <t>La Voz Senior - Final</t>
  </si>
  <si>
    <t>LATINA HD</t>
  </si>
  <si>
    <t>La Voz Kids - Estreno</t>
  </si>
  <si>
    <t>El reventonazo de la Chola</t>
  </si>
  <si>
    <t>AMERICA TELEVISION HD</t>
  </si>
  <si>
    <t>El gran show</t>
  </si>
  <si>
    <t>Destino final 4</t>
  </si>
  <si>
    <t>SPACE HD</t>
  </si>
  <si>
    <t>Transformers: El último caballero</t>
  </si>
  <si>
    <t>FX HD</t>
  </si>
  <si>
    <t>12:30 am 
día siguiente</t>
  </si>
  <si>
    <t>Domingo de terror</t>
  </si>
  <si>
    <t>AMC HD</t>
  </si>
  <si>
    <t>Panorama</t>
  </si>
  <si>
    <t>PANAMERICANA TELEVISION HD</t>
  </si>
  <si>
    <t>Punto final</t>
  </si>
  <si>
    <t>Replay JB en ATV</t>
  </si>
  <si>
    <t>Replay Cienciano vs Alianza Lima</t>
  </si>
  <si>
    <t>Replay Universitario vs Melgar</t>
  </si>
  <si>
    <t>Replay S. Boys vs Cristal</t>
  </si>
  <si>
    <t>Replay Alianza Lima vs Binacional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</si>
</sst>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[$-280A]hh:mm:ss\ AM/PM;@"/>
  </numFmts>
  <fonts count="5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</borders>
  <cellStyleXfs count="87">
    <xf numFmtId="0" fontId="0" fillId="0" borderId="0"/>
    <xf numFmtId="164" fontId="28" fillId="0" borderId="0" applyBorder="0" applyProtection="0"/>
    <xf numFmtId="165" fontId="28" fillId="0" borderId="0" applyBorder="0" applyProtection="0"/>
    <xf numFmtId="0" fontId="28" fillId="0" borderId="0"/>
    <xf numFmtId="0" fontId="17" fillId="0" borderId="0"/>
    <xf numFmtId="0" fontId="16" fillId="0" borderId="0"/>
    <xf numFmtId="0" fontId="29" fillId="0" borderId="0" applyNumberFormat="0" applyFill="0" applyBorder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2" fillId="0" borderId="38" applyNumberFormat="0" applyFill="0" applyAlignment="0" applyProtection="0"/>
    <xf numFmtId="0" fontId="32" fillId="0" borderId="0" applyNumberFormat="0" applyFill="0" applyBorder="0" applyAlignment="0" applyProtection="0"/>
    <xf numFmtId="0" fontId="33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6" fillId="17" borderId="39" applyNumberFormat="0" applyAlignment="0" applyProtection="0"/>
    <xf numFmtId="0" fontId="37" fillId="18" borderId="40" applyNumberFormat="0" applyAlignment="0" applyProtection="0"/>
    <xf numFmtId="0" fontId="38" fillId="18" borderId="39" applyNumberFormat="0" applyAlignment="0" applyProtection="0"/>
    <xf numFmtId="0" fontId="39" fillId="0" borderId="41" applyNumberFormat="0" applyFill="0" applyAlignment="0" applyProtection="0"/>
    <xf numFmtId="0" fontId="40" fillId="19" borderId="42" applyNumberForma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43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43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43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43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43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0" borderId="0"/>
    <xf numFmtId="0" fontId="15" fillId="20" borderId="43" applyNumberFormat="0" applyFont="0" applyAlignment="0" applyProtection="0"/>
    <xf numFmtId="0" fontId="44" fillId="0" borderId="0" applyNumberForma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4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0" borderId="0"/>
    <xf numFmtId="0" fontId="4" fillId="20" borderId="43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" fillId="0" borderId="0"/>
  </cellStyleXfs>
  <cellXfs count="48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9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0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0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9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1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8" fillId="5" borderId="18" xfId="1" applyFont="1" applyFill="1" applyBorder="1" applyAlignment="1" applyProtection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164" fontId="18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8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0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8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2" fillId="2" borderId="0" xfId="0" applyFont="1" applyFill="1"/>
    <xf numFmtId="0" fontId="2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8" fillId="2" borderId="0" xfId="0" applyFont="1" applyFill="1" applyBorder="1"/>
    <xf numFmtId="164" fontId="18" fillId="2" borderId="0" xfId="1" applyFont="1" applyFill="1" applyBorder="1" applyAlignment="1" applyProtection="1"/>
    <xf numFmtId="3" fontId="23" fillId="0" borderId="0" xfId="0" applyNumberFormat="1" applyFont="1"/>
    <xf numFmtId="0" fontId="24" fillId="2" borderId="0" xfId="0" applyFont="1" applyFill="1" applyAlignment="1">
      <alignment horizontal="center" vertical="center"/>
    </xf>
    <xf numFmtId="165" fontId="23" fillId="0" borderId="0" xfId="2" applyFont="1" applyBorder="1" applyAlignment="1" applyProtection="1">
      <alignment horizontal="center" vertical="center"/>
    </xf>
    <xf numFmtId="0" fontId="20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0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3" fillId="2" borderId="0" xfId="0" applyNumberFormat="1" applyFont="1" applyFill="1"/>
    <xf numFmtId="0" fontId="18" fillId="2" borderId="0" xfId="0" applyFont="1" applyFill="1"/>
    <xf numFmtId="167" fontId="18" fillId="7" borderId="13" xfId="0" applyNumberFormat="1" applyFont="1" applyFill="1" applyBorder="1" applyAlignment="1">
      <alignment horizontal="center" vertical="center"/>
    </xf>
    <xf numFmtId="168" fontId="18" fillId="2" borderId="11" xfId="0" applyNumberFormat="1" applyFont="1" applyFill="1" applyBorder="1" applyAlignment="1">
      <alignment horizontal="center" vertical="center"/>
    </xf>
    <xf numFmtId="168" fontId="18" fillId="7" borderId="11" xfId="0" applyNumberFormat="1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vertical="center"/>
    </xf>
    <xf numFmtId="0" fontId="25" fillId="0" borderId="15" xfId="0" applyFont="1" applyBorder="1"/>
    <xf numFmtId="0" fontId="25" fillId="0" borderId="16" xfId="0" applyFont="1" applyBorder="1"/>
    <xf numFmtId="0" fontId="25" fillId="0" borderId="17" xfId="0" applyFont="1" applyBorder="1"/>
    <xf numFmtId="0" fontId="25" fillId="2" borderId="3" xfId="0" applyFont="1" applyFill="1" applyBorder="1"/>
    <xf numFmtId="0" fontId="25" fillId="2" borderId="0" xfId="0" applyFont="1" applyFill="1"/>
    <xf numFmtId="0" fontId="25" fillId="0" borderId="4" xfId="0" applyFont="1" applyBorder="1"/>
    <xf numFmtId="0" fontId="25" fillId="0" borderId="3" xfId="0" applyFont="1" applyBorder="1"/>
    <xf numFmtId="0" fontId="25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9" fillId="8" borderId="11" xfId="0" applyFont="1" applyFill="1" applyBorder="1" applyAlignment="1">
      <alignment vertical="center"/>
    </xf>
    <xf numFmtId="0" fontId="0" fillId="2" borderId="4" xfId="0" applyFill="1" applyBorder="1"/>
    <xf numFmtId="0" fontId="19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5" fillId="0" borderId="14" xfId="0" applyFont="1" applyBorder="1"/>
    <xf numFmtId="0" fontId="20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5" fillId="0" borderId="19" xfId="0" applyNumberFormat="1" applyFont="1" applyBorder="1"/>
    <xf numFmtId="0" fontId="25" fillId="0" borderId="20" xfId="0" applyFont="1" applyBorder="1"/>
    <xf numFmtId="3" fontId="25" fillId="0" borderId="14" xfId="0" applyNumberFormat="1" applyFont="1" applyBorder="1"/>
    <xf numFmtId="3" fontId="25" fillId="2" borderId="19" xfId="0" applyNumberFormat="1" applyFont="1" applyFill="1" applyBorder="1"/>
    <xf numFmtId="3" fontId="25" fillId="2" borderId="14" xfId="0" applyNumberFormat="1" applyFont="1" applyFill="1" applyBorder="1"/>
    <xf numFmtId="0" fontId="25" fillId="2" borderId="14" xfId="0" applyFont="1" applyFill="1" applyBorder="1"/>
    <xf numFmtId="3" fontId="25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0" fillId="2" borderId="18" xfId="0" applyFont="1" applyFill="1" applyBorder="1"/>
    <xf numFmtId="0" fontId="25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5" fillId="2" borderId="19" xfId="0" applyFont="1" applyFill="1" applyBorder="1"/>
    <xf numFmtId="3" fontId="25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5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5" fillId="8" borderId="18" xfId="0" applyFont="1" applyFill="1" applyBorder="1"/>
    <xf numFmtId="0" fontId="25" fillId="10" borderId="18" xfId="0" applyFont="1" applyFill="1" applyBorder="1"/>
    <xf numFmtId="0" fontId="25" fillId="0" borderId="18" xfId="0" applyFont="1" applyBorder="1"/>
    <xf numFmtId="0" fontId="25" fillId="11" borderId="18" xfId="0" applyFont="1" applyFill="1" applyBorder="1"/>
    <xf numFmtId="0" fontId="25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6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1" fillId="2" borderId="13" xfId="0" applyFont="1" applyFill="1" applyBorder="1"/>
    <xf numFmtId="0" fontId="27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6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6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1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0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8" fillId="2" borderId="0" xfId="0" applyNumberFormat="1" applyFont="1" applyFill="1" applyBorder="1" applyAlignment="1">
      <alignment horizontal="center" vertical="center"/>
    </xf>
    <xf numFmtId="167" fontId="18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7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5" fillId="2" borderId="0" xfId="0" applyFont="1" applyFill="1" applyBorder="1"/>
    <xf numFmtId="0" fontId="25" fillId="2" borderId="16" xfId="0" applyFont="1" applyFill="1" applyBorder="1"/>
    <xf numFmtId="0" fontId="45" fillId="0" borderId="46" xfId="0" applyFont="1" applyBorder="1" applyAlignment="1">
      <alignment horizontal="center" vertical="center" wrapText="1"/>
    </xf>
    <xf numFmtId="0" fontId="19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6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8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5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6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9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8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8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8" fillId="46" borderId="51" xfId="2" applyNumberFormat="1" applyFill="1" applyBorder="1" applyAlignment="1">
      <alignment horizontal="center" vertical="center"/>
    </xf>
    <xf numFmtId="0" fontId="46" fillId="50" borderId="51" xfId="0" applyFont="1" applyFill="1" applyBorder="1" applyAlignment="1">
      <alignment horizontal="center" vertical="center"/>
    </xf>
    <xf numFmtId="4" fontId="46" fillId="50" borderId="51" xfId="0" applyNumberFormat="1" applyFont="1" applyFill="1" applyBorder="1" applyAlignment="1">
      <alignment horizontal="center" vertical="center"/>
    </xf>
    <xf numFmtId="169" fontId="46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8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 wrapText="1"/>
    </xf>
    <xf numFmtId="0" fontId="50" fillId="48" borderId="51" xfId="0" applyFont="1" applyFill="1" applyBorder="1" applyAlignment="1">
      <alignment horizontal="center" vertical="center" wrapText="1"/>
    </xf>
    <xf numFmtId="0" fontId="50" fillId="48" borderId="51" xfId="0" applyFont="1" applyFill="1" applyBorder="1" applyAlignment="1">
      <alignment horizontal="center" vertical="center"/>
    </xf>
    <xf numFmtId="4" fontId="46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6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6" fillId="0" borderId="57" xfId="0" applyNumberFormat="1" applyFont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2" fillId="0" borderId="57" xfId="0" applyFont="1" applyBorder="1" applyAlignment="1">
      <alignment horizontal="center" vertical="center" wrapText="1"/>
    </xf>
    <xf numFmtId="0" fontId="50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1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6" fillId="0" borderId="58" xfId="0" applyNumberFormat="1" applyFont="1" applyBorder="1" applyAlignment="1">
      <alignment horizontal="center" vertical="center"/>
    </xf>
    <xf numFmtId="3" fontId="9" fillId="52" borderId="58" xfId="51" applyNumberFormat="1" applyFont="1" applyFill="1" applyBorder="1" applyAlignment="1">
      <alignment horizontal="center"/>
    </xf>
    <xf numFmtId="0" fontId="54" fillId="0" borderId="0" xfId="0" applyFont="1"/>
    <xf numFmtId="0" fontId="54" fillId="53" borderId="58" xfId="0" applyFont="1" applyFill="1" applyBorder="1" applyAlignment="1">
      <alignment horizontal="center"/>
    </xf>
    <xf numFmtId="0" fontId="54" fillId="52" borderId="58" xfId="0" applyFont="1" applyFill="1" applyBorder="1" applyAlignment="1">
      <alignment horizontal="center"/>
    </xf>
    <xf numFmtId="0" fontId="54" fillId="46" borderId="0" xfId="0" applyFont="1" applyFill="1"/>
    <xf numFmtId="0" fontId="54" fillId="0" borderId="0" xfId="0" applyFont="1" applyAlignment="1">
      <alignment horizontal="center"/>
    </xf>
    <xf numFmtId="4" fontId="9" fillId="0" borderId="58" xfId="51" applyNumberFormat="1" applyFont="1" applyBorder="1" applyAlignment="1">
      <alignment horizontal="center"/>
    </xf>
    <xf numFmtId="2" fontId="54" fillId="54" borderId="58" xfId="0" applyNumberFormat="1" applyFont="1" applyFill="1" applyBorder="1" applyAlignment="1">
      <alignment horizontal="center"/>
    </xf>
    <xf numFmtId="2" fontId="54" fillId="0" borderId="0" xfId="0" applyNumberFormat="1" applyFont="1" applyAlignment="1">
      <alignment horizontal="center"/>
    </xf>
    <xf numFmtId="0" fontId="54" fillId="53" borderId="58" xfId="0" applyFont="1" applyFill="1" applyBorder="1" applyAlignment="1">
      <alignment horizontal="left" indent="1"/>
    </xf>
    <xf numFmtId="0" fontId="54" fillId="52" borderId="58" xfId="0" applyFont="1" applyFill="1" applyBorder="1" applyAlignment="1">
      <alignment horizontal="left" indent="1"/>
    </xf>
    <xf numFmtId="0" fontId="54" fillId="0" borderId="0" xfId="0" applyFont="1" applyAlignment="1">
      <alignment horizontal="left" indent="1"/>
    </xf>
    <xf numFmtId="0" fontId="54" fillId="52" borderId="59" xfId="0" applyFont="1" applyFill="1" applyBorder="1" applyAlignment="1">
      <alignment horizontal="left" indent="1"/>
    </xf>
    <xf numFmtId="0" fontId="54" fillId="53" borderId="59" xfId="0" applyFont="1" applyFill="1" applyBorder="1" applyAlignment="1">
      <alignment horizontal="left" indent="1"/>
    </xf>
    <xf numFmtId="0" fontId="54" fillId="53" borderId="59" xfId="0" applyFont="1" applyFill="1" applyBorder="1" applyAlignment="1">
      <alignment horizontal="center"/>
    </xf>
    <xf numFmtId="0" fontId="54" fillId="52" borderId="59" xfId="0" applyFont="1" applyFill="1" applyBorder="1" applyAlignment="1">
      <alignment horizontal="center"/>
    </xf>
    <xf numFmtId="3" fontId="9" fillId="52" borderId="59" xfId="51" applyNumberFormat="1" applyFont="1" applyFill="1" applyBorder="1" applyAlignment="1">
      <alignment horizontal="center"/>
    </xf>
    <xf numFmtId="4" fontId="9" fillId="0" borderId="59" xfId="51" applyNumberFormat="1" applyFont="1" applyBorder="1" applyAlignment="1">
      <alignment horizontal="center"/>
    </xf>
    <xf numFmtId="2" fontId="54" fillId="54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53" fillId="3" borderId="52" xfId="0" applyFont="1" applyFill="1" applyBorder="1" applyAlignment="1">
      <alignment horizontal="left" vertical="center" indent="1"/>
    </xf>
    <xf numFmtId="0" fontId="53" fillId="3" borderId="52" xfId="0" applyFont="1" applyFill="1" applyBorder="1" applyAlignment="1">
      <alignment horizontal="center" vertical="center"/>
    </xf>
    <xf numFmtId="4" fontId="46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6" fillId="45" borderId="50" xfId="0" applyFont="1" applyFill="1" applyBorder="1" applyAlignment="1">
      <alignment horizontal="left" vertical="center" wrapText="1" indent="1"/>
    </xf>
    <xf numFmtId="4" fontId="48" fillId="45" borderId="21" xfId="0" applyNumberFormat="1" applyFont="1" applyFill="1" applyBorder="1" applyAlignment="1">
      <alignment horizontal="center" vertical="center" wrapText="1"/>
    </xf>
    <xf numFmtId="0" fontId="46" fillId="49" borderId="50" xfId="0" applyFont="1" applyFill="1" applyBorder="1" applyAlignment="1">
      <alignment horizontal="left" vertical="center" wrapText="1" indent="1"/>
    </xf>
    <xf numFmtId="4" fontId="46" fillId="49" borderId="21" xfId="0" applyNumberFormat="1" applyFont="1" applyFill="1" applyBorder="1" applyAlignment="1">
      <alignment horizontal="center" vertical="center" wrapText="1"/>
    </xf>
    <xf numFmtId="4" fontId="46" fillId="49" borderId="21" xfId="0" applyNumberFormat="1" applyFont="1" applyFill="1" applyBorder="1" applyAlignment="1">
      <alignment horizontal="center"/>
    </xf>
    <xf numFmtId="169" fontId="46" fillId="47" borderId="21" xfId="2" applyNumberFormat="1" applyFont="1" applyFill="1" applyBorder="1" applyAlignment="1">
      <alignment horizontal="center"/>
    </xf>
    <xf numFmtId="0" fontId="56" fillId="47" borderId="21" xfId="0" applyFont="1" applyFill="1" applyBorder="1" applyAlignment="1">
      <alignment horizontal="center" vertical="center" wrapText="1"/>
    </xf>
    <xf numFmtId="4" fontId="57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0" fillId="49" borderId="21" xfId="0" applyNumberFormat="1" applyFont="1" applyFill="1" applyBorder="1"/>
    <xf numFmtId="4" fontId="0" fillId="3" borderId="3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5" fillId="3" borderId="3" xfId="0" applyNumberFormat="1" applyFont="1" applyFill="1" applyBorder="1" applyAlignment="1">
      <alignment horizontal="center" vertical="center"/>
    </xf>
    <xf numFmtId="0" fontId="54" fillId="52" borderId="66" xfId="0" applyFont="1" applyFill="1" applyBorder="1" applyAlignment="1">
      <alignment horizontal="left" indent="1"/>
    </xf>
    <xf numFmtId="0" fontId="54" fillId="53" borderId="66" xfId="0" applyFont="1" applyFill="1" applyBorder="1" applyAlignment="1">
      <alignment horizontal="left" indent="1"/>
    </xf>
    <xf numFmtId="0" fontId="54" fillId="53" borderId="65" xfId="0" applyFont="1" applyFill="1" applyBorder="1" applyAlignment="1">
      <alignment horizontal="center"/>
    </xf>
    <xf numFmtId="0" fontId="54" fillId="52" borderId="66" xfId="0" applyFont="1" applyFill="1" applyBorder="1" applyAlignment="1">
      <alignment horizontal="center"/>
    </xf>
    <xf numFmtId="3" fontId="9" fillId="52" borderId="65" xfId="51" applyNumberFormat="1" applyFont="1" applyFill="1" applyBorder="1" applyAlignment="1">
      <alignment horizontal="center"/>
    </xf>
    <xf numFmtId="4" fontId="9" fillId="0" borderId="65" xfId="51" applyNumberFormat="1" applyFont="1" applyBorder="1" applyAlignment="1">
      <alignment horizontal="center"/>
    </xf>
    <xf numFmtId="0" fontId="54" fillId="46" borderId="59" xfId="0" applyFont="1" applyFill="1" applyBorder="1" applyAlignment="1">
      <alignment horizontal="left" indent="1"/>
    </xf>
    <xf numFmtId="0" fontId="54" fillId="56" borderId="59" xfId="0" applyFont="1" applyFill="1" applyBorder="1" applyAlignment="1">
      <alignment horizontal="left" indent="1"/>
    </xf>
    <xf numFmtId="0" fontId="54" fillId="56" borderId="59" xfId="0" applyFont="1" applyFill="1" applyBorder="1" applyAlignment="1">
      <alignment horizontal="center"/>
    </xf>
    <xf numFmtId="0" fontId="54" fillId="46" borderId="59" xfId="0" applyFont="1" applyFill="1" applyBorder="1" applyAlignment="1">
      <alignment horizontal="center"/>
    </xf>
    <xf numFmtId="3" fontId="9" fillId="46" borderId="59" xfId="51" applyNumberFormat="1" applyFont="1" applyFill="1" applyBorder="1" applyAlignment="1">
      <alignment horizontal="center"/>
    </xf>
    <xf numFmtId="4" fontId="9" fillId="46" borderId="59" xfId="51" applyNumberFormat="1" applyFont="1" applyFill="1" applyBorder="1" applyAlignment="1">
      <alignment horizontal="center"/>
    </xf>
    <xf numFmtId="4" fontId="46" fillId="0" borderId="67" xfId="0" applyNumberFormat="1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 wrapText="1"/>
    </xf>
    <xf numFmtId="0" fontId="50" fillId="0" borderId="69" xfId="0" applyFont="1" applyBorder="1" applyAlignment="1">
      <alignment horizontal="center" vertical="center"/>
    </xf>
    <xf numFmtId="4" fontId="25" fillId="0" borderId="16" xfId="0" applyNumberFormat="1" applyFont="1" applyBorder="1" applyAlignment="1">
      <alignment horizontal="center" vertical="center"/>
    </xf>
    <xf numFmtId="4" fontId="25" fillId="0" borderId="17" xfId="0" applyNumberFormat="1" applyFont="1" applyBorder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5" fillId="0" borderId="0" xfId="0" applyFont="1"/>
    <xf numFmtId="3" fontId="25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0" fillId="0" borderId="21" xfId="0" applyBorder="1"/>
    <xf numFmtId="0" fontId="53" fillId="3" borderId="52" xfId="0" applyFont="1" applyFill="1" applyBorder="1" applyAlignment="1">
      <alignment horizontal="left" vertical="top" indent="1"/>
    </xf>
    <xf numFmtId="4" fontId="8" fillId="0" borderId="58" xfId="51" applyNumberFormat="1" applyFont="1" applyBorder="1" applyAlignment="1">
      <alignment horizontal="center"/>
    </xf>
    <xf numFmtId="4" fontId="48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0" fillId="0" borderId="70" xfId="0" applyBorder="1"/>
    <xf numFmtId="14" fontId="48" fillId="0" borderId="21" xfId="0" applyNumberFormat="1" applyFont="1" applyBorder="1"/>
    <xf numFmtId="20" fontId="0" fillId="0" borderId="46" xfId="0" applyNumberFormat="1" applyBorder="1"/>
    <xf numFmtId="14" fontId="48" fillId="0" borderId="21" xfId="0" applyNumberFormat="1" applyFont="1" applyBorder="1" applyAlignment="1">
      <alignment horizontal="right"/>
    </xf>
    <xf numFmtId="20" fontId="0" fillId="0" borderId="46" xfId="0" applyNumberFormat="1" applyBorder="1" applyAlignment="1">
      <alignment horizontal="right"/>
    </xf>
    <xf numFmtId="2" fontId="0" fillId="0" borderId="46" xfId="0" applyNumberFormat="1" applyBorder="1"/>
    <xf numFmtId="4" fontId="6" fillId="57" borderId="58" xfId="51" applyNumberFormat="1" applyFont="1" applyFill="1" applyBorder="1" applyAlignment="1">
      <alignment horizontal="center"/>
    </xf>
    <xf numFmtId="3" fontId="25" fillId="3" borderId="16" xfId="0" applyNumberFormat="1" applyFont="1" applyFill="1" applyBorder="1" applyAlignment="1">
      <alignment horizontal="center" vertical="center"/>
    </xf>
    <xf numFmtId="3" fontId="25" fillId="3" borderId="17" xfId="0" applyNumberFormat="1" applyFont="1" applyFill="1" applyBorder="1" applyAlignment="1">
      <alignment horizontal="center" vertical="center"/>
    </xf>
    <xf numFmtId="3" fontId="25" fillId="3" borderId="4" xfId="0" applyNumberFormat="1" applyFont="1" applyFill="1" applyBorder="1" applyAlignment="1">
      <alignment horizontal="center" vertical="center"/>
    </xf>
    <xf numFmtId="4" fontId="25" fillId="3" borderId="16" xfId="0" applyNumberFormat="1" applyFont="1" applyFill="1" applyBorder="1" applyAlignment="1">
      <alignment horizontal="center" vertical="center"/>
    </xf>
    <xf numFmtId="4" fontId="25" fillId="3" borderId="17" xfId="0" applyNumberFormat="1" applyFont="1" applyFill="1" applyBorder="1" applyAlignment="1">
      <alignment horizontal="center" vertical="center"/>
    </xf>
    <xf numFmtId="4" fontId="25" fillId="3" borderId="0" xfId="0" applyNumberFormat="1" applyFont="1" applyFill="1" applyAlignment="1">
      <alignment horizontal="center" vertical="center"/>
    </xf>
    <xf numFmtId="4" fontId="25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0" fontId="25" fillId="0" borderId="0" xfId="0" applyFont="1" applyAlignment="1"/>
    <xf numFmtId="4" fontId="0" fillId="0" borderId="58" xfId="0" applyNumberFormat="1" applyFill="1" applyBorder="1" applyAlignment="1">
      <alignment horizontal="center" vertical="center"/>
    </xf>
    <xf numFmtId="3" fontId="0" fillId="0" borderId="21" xfId="0" applyNumberFormat="1" applyBorder="1"/>
    <xf numFmtId="4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4" fontId="0" fillId="47" borderId="68" xfId="0" applyNumberFormat="1" applyFill="1" applyBorder="1" applyAlignment="1">
      <alignment horizontal="center" vertical="center"/>
    </xf>
    <xf numFmtId="4" fontId="0" fillId="0" borderId="21" xfId="0" applyNumberFormat="1" applyBorder="1"/>
    <xf numFmtId="0" fontId="53" fillId="3" borderId="71" xfId="0" applyFont="1" applyFill="1" applyBorder="1" applyAlignment="1">
      <alignment horizontal="left" vertical="center" indent="1"/>
    </xf>
    <xf numFmtId="0" fontId="53" fillId="3" borderId="71" xfId="0" applyFont="1" applyFill="1" applyBorder="1" applyAlignment="1">
      <alignment horizontal="center" vertical="center"/>
    </xf>
    <xf numFmtId="0" fontId="54" fillId="46" borderId="21" xfId="0" applyFont="1" applyFill="1" applyBorder="1" applyAlignment="1">
      <alignment horizontal="left" indent="1"/>
    </xf>
    <xf numFmtId="0" fontId="54" fillId="50" borderId="21" xfId="0" applyFont="1" applyFill="1" applyBorder="1" applyAlignment="1">
      <alignment horizontal="left" indent="1"/>
    </xf>
    <xf numFmtId="0" fontId="54" fillId="56" borderId="21" xfId="0" applyFont="1" applyFill="1" applyBorder="1" applyAlignment="1">
      <alignment horizontal="left" indent="1"/>
    </xf>
    <xf numFmtId="0" fontId="54" fillId="56" borderId="21" xfId="0" applyFont="1" applyFill="1" applyBorder="1" applyAlignment="1">
      <alignment horizontal="center"/>
    </xf>
    <xf numFmtId="0" fontId="54" fillId="46" borderId="21" xfId="0" applyFont="1" applyFill="1" applyBorder="1" applyAlignment="1">
      <alignment horizontal="center"/>
    </xf>
    <xf numFmtId="3" fontId="9" fillId="46" borderId="21" xfId="51" applyNumberFormat="1" applyFont="1" applyFill="1" applyBorder="1" applyAlignment="1">
      <alignment horizontal="center"/>
    </xf>
    <xf numFmtId="4" fontId="9" fillId="46" borderId="21" xfId="51" applyNumberFormat="1" applyFont="1" applyFill="1" applyBorder="1" applyAlignment="1">
      <alignment horizontal="center"/>
    </xf>
    <xf numFmtId="2" fontId="54" fillId="54" borderId="21" xfId="0" applyNumberFormat="1" applyFont="1" applyFill="1" applyBorder="1" applyAlignment="1">
      <alignment horizontal="center"/>
    </xf>
    <xf numFmtId="0" fontId="54" fillId="51" borderId="21" xfId="0" applyFont="1" applyFill="1" applyBorder="1" applyAlignment="1">
      <alignment horizontal="left" indent="1"/>
    </xf>
    <xf numFmtId="0" fontId="54" fillId="51" borderId="21" xfId="0" applyFont="1" applyFill="1" applyBorder="1" applyAlignment="1">
      <alignment horizontal="center"/>
    </xf>
    <xf numFmtId="0" fontId="54" fillId="50" borderId="21" xfId="0" applyFont="1" applyFill="1" applyBorder="1" applyAlignment="1">
      <alignment horizontal="center"/>
    </xf>
    <xf numFmtId="3" fontId="9" fillId="50" borderId="21" xfId="51" applyNumberFormat="1" applyFont="1" applyFill="1" applyBorder="1" applyAlignment="1">
      <alignment horizontal="center"/>
    </xf>
    <xf numFmtId="4" fontId="9" fillId="0" borderId="21" xfId="51" applyNumberFormat="1" applyFont="1" applyBorder="1" applyAlignment="1">
      <alignment horizontal="center"/>
    </xf>
    <xf numFmtId="0" fontId="54" fillId="46" borderId="0" xfId="0" applyFont="1" applyFill="1" applyBorder="1"/>
    <xf numFmtId="0" fontId="54" fillId="0" borderId="0" xfId="0" applyFont="1" applyBorder="1"/>
    <xf numFmtId="170" fontId="0" fillId="0" borderId="21" xfId="0" applyNumberFormat="1" applyBorder="1"/>
    <xf numFmtId="171" fontId="0" fillId="0" borderId="21" xfId="0" applyNumberFormat="1" applyBorder="1"/>
    <xf numFmtId="171" fontId="0" fillId="46" borderId="21" xfId="0" applyNumberFormat="1" applyFill="1" applyBorder="1"/>
    <xf numFmtId="4" fontId="2" fillId="0" borderId="58" xfId="51" applyNumberFormat="1" applyFont="1" applyBorder="1" applyAlignment="1">
      <alignment horizontal="center"/>
    </xf>
    <xf numFmtId="4" fontId="0" fillId="46" borderId="68" xfId="0" applyNumberFormat="1" applyFill="1" applyBorder="1" applyAlignment="1">
      <alignment horizontal="center" vertical="center"/>
    </xf>
    <xf numFmtId="171" fontId="0" fillId="0" borderId="21" xfId="0" applyNumberFormat="1" applyBorder="1" applyAlignment="1">
      <alignment wrapText="1"/>
    </xf>
    <xf numFmtId="0" fontId="2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8" fillId="3" borderId="53" xfId="0" applyFont="1" applyFill="1" applyBorder="1" applyAlignment="1">
      <alignment horizontal="center" vertical="center"/>
    </xf>
    <xf numFmtId="0" fontId="18" fillId="3" borderId="54" xfId="0" applyFont="1" applyFill="1" applyBorder="1" applyAlignment="1">
      <alignment horizontal="center" vertical="center"/>
    </xf>
    <xf numFmtId="0" fontId="18" fillId="3" borderId="55" xfId="0" applyFont="1" applyFill="1" applyBorder="1" applyAlignment="1">
      <alignment horizontal="center" vertical="center"/>
    </xf>
    <xf numFmtId="0" fontId="40" fillId="55" borderId="60" xfId="0" applyFont="1" applyFill="1" applyBorder="1" applyAlignment="1">
      <alignment horizontal="center"/>
    </xf>
    <xf numFmtId="0" fontId="40" fillId="55" borderId="61" xfId="0" applyFont="1" applyFill="1" applyBorder="1" applyAlignment="1">
      <alignment horizontal="center"/>
    </xf>
    <xf numFmtId="0" fontId="40" fillId="55" borderId="60" xfId="0" applyFont="1" applyFill="1" applyBorder="1" applyAlignment="1">
      <alignment horizontal="left"/>
    </xf>
    <xf numFmtId="0" fontId="40" fillId="55" borderId="61" xfId="0" applyFont="1" applyFill="1" applyBorder="1" applyAlignment="1">
      <alignment horizontal="left"/>
    </xf>
    <xf numFmtId="0" fontId="55" fillId="55" borderId="62" xfId="0" applyFont="1" applyFill="1" applyBorder="1" applyAlignment="1">
      <alignment horizontal="center" vertical="center"/>
    </xf>
    <xf numFmtId="0" fontId="55" fillId="55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8" fillId="3" borderId="19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64" xfId="0" applyFont="1" applyFill="1" applyBorder="1" applyAlignment="1">
      <alignment horizontal="center" vertical="center"/>
    </xf>
    <xf numFmtId="0" fontId="18" fillId="12" borderId="53" xfId="0" applyFont="1" applyFill="1" applyBorder="1" applyAlignment="1">
      <alignment horizontal="center" vertical="center"/>
    </xf>
    <xf numFmtId="0" fontId="18" fillId="12" borderId="54" xfId="0" applyFont="1" applyFill="1" applyBorder="1" applyAlignment="1">
      <alignment horizontal="center" vertical="center"/>
    </xf>
    <xf numFmtId="0" fontId="18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7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0.15043834092938807</c:v>
                </c:pt>
                <c:pt idx="1">
                  <c:v>0.29296678505677837</c:v>
                </c:pt>
                <c:pt idx="2">
                  <c:v>7.6771375787048401E-2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1.9792507228570889E-2</c:v>
                </c:pt>
                <c:pt idx="1">
                  <c:v>0.94439283665161378</c:v>
                </c:pt>
                <c:pt idx="2">
                  <c:v>3.5814656119815359E-2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General'!$B$17:$B$28</c:f>
              <c:strCache>
                <c:ptCount val="12"/>
                <c:pt idx="0">
                  <c:v>01/08-07/08</c:v>
                </c:pt>
                <c:pt idx="1">
                  <c:v>08/08-14/08</c:v>
                </c:pt>
                <c:pt idx="2">
                  <c:v>15/08-21/08</c:v>
                </c:pt>
                <c:pt idx="3">
                  <c:v>22/08-28/08</c:v>
                </c:pt>
                <c:pt idx="4">
                  <c:v>29/08-04/09</c:v>
                </c:pt>
                <c:pt idx="5">
                  <c:v>05/09-11/09</c:v>
                </c:pt>
                <c:pt idx="6">
                  <c:v>12/09-18/09</c:v>
                </c:pt>
                <c:pt idx="7">
                  <c:v>19/09-25/09</c:v>
                </c:pt>
                <c:pt idx="8">
                  <c:v>26/09-02/10</c:v>
                </c:pt>
                <c:pt idx="9">
                  <c:v>03/10-09/10</c:v>
                </c:pt>
                <c:pt idx="10">
                  <c:v>10/10-16/10</c:v>
                </c:pt>
                <c:pt idx="11">
                  <c:v>17/10-23/10</c:v>
                </c:pt>
              </c:strCache>
            </c:strRef>
          </c:cat>
          <c:val>
            <c:numRef>
              <c:f>'Historico General'!$C$17:$C$28</c:f>
              <c:numCache>
                <c:formatCode>#,##0.00</c:formatCode>
                <c:ptCount val="12"/>
                <c:pt idx="0">
                  <c:v>126278.9</c:v>
                </c:pt>
                <c:pt idx="1">
                  <c:v>125308.59</c:v>
                </c:pt>
                <c:pt idx="2">
                  <c:v>117247.22</c:v>
                </c:pt>
                <c:pt idx="3">
                  <c:v>118928.22</c:v>
                </c:pt>
                <c:pt idx="4">
                  <c:v>131610.35</c:v>
                </c:pt>
                <c:pt idx="5">
                  <c:v>130821.32</c:v>
                </c:pt>
                <c:pt idx="6">
                  <c:v>127202.39</c:v>
                </c:pt>
                <c:pt idx="7">
                  <c:v>132633.9</c:v>
                </c:pt>
                <c:pt idx="8">
                  <c:v>116869.8</c:v>
                </c:pt>
                <c:pt idx="9">
                  <c:v>134421.4</c:v>
                </c:pt>
                <c:pt idx="10">
                  <c:v>110963.31</c:v>
                </c:pt>
                <c:pt idx="11">
                  <c:v>108650.38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General'!$B$17:$B$28</c:f>
              <c:strCache>
                <c:ptCount val="12"/>
                <c:pt idx="0">
                  <c:v>01/08-07/08</c:v>
                </c:pt>
                <c:pt idx="1">
                  <c:v>08/08-14/08</c:v>
                </c:pt>
                <c:pt idx="2">
                  <c:v>15/08-21/08</c:v>
                </c:pt>
                <c:pt idx="3">
                  <c:v>22/08-28/08</c:v>
                </c:pt>
                <c:pt idx="4">
                  <c:v>29/08-04/09</c:v>
                </c:pt>
                <c:pt idx="5">
                  <c:v>05/09-11/09</c:v>
                </c:pt>
                <c:pt idx="6">
                  <c:v>12/09-18/09</c:v>
                </c:pt>
                <c:pt idx="7">
                  <c:v>19/09-25/09</c:v>
                </c:pt>
                <c:pt idx="8">
                  <c:v>26/09-02/10</c:v>
                </c:pt>
                <c:pt idx="9">
                  <c:v>03/10-09/10</c:v>
                </c:pt>
                <c:pt idx="10">
                  <c:v>10/10-16/10</c:v>
                </c:pt>
                <c:pt idx="11">
                  <c:v>17/10-23/10</c:v>
                </c:pt>
              </c:strCache>
            </c:strRef>
          </c:cat>
          <c:val>
            <c:numRef>
              <c:f>'Historico General'!$D$17:$D$28</c:f>
              <c:numCache>
                <c:formatCode>#,##0.00</c:formatCode>
                <c:ptCount val="12"/>
                <c:pt idx="0">
                  <c:v>5912788.4100000001</c:v>
                </c:pt>
                <c:pt idx="1">
                  <c:v>5916998.4100000001</c:v>
                </c:pt>
                <c:pt idx="2">
                  <c:v>5740230.1799999997</c:v>
                </c:pt>
                <c:pt idx="3">
                  <c:v>5816188.1500000004</c:v>
                </c:pt>
                <c:pt idx="4">
                  <c:v>6046323.7000000002</c:v>
                </c:pt>
                <c:pt idx="5">
                  <c:v>6076205.3600000003</c:v>
                </c:pt>
                <c:pt idx="6">
                  <c:v>6114404.1100000003</c:v>
                </c:pt>
                <c:pt idx="7">
                  <c:v>5755835.5099999998</c:v>
                </c:pt>
                <c:pt idx="8">
                  <c:v>5411097.5300000003</c:v>
                </c:pt>
                <c:pt idx="9">
                  <c:v>5337041.28</c:v>
                </c:pt>
                <c:pt idx="10">
                  <c:v>5229629.4400000004</c:v>
                </c:pt>
                <c:pt idx="11">
                  <c:v>5184216.4000000004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General'!$B$17:$B$28</c15:sqref>
                        </c15:formulaRef>
                      </c:ext>
                    </c:extLst>
                    <c:strCache>
                      <c:ptCount val="12"/>
                      <c:pt idx="0">
                        <c:v>01/08-07/08</c:v>
                      </c:pt>
                      <c:pt idx="1">
                        <c:v>08/08-14/08</c:v>
                      </c:pt>
                      <c:pt idx="2">
                        <c:v>15/08-21/08</c:v>
                      </c:pt>
                      <c:pt idx="3">
                        <c:v>22/08-28/08</c:v>
                      </c:pt>
                      <c:pt idx="4">
                        <c:v>29/08-04/09</c:v>
                      </c:pt>
                      <c:pt idx="5">
                        <c:v>05/09-11/09</c:v>
                      </c:pt>
                      <c:pt idx="6">
                        <c:v>12/09-18/09</c:v>
                      </c:pt>
                      <c:pt idx="7">
                        <c:v>19/09-25/09</c:v>
                      </c:pt>
                      <c:pt idx="8">
                        <c:v>26/09-02/10</c:v>
                      </c:pt>
                      <c:pt idx="9">
                        <c:v>03/10-09/10</c:v>
                      </c:pt>
                      <c:pt idx="10">
                        <c:v>10/10-16/10</c:v>
                      </c:pt>
                      <c:pt idx="11">
                        <c:v>17/10-23/10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General'!$E$17:$E$28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267736.38</c:v>
                      </c:pt>
                      <c:pt idx="1">
                        <c:v>252904.34</c:v>
                      </c:pt>
                      <c:pt idx="2">
                        <c:v>239734.7</c:v>
                      </c:pt>
                      <c:pt idx="3">
                        <c:v>238912.56</c:v>
                      </c:pt>
                      <c:pt idx="4">
                        <c:v>263303.90000000002</c:v>
                      </c:pt>
                      <c:pt idx="5">
                        <c:v>249110.57</c:v>
                      </c:pt>
                      <c:pt idx="6">
                        <c:v>244551.5</c:v>
                      </c:pt>
                      <c:pt idx="7">
                        <c:v>247107.48</c:v>
                      </c:pt>
                      <c:pt idx="8">
                        <c:v>210703.58</c:v>
                      </c:pt>
                      <c:pt idx="9">
                        <c:v>221698.33</c:v>
                      </c:pt>
                      <c:pt idx="10">
                        <c:v>202805.14</c:v>
                      </c:pt>
                      <c:pt idx="11">
                        <c:v>196603.49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Dinamizado'!$B$3:$B$22</c:f>
              <c:strCache>
                <c:ptCount val="20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</c:strCache>
            </c:strRef>
          </c:cat>
          <c:val>
            <c:numRef>
              <c:f>'Historico Dinamizado'!$C$3:$C$22</c:f>
              <c:numCache>
                <c:formatCode>#,##0.00</c:formatCode>
                <c:ptCount val="20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  <c:pt idx="17">
                  <c:v>1080001.7933333321</c:v>
                </c:pt>
                <c:pt idx="18">
                  <c:v>1039748.3633333314</c:v>
                </c:pt>
                <c:pt idx="19">
                  <c:v>825826.8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Dinamizado'!$B$3:$B$22</c:f>
              <c:strCache>
                <c:ptCount val="20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</c:strCache>
            </c:strRef>
          </c:cat>
          <c:val>
            <c:numRef>
              <c:f>'Historico Dinamizado'!$D$3:$D$22</c:f>
              <c:numCache>
                <c:formatCode>#,##0.00</c:formatCode>
                <c:ptCount val="20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  <c:pt idx="17">
                  <c:v>1689052.0499999984</c:v>
                </c:pt>
                <c:pt idx="18">
                  <c:v>1566862.6999999983</c:v>
                </c:pt>
                <c:pt idx="19">
                  <c:v>1608232.4566666654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Dinamizado'!$B$3:$B$22</c:f>
              <c:strCache>
                <c:ptCount val="20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</c:strCache>
            </c:strRef>
          </c:cat>
          <c:val>
            <c:numRef>
              <c:f>'Historico Dinamizado'!$E$3:$E$22</c:f>
              <c:numCache>
                <c:formatCode>#,##0.00</c:formatCode>
                <c:ptCount val="20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  <c:pt idx="17">
                  <c:v>574190.40989999985</c:v>
                </c:pt>
                <c:pt idx="18">
                  <c:v>495546.88539999991</c:v>
                </c:pt>
                <c:pt idx="19">
                  <c:v>421434.18497000012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1068916</xdr:colOff>
      <xdr:row>4</xdr:row>
      <xdr:rowOff>179917</xdr:rowOff>
    </xdr:from>
    <xdr:to>
      <xdr:col>4</xdr:col>
      <xdr:colOff>1068916</xdr:colOff>
      <xdr:row>14</xdr:row>
      <xdr:rowOff>169333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>
          <a:off x="4677833" y="1132417"/>
          <a:ext cx="0" cy="3164416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1068916</xdr:colOff>
      <xdr:row>15</xdr:row>
      <xdr:rowOff>201083</xdr:rowOff>
    </xdr:from>
    <xdr:to>
      <xdr:col>4</xdr:col>
      <xdr:colOff>1068916</xdr:colOff>
      <xdr:row>22</xdr:row>
      <xdr:rowOff>169333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4677833" y="4646083"/>
          <a:ext cx="0" cy="2402417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9" t="s">
        <v>339</v>
      </c>
      <c r="D2" s="459"/>
      <c r="E2" s="459"/>
      <c r="F2" s="460" t="s">
        <v>343</v>
      </c>
      <c r="G2" s="460"/>
      <c r="H2" s="460"/>
      <c r="I2" s="461" t="s">
        <v>0</v>
      </c>
      <c r="J2" s="461"/>
      <c r="K2" s="461"/>
    </row>
    <row r="3" spans="1:11" x14ac:dyDescent="0.25">
      <c r="A3" s="2"/>
      <c r="C3" s="459" t="s">
        <v>1</v>
      </c>
      <c r="D3" s="459"/>
      <c r="E3" s="459"/>
      <c r="F3" s="465" t="s">
        <v>2</v>
      </c>
      <c r="G3" s="465"/>
      <c r="H3" s="465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3">
        <f>SUM(Horas!C6:I6)</f>
        <v>0</v>
      </c>
      <c r="D6" s="271"/>
      <c r="E6" s="272" t="str">
        <f t="shared" ref="E6:E8" si="0">+IFERROR(C6/D6,"-")</f>
        <v>-</v>
      </c>
      <c r="F6" s="274">
        <f>SUM(Horas!J6:P6)</f>
        <v>0</v>
      </c>
      <c r="G6" s="268"/>
      <c r="H6" s="275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3">
        <f>SUM(Horas!C7:I7)</f>
        <v>0</v>
      </c>
      <c r="D7" s="271"/>
      <c r="E7" s="272" t="str">
        <f t="shared" si="0"/>
        <v>-</v>
      </c>
      <c r="F7" s="274">
        <f>SUM(Horas!J7:P7)</f>
        <v>0</v>
      </c>
      <c r="G7" s="268"/>
      <c r="H7" s="275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3">
        <f>SUM(Horas!C8:I8)</f>
        <v>0</v>
      </c>
      <c r="D8" s="271"/>
      <c r="E8" s="272" t="str">
        <f t="shared" si="0"/>
        <v>-</v>
      </c>
      <c r="F8" s="274">
        <f>SUM(Horas!J8:P8)</f>
        <v>0</v>
      </c>
      <c r="G8" s="268"/>
      <c r="H8" s="275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3">
        <f>SUM(Horas!C9:I9)</f>
        <v>0</v>
      </c>
      <c r="D9" s="270"/>
      <c r="E9" s="272" t="str">
        <f t="shared" ref="E9:E12" si="5">+IFERROR(C9/D9,"-")</f>
        <v>-</v>
      </c>
      <c r="F9" s="274">
        <f>SUM(Horas!J9:P9)</f>
        <v>0</v>
      </c>
      <c r="G9" s="269"/>
      <c r="H9" s="275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3">
        <f>SUM(Horas!C10:I10)</f>
        <v>0</v>
      </c>
      <c r="D10" s="270"/>
      <c r="E10" s="272" t="str">
        <f t="shared" si="5"/>
        <v>-</v>
      </c>
      <c r="F10" s="274">
        <f>SUM(Horas!J10:P10)</f>
        <v>0</v>
      </c>
      <c r="G10" s="269"/>
      <c r="H10" s="275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3">
        <f>SUM(Horas!C11:I11)</f>
        <v>0</v>
      </c>
      <c r="D11" s="270"/>
      <c r="E11" s="272" t="str">
        <f t="shared" si="5"/>
        <v>-</v>
      </c>
      <c r="F11" s="274">
        <f>SUM(Horas!J11:P11)</f>
        <v>0</v>
      </c>
      <c r="G11" s="269"/>
      <c r="H11" s="275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3">
        <f>SUM(Horas!C12:I12)</f>
        <v>0</v>
      </c>
      <c r="D12" s="270"/>
      <c r="E12" s="272" t="str">
        <f t="shared" si="5"/>
        <v>-</v>
      </c>
      <c r="F12" s="274">
        <f>SUM(Horas!J12:P12)</f>
        <v>0</v>
      </c>
      <c r="G12" s="269"/>
      <c r="H12" s="275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3"/>
      <c r="D13" s="270"/>
      <c r="E13" s="272"/>
      <c r="F13" s="274">
        <f>SUM(Horas!J13:P13)</f>
        <v>0</v>
      </c>
      <c r="G13" s="269"/>
      <c r="H13" s="275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3">
        <f>SUM(Horas!C15:I15)</f>
        <v>0</v>
      </c>
      <c r="D16" s="270"/>
      <c r="E16" s="272" t="str">
        <f t="shared" ref="E16:E25" si="9">+IFERROR(C16/D16,"-")</f>
        <v>-</v>
      </c>
      <c r="F16" s="274">
        <f>SUM(Horas!J15:P15)</f>
        <v>0</v>
      </c>
      <c r="G16" s="276"/>
      <c r="H16" s="275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3">
        <f>SUM(Horas!C16:I16)</f>
        <v>0</v>
      </c>
      <c r="D17" s="270"/>
      <c r="E17" s="272" t="str">
        <f t="shared" si="9"/>
        <v>-</v>
      </c>
      <c r="F17" s="274">
        <f>SUM(Horas!J16:P16)</f>
        <v>0</v>
      </c>
      <c r="G17" s="276"/>
      <c r="H17" s="275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3">
        <f>SUM(Horas!C17:I17)</f>
        <v>0</v>
      </c>
      <c r="D18" s="270"/>
      <c r="E18" s="272" t="str">
        <f t="shared" si="9"/>
        <v>-</v>
      </c>
      <c r="F18" s="274">
        <f>SUM(Horas!J17:P17)</f>
        <v>0</v>
      </c>
      <c r="G18" s="276"/>
      <c r="H18" s="275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3">
        <f>SUM(Horas!C18:I18)</f>
        <v>0</v>
      </c>
      <c r="D19" s="270"/>
      <c r="E19" s="272" t="str">
        <f t="shared" si="9"/>
        <v>-</v>
      </c>
      <c r="F19" s="274">
        <f>SUM(Horas!J18:P18)</f>
        <v>0</v>
      </c>
      <c r="G19" s="276"/>
      <c r="H19" s="275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3">
        <f>SUM(Horas!C19:I19)</f>
        <v>0</v>
      </c>
      <c r="D20" s="270"/>
      <c r="E20" s="272" t="str">
        <f>+IFERROR(C20/D20,"-")</f>
        <v>-</v>
      </c>
      <c r="F20" s="274">
        <f>SUM(Horas!J19:P19)</f>
        <v>0</v>
      </c>
      <c r="G20" s="276"/>
      <c r="H20" s="275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3">
        <f>SUM(Horas!C20:I20)</f>
        <v>0</v>
      </c>
      <c r="D21" s="270"/>
      <c r="E21" s="272" t="str">
        <f t="shared" si="9"/>
        <v>-</v>
      </c>
      <c r="F21" s="274">
        <f>SUM(Horas!J20:P20)</f>
        <v>0</v>
      </c>
      <c r="G21" s="276"/>
      <c r="H21" s="275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3">
        <f>SUM(Horas!C21:I21)</f>
        <v>0</v>
      </c>
      <c r="D22" s="270"/>
      <c r="E22" s="272" t="str">
        <f t="shared" si="9"/>
        <v>-</v>
      </c>
      <c r="F22" s="274">
        <f>SUM(Horas!J21:P21)</f>
        <v>0</v>
      </c>
      <c r="G22" s="276"/>
      <c r="H22" s="275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3">
        <f>SUM(Horas!C22:I22)</f>
        <v>0</v>
      </c>
      <c r="D23" s="270"/>
      <c r="E23" s="272" t="str">
        <f t="shared" si="9"/>
        <v>-</v>
      </c>
      <c r="F23" s="274">
        <f>SUM(Horas!J22:P22)</f>
        <v>0</v>
      </c>
      <c r="G23" s="276"/>
      <c r="H23" s="275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3">
        <f>SUM(Horas!C23:I23)</f>
        <v>0</v>
      </c>
      <c r="D24" s="270"/>
      <c r="E24" s="272" t="str">
        <f t="shared" si="9"/>
        <v>-</v>
      </c>
      <c r="F24" s="274">
        <f>SUM(Horas!J23:P23)</f>
        <v>0</v>
      </c>
      <c r="G24" s="269"/>
      <c r="H24" s="275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3">
        <f>SUM(Horas!C24:I24)</f>
        <v>0</v>
      </c>
      <c r="D25" s="270"/>
      <c r="E25" s="272" t="str">
        <f t="shared" si="9"/>
        <v>-</v>
      </c>
      <c r="F25" s="274">
        <f>SUM(Horas!J24:P24)</f>
        <v>0</v>
      </c>
      <c r="G25" s="276"/>
      <c r="H25" s="275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2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7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6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9" t="s">
        <v>339</v>
      </c>
      <c r="D241" s="459"/>
      <c r="E241" s="459"/>
      <c r="F241" s="460" t="s">
        <v>343</v>
      </c>
      <c r="G241" s="460"/>
      <c r="H241" s="460"/>
      <c r="I241" s="461" t="s">
        <v>0</v>
      </c>
      <c r="J241" s="461"/>
      <c r="K241" s="461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62" t="s">
        <v>1</v>
      </c>
      <c r="D242" s="462"/>
      <c r="E242" s="462"/>
      <c r="F242" s="463" t="s">
        <v>2</v>
      </c>
      <c r="G242" s="463"/>
      <c r="H242" s="463"/>
      <c r="I242" s="464"/>
      <c r="J242" s="464"/>
      <c r="K242" s="464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0" t="s">
        <v>3</v>
      </c>
      <c r="D243" s="261" t="s">
        <v>4</v>
      </c>
      <c r="E243" s="262" t="s">
        <v>5</v>
      </c>
      <c r="F243" s="263" t="s">
        <v>3</v>
      </c>
      <c r="G243" s="264" t="s">
        <v>4</v>
      </c>
      <c r="H243" s="265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showGridLines="0" topLeftCell="C1" zoomScaleNormal="100" workbookViewId="0">
      <pane ySplit="1" topLeftCell="A2" activePane="bottomLeft" state="frozen"/>
      <selection pane="bottomLeft" activeCell="G39" sqref="G39"/>
    </sheetView>
  </sheetViews>
  <sheetFormatPr baseColWidth="10" defaultColWidth="9.140625" defaultRowHeight="15" x14ac:dyDescent="0.25"/>
  <cols>
    <col min="1" max="1" width="25.5703125" style="354" customWidth="1"/>
    <col min="2" max="2" width="28.5703125" style="354" bestFit="1" customWidth="1"/>
    <col min="3" max="3" width="44.85546875" style="354" customWidth="1"/>
    <col min="4" max="4" width="32.42578125" style="348" customWidth="1"/>
    <col min="5" max="5" width="21.5703125" style="348" bestFit="1" customWidth="1"/>
    <col min="6" max="6" width="15.7109375" style="348" customWidth="1"/>
    <col min="7" max="7" width="17.28515625" style="351" bestFit="1" customWidth="1"/>
    <col min="8" max="8" width="15.7109375" style="348" customWidth="1"/>
    <col min="9" max="9" width="14" style="348" customWidth="1"/>
    <col min="10" max="10" width="15.7109375" style="348" customWidth="1"/>
    <col min="11" max="1027" width="10.5703125" style="344" customWidth="1"/>
    <col min="1028" max="16384" width="9.140625" style="344"/>
  </cols>
  <sheetData>
    <row r="1" spans="1:10" ht="20.100000000000001" customHeight="1" x14ac:dyDescent="0.25">
      <c r="A1" s="435" t="s">
        <v>214</v>
      </c>
      <c r="B1" s="435" t="s">
        <v>451</v>
      </c>
      <c r="C1" s="435" t="s">
        <v>215</v>
      </c>
      <c r="D1" s="436" t="s">
        <v>431</v>
      </c>
      <c r="E1" s="436" t="s">
        <v>216</v>
      </c>
      <c r="F1" s="436" t="s">
        <v>217</v>
      </c>
      <c r="G1" s="436" t="s">
        <v>218</v>
      </c>
      <c r="H1" s="436" t="s">
        <v>219</v>
      </c>
      <c r="I1" s="436" t="s">
        <v>220</v>
      </c>
      <c r="J1" s="436" t="s">
        <v>221</v>
      </c>
    </row>
    <row r="2" spans="1:10" s="450" customFormat="1" ht="17.100000000000001" customHeight="1" x14ac:dyDescent="0.25">
      <c r="A2" s="437" t="s">
        <v>342</v>
      </c>
      <c r="B2" s="438" t="s">
        <v>524</v>
      </c>
      <c r="C2" s="439" t="s">
        <v>525</v>
      </c>
      <c r="D2" s="440"/>
      <c r="E2" s="441" t="s">
        <v>526</v>
      </c>
      <c r="F2" s="442">
        <v>20457</v>
      </c>
      <c r="G2" s="443">
        <v>13140</v>
      </c>
      <c r="H2" s="442">
        <v>42435</v>
      </c>
      <c r="I2" s="444">
        <f t="shared" ref="I2:I12" si="0">F2/G2</f>
        <v>1.5568493150684932</v>
      </c>
      <c r="J2" s="444">
        <f t="shared" ref="J2:J12" si="1">H2/F2</f>
        <v>2.0743510778706553</v>
      </c>
    </row>
    <row r="3" spans="1:10" s="451" customFormat="1" ht="20.100000000000001" customHeight="1" x14ac:dyDescent="0.25">
      <c r="A3" s="437" t="s">
        <v>342</v>
      </c>
      <c r="B3" s="438" t="s">
        <v>524</v>
      </c>
      <c r="C3" s="439" t="s">
        <v>527</v>
      </c>
      <c r="D3" s="440"/>
      <c r="E3" s="441" t="s">
        <v>528</v>
      </c>
      <c r="F3" s="442">
        <v>22480</v>
      </c>
      <c r="G3" s="443">
        <v>17876.18</v>
      </c>
      <c r="H3" s="442">
        <v>45763</v>
      </c>
      <c r="I3" s="444">
        <f t="shared" si="0"/>
        <v>1.2575393624364937</v>
      </c>
      <c r="J3" s="444">
        <f t="shared" si="1"/>
        <v>2.0357206405693948</v>
      </c>
    </row>
    <row r="4" spans="1:10" s="451" customFormat="1" ht="20.100000000000001" customHeight="1" x14ac:dyDescent="0.25">
      <c r="A4" s="438" t="s">
        <v>342</v>
      </c>
      <c r="B4" s="438" t="s">
        <v>524</v>
      </c>
      <c r="C4" s="445" t="s">
        <v>529</v>
      </c>
      <c r="D4" s="446"/>
      <c r="E4" s="447" t="s">
        <v>530</v>
      </c>
      <c r="F4" s="448">
        <v>39271</v>
      </c>
      <c r="G4" s="449">
        <v>24916.03</v>
      </c>
      <c r="H4" s="448">
        <v>95820</v>
      </c>
      <c r="I4" s="444">
        <f t="shared" si="0"/>
        <v>1.5761339186058132</v>
      </c>
      <c r="J4" s="444">
        <f t="shared" si="1"/>
        <v>2.4399684245371902</v>
      </c>
    </row>
    <row r="5" spans="1:10" s="451" customFormat="1" ht="20.100000000000001" customHeight="1" x14ac:dyDescent="0.25">
      <c r="A5" s="437" t="s">
        <v>342</v>
      </c>
      <c r="B5" s="438" t="s">
        <v>524</v>
      </c>
      <c r="C5" s="439" t="s">
        <v>531</v>
      </c>
      <c r="D5" s="440"/>
      <c r="E5" s="441" t="s">
        <v>532</v>
      </c>
      <c r="F5" s="442">
        <v>19813</v>
      </c>
      <c r="G5" s="443">
        <v>19935.55</v>
      </c>
      <c r="H5" s="442">
        <v>42085</v>
      </c>
      <c r="I5" s="444">
        <f t="shared" si="0"/>
        <v>0.99385269029447398</v>
      </c>
      <c r="J5" s="444">
        <f t="shared" si="1"/>
        <v>2.1241104325442892</v>
      </c>
    </row>
    <row r="6" spans="1:10" s="451" customFormat="1" ht="20.100000000000001" customHeight="1" x14ac:dyDescent="0.25">
      <c r="A6" s="437" t="s">
        <v>342</v>
      </c>
      <c r="B6" s="438" t="s">
        <v>524</v>
      </c>
      <c r="C6" s="439" t="s">
        <v>533</v>
      </c>
      <c r="D6" s="440"/>
      <c r="E6" s="441" t="s">
        <v>534</v>
      </c>
      <c r="F6" s="442">
        <v>91930</v>
      </c>
      <c r="G6" s="443">
        <v>78759.62</v>
      </c>
      <c r="H6" s="442">
        <v>325471</v>
      </c>
      <c r="I6" s="444">
        <f t="shared" si="0"/>
        <v>1.1672224929475283</v>
      </c>
      <c r="J6" s="444">
        <f t="shared" si="1"/>
        <v>3.5404220602632437</v>
      </c>
    </row>
    <row r="7" spans="1:10" s="451" customFormat="1" ht="20.100000000000001" customHeight="1" x14ac:dyDescent="0.25">
      <c r="A7" s="438" t="s">
        <v>342</v>
      </c>
      <c r="B7" s="438" t="s">
        <v>524</v>
      </c>
      <c r="C7" s="445" t="s">
        <v>535</v>
      </c>
      <c r="D7" s="446"/>
      <c r="E7" s="447" t="s">
        <v>536</v>
      </c>
      <c r="F7" s="448">
        <v>23728</v>
      </c>
      <c r="G7" s="449">
        <v>14672.88</v>
      </c>
      <c r="H7" s="448">
        <v>44538</v>
      </c>
      <c r="I7" s="444">
        <f t="shared" si="0"/>
        <v>1.6171331054298816</v>
      </c>
      <c r="J7" s="444">
        <f t="shared" si="1"/>
        <v>1.8770229265003371</v>
      </c>
    </row>
    <row r="8" spans="1:10" s="347" customFormat="1" ht="17.100000000000001" customHeight="1" x14ac:dyDescent="0.25">
      <c r="A8" s="437" t="s">
        <v>342</v>
      </c>
      <c r="B8" s="438" t="s">
        <v>524</v>
      </c>
      <c r="C8" s="439" t="s">
        <v>537</v>
      </c>
      <c r="D8" s="440"/>
      <c r="E8" s="441" t="s">
        <v>538</v>
      </c>
      <c r="F8" s="442">
        <v>45059</v>
      </c>
      <c r="G8" s="443">
        <v>40831.15</v>
      </c>
      <c r="H8" s="442">
        <v>92146</v>
      </c>
      <c r="I8" s="444">
        <f t="shared" si="0"/>
        <v>1.1035447201462609</v>
      </c>
      <c r="J8" s="444">
        <f t="shared" si="1"/>
        <v>2.0450076566279765</v>
      </c>
    </row>
    <row r="9" spans="1:10" s="347" customFormat="1" ht="17.100000000000001" customHeight="1" x14ac:dyDescent="0.25">
      <c r="A9" s="389" t="s">
        <v>342</v>
      </c>
      <c r="B9" s="438" t="s">
        <v>524</v>
      </c>
      <c r="C9" s="390" t="s">
        <v>539</v>
      </c>
      <c r="D9" s="391"/>
      <c r="E9" s="392" t="s">
        <v>540</v>
      </c>
      <c r="F9" s="393">
        <v>105304</v>
      </c>
      <c r="G9" s="394">
        <v>81701.45</v>
      </c>
      <c r="H9" s="393">
        <v>349173</v>
      </c>
      <c r="I9" s="361">
        <f t="shared" si="0"/>
        <v>1.2888877737176023</v>
      </c>
      <c r="J9" s="361">
        <f t="shared" si="1"/>
        <v>3.3158569475043684</v>
      </c>
    </row>
    <row r="10" spans="1:10" ht="17.100000000000001" customHeight="1" x14ac:dyDescent="0.25">
      <c r="A10" s="383" t="s">
        <v>342</v>
      </c>
      <c r="B10" s="438" t="s">
        <v>541</v>
      </c>
      <c r="C10" s="384" t="s">
        <v>542</v>
      </c>
      <c r="D10" s="385"/>
      <c r="E10" s="386" t="s">
        <v>543</v>
      </c>
      <c r="F10" s="387">
        <v>27184</v>
      </c>
      <c r="G10" s="388">
        <v>17141</v>
      </c>
      <c r="H10" s="387">
        <v>50831</v>
      </c>
      <c r="I10" s="350">
        <f t="shared" si="0"/>
        <v>1.58590513972347</v>
      </c>
      <c r="J10" s="350">
        <f t="shared" si="1"/>
        <v>1.8698866980576809</v>
      </c>
    </row>
    <row r="11" spans="1:10" s="347" customFormat="1" ht="17.100000000000001" customHeight="1" x14ac:dyDescent="0.25">
      <c r="A11" s="355" t="s">
        <v>342</v>
      </c>
      <c r="B11" s="438" t="s">
        <v>541</v>
      </c>
      <c r="C11" s="356" t="s">
        <v>544</v>
      </c>
      <c r="D11" s="357"/>
      <c r="E11" s="358" t="s">
        <v>545</v>
      </c>
      <c r="F11" s="359">
        <v>28551</v>
      </c>
      <c r="G11" s="360">
        <v>29605.23</v>
      </c>
      <c r="H11" s="359">
        <v>52071</v>
      </c>
      <c r="I11" s="350">
        <f t="shared" si="0"/>
        <v>0.9643904134505964</v>
      </c>
      <c r="J11" s="350">
        <f t="shared" si="1"/>
        <v>1.8237890091415363</v>
      </c>
    </row>
    <row r="12" spans="1:10" ht="17.100000000000001" customHeight="1" x14ac:dyDescent="0.25">
      <c r="A12" s="353" t="s">
        <v>342</v>
      </c>
      <c r="B12" s="438" t="s">
        <v>541</v>
      </c>
      <c r="C12" s="352" t="s">
        <v>546</v>
      </c>
      <c r="D12" s="345"/>
      <c r="E12" s="346" t="s">
        <v>547</v>
      </c>
      <c r="F12" s="343">
        <v>87412</v>
      </c>
      <c r="G12" s="349">
        <v>79956.97</v>
      </c>
      <c r="H12" s="343">
        <v>254347</v>
      </c>
      <c r="I12" s="350">
        <f t="shared" si="0"/>
        <v>1.0932380254029135</v>
      </c>
      <c r="J12" s="350">
        <f t="shared" si="1"/>
        <v>2.9097492335148494</v>
      </c>
    </row>
    <row r="13" spans="1:10" ht="17.100000000000001" customHeight="1" x14ac:dyDescent="0.25">
      <c r="A13" s="353" t="s">
        <v>342</v>
      </c>
      <c r="B13" s="438" t="s">
        <v>541</v>
      </c>
      <c r="C13" s="352" t="s">
        <v>548</v>
      </c>
      <c r="D13" s="345"/>
      <c r="E13" s="346" t="s">
        <v>549</v>
      </c>
      <c r="F13" s="343">
        <v>69134</v>
      </c>
      <c r="G13" s="349">
        <v>26508</v>
      </c>
      <c r="H13" s="343">
        <v>154165</v>
      </c>
      <c r="I13" s="350">
        <f t="shared" ref="I13:I25" si="2">F13/G13</f>
        <v>2.6080428549871737</v>
      </c>
      <c r="J13" s="350">
        <f t="shared" ref="J13:J25" si="3">H13/F13</f>
        <v>2.2299447449879941</v>
      </c>
    </row>
    <row r="14" spans="1:10" ht="17.100000000000001" customHeight="1" x14ac:dyDescent="0.25">
      <c r="A14" s="353" t="s">
        <v>342</v>
      </c>
      <c r="B14" s="438" t="s">
        <v>541</v>
      </c>
      <c r="C14" s="352" t="s">
        <v>550</v>
      </c>
      <c r="D14" s="345"/>
      <c r="E14" s="346" t="s">
        <v>551</v>
      </c>
      <c r="F14" s="343">
        <v>24477</v>
      </c>
      <c r="G14" s="349">
        <v>10782.4</v>
      </c>
      <c r="H14" s="343">
        <v>44289</v>
      </c>
      <c r="I14" s="350">
        <f t="shared" si="2"/>
        <v>2.2700882920314589</v>
      </c>
      <c r="J14" s="350">
        <f t="shared" si="3"/>
        <v>1.8094129182497856</v>
      </c>
    </row>
    <row r="15" spans="1:10" ht="17.100000000000001" customHeight="1" x14ac:dyDescent="0.25">
      <c r="A15" s="353" t="s">
        <v>383</v>
      </c>
      <c r="B15" s="353" t="s">
        <v>552</v>
      </c>
      <c r="C15" s="352" t="s">
        <v>553</v>
      </c>
      <c r="D15" s="345"/>
      <c r="E15" s="346" t="s">
        <v>554</v>
      </c>
      <c r="F15" s="343">
        <v>3833</v>
      </c>
      <c r="G15" s="416">
        <v>466.98329999999999</v>
      </c>
      <c r="H15" s="343">
        <v>6021</v>
      </c>
      <c r="I15" s="350">
        <f t="shared" si="2"/>
        <v>8.2080022990115502</v>
      </c>
      <c r="J15" s="350">
        <f t="shared" si="3"/>
        <v>1.5708322462822855</v>
      </c>
    </row>
    <row r="16" spans="1:10" ht="17.100000000000001" customHeight="1" x14ac:dyDescent="0.25">
      <c r="A16" s="353" t="s">
        <v>400</v>
      </c>
      <c r="B16" s="353" t="s">
        <v>555</v>
      </c>
      <c r="C16" s="352" t="s">
        <v>556</v>
      </c>
      <c r="D16" s="345"/>
      <c r="E16" s="346" t="s">
        <v>557</v>
      </c>
      <c r="F16" s="343">
        <v>15809</v>
      </c>
      <c r="G16" s="349">
        <v>10320.049999999999</v>
      </c>
      <c r="H16" s="343">
        <v>40613</v>
      </c>
      <c r="I16" s="350">
        <f t="shared" si="2"/>
        <v>1.5318724230987255</v>
      </c>
      <c r="J16" s="350">
        <f t="shared" si="3"/>
        <v>2.56897969511038</v>
      </c>
    </row>
    <row r="17" spans="1:10" ht="17.100000000000001" customHeight="1" x14ac:dyDescent="0.25">
      <c r="A17" s="353" t="s">
        <v>402</v>
      </c>
      <c r="B17" s="353" t="s">
        <v>558</v>
      </c>
      <c r="C17" s="352" t="s">
        <v>559</v>
      </c>
      <c r="D17" s="345"/>
      <c r="E17" s="346" t="s">
        <v>560</v>
      </c>
      <c r="F17" s="343">
        <v>5494</v>
      </c>
      <c r="G17" s="349">
        <v>1492.2329999999999</v>
      </c>
      <c r="H17" s="343">
        <v>9933</v>
      </c>
      <c r="I17" s="350">
        <f t="shared" si="2"/>
        <v>3.6817306680659119</v>
      </c>
      <c r="J17" s="350">
        <f t="shared" si="3"/>
        <v>1.8079723334546778</v>
      </c>
    </row>
    <row r="18" spans="1:10" ht="17.25" customHeight="1" x14ac:dyDescent="0.25">
      <c r="A18" s="353" t="s">
        <v>383</v>
      </c>
      <c r="B18" s="353" t="s">
        <v>561</v>
      </c>
      <c r="C18" s="352" t="s">
        <v>562</v>
      </c>
      <c r="D18" s="345"/>
      <c r="E18" s="346" t="s">
        <v>563</v>
      </c>
      <c r="F18" s="343">
        <v>16369</v>
      </c>
      <c r="G18" s="349">
        <v>8339.1</v>
      </c>
      <c r="H18" s="343">
        <v>37883</v>
      </c>
      <c r="I18" s="350">
        <f t="shared" si="2"/>
        <v>1.9629216582125169</v>
      </c>
      <c r="J18" s="350">
        <f t="shared" si="3"/>
        <v>2.3143136416396848</v>
      </c>
    </row>
    <row r="19" spans="1:10" ht="17.100000000000001" customHeight="1" x14ac:dyDescent="0.25">
      <c r="A19" s="353" t="s">
        <v>400</v>
      </c>
      <c r="B19" s="353" t="s">
        <v>564</v>
      </c>
      <c r="C19" s="352" t="s">
        <v>565</v>
      </c>
      <c r="D19" s="345"/>
      <c r="E19" s="346" t="s">
        <v>566</v>
      </c>
      <c r="F19" s="343">
        <v>22470</v>
      </c>
      <c r="G19" s="407">
        <v>15773.83</v>
      </c>
      <c r="H19" s="343">
        <v>54444</v>
      </c>
      <c r="I19" s="350">
        <f t="shared" si="2"/>
        <v>1.4245113583701612</v>
      </c>
      <c r="J19" s="350">
        <f t="shared" si="3"/>
        <v>2.4229639519359147</v>
      </c>
    </row>
    <row r="20" spans="1:10" ht="17.100000000000001" customHeight="1" x14ac:dyDescent="0.25">
      <c r="A20" s="353" t="s">
        <v>383</v>
      </c>
      <c r="B20" s="353" t="s">
        <v>567</v>
      </c>
      <c r="C20" s="352" t="s">
        <v>568</v>
      </c>
      <c r="D20" s="345"/>
      <c r="E20" s="346" t="s">
        <v>569</v>
      </c>
      <c r="F20" s="343">
        <v>16852</v>
      </c>
      <c r="G20" s="349">
        <v>12023.93</v>
      </c>
      <c r="H20" s="343">
        <v>36973</v>
      </c>
      <c r="I20" s="350">
        <f t="shared" si="2"/>
        <v>1.4015384321099673</v>
      </c>
      <c r="J20" s="350">
        <f t="shared" si="3"/>
        <v>2.1939829100403512</v>
      </c>
    </row>
    <row r="21" spans="1:10" x14ac:dyDescent="0.25">
      <c r="A21" s="353" t="s">
        <v>383</v>
      </c>
      <c r="B21" s="353" t="s">
        <v>570</v>
      </c>
      <c r="C21" s="352" t="s">
        <v>571</v>
      </c>
      <c r="D21" s="345"/>
      <c r="E21" s="346" t="s">
        <v>572</v>
      </c>
      <c r="F21" s="343">
        <v>9468</v>
      </c>
      <c r="G21" s="349">
        <v>6515.4</v>
      </c>
      <c r="H21" s="343">
        <v>19770</v>
      </c>
      <c r="I21" s="350">
        <f t="shared" si="2"/>
        <v>1.4531724836541118</v>
      </c>
      <c r="J21" s="350">
        <f t="shared" si="3"/>
        <v>2.0880861850443599</v>
      </c>
    </row>
    <row r="22" spans="1:10" ht="17.100000000000001" customHeight="1" x14ac:dyDescent="0.25">
      <c r="A22" s="353" t="s">
        <v>400</v>
      </c>
      <c r="B22" s="353" t="s">
        <v>573</v>
      </c>
      <c r="C22" s="352" t="s">
        <v>574</v>
      </c>
      <c r="D22" s="345"/>
      <c r="E22" s="346" t="s">
        <v>575</v>
      </c>
      <c r="F22" s="343">
        <v>8414</v>
      </c>
      <c r="G22" s="349">
        <v>3012.45</v>
      </c>
      <c r="H22" s="343">
        <v>14922</v>
      </c>
      <c r="I22" s="350">
        <f t="shared" si="2"/>
        <v>2.7930754037411409</v>
      </c>
      <c r="J22" s="350">
        <f t="shared" si="3"/>
        <v>1.7734727834561446</v>
      </c>
    </row>
    <row r="23" spans="1:10" ht="17.100000000000001" customHeight="1" x14ac:dyDescent="0.25">
      <c r="A23" s="353" t="s">
        <v>401</v>
      </c>
      <c r="B23" s="353" t="s">
        <v>576</v>
      </c>
      <c r="C23" s="352" t="s">
        <v>577</v>
      </c>
      <c r="D23" s="345"/>
      <c r="E23" s="346" t="s">
        <v>578</v>
      </c>
      <c r="F23" s="343">
        <v>3891</v>
      </c>
      <c r="G23" s="349">
        <v>1231.0329999999999</v>
      </c>
      <c r="H23" s="343">
        <v>7149</v>
      </c>
      <c r="I23" s="350">
        <f t="shared" si="2"/>
        <v>3.1607601095990119</v>
      </c>
      <c r="J23" s="350">
        <f t="shared" si="3"/>
        <v>1.8373168851195065</v>
      </c>
    </row>
    <row r="24" spans="1:10" ht="17.100000000000001" customHeight="1" x14ac:dyDescent="0.25">
      <c r="A24" s="353" t="s">
        <v>383</v>
      </c>
      <c r="B24" s="353" t="s">
        <v>579</v>
      </c>
      <c r="C24" s="352" t="s">
        <v>580</v>
      </c>
      <c r="D24" s="345"/>
      <c r="E24" s="346" t="s">
        <v>581</v>
      </c>
      <c r="F24" s="343">
        <v>26273</v>
      </c>
      <c r="G24" s="349">
        <v>19963.099999999999</v>
      </c>
      <c r="H24" s="343">
        <v>63120</v>
      </c>
      <c r="I24" s="350">
        <f t="shared" si="2"/>
        <v>1.3160781642129731</v>
      </c>
      <c r="J24" s="350">
        <f t="shared" si="3"/>
        <v>2.4024664103832833</v>
      </c>
    </row>
    <row r="25" spans="1:10" ht="17.100000000000001" customHeight="1" x14ac:dyDescent="0.25">
      <c r="A25" s="353" t="s">
        <v>521</v>
      </c>
      <c r="B25" s="353" t="s">
        <v>582</v>
      </c>
      <c r="C25" s="352" t="s">
        <v>583</v>
      </c>
      <c r="D25" s="345"/>
      <c r="E25" s="346" t="s">
        <v>584</v>
      </c>
      <c r="F25" s="343">
        <v>1966</v>
      </c>
      <c r="G25" s="349">
        <v>41.966670000000001</v>
      </c>
      <c r="H25" s="343">
        <v>2942</v>
      </c>
      <c r="I25" s="350">
        <f t="shared" si="2"/>
        <v>46.846700012176328</v>
      </c>
      <c r="J25" s="350">
        <f t="shared" si="3"/>
        <v>1.4964394710071212</v>
      </c>
    </row>
    <row r="26" spans="1:10" ht="17.25" customHeight="1" x14ac:dyDescent="0.25">
      <c r="A26" s="353" t="s">
        <v>383</v>
      </c>
      <c r="B26" s="353" t="s">
        <v>585</v>
      </c>
      <c r="C26" s="352" t="s">
        <v>586</v>
      </c>
      <c r="D26" s="345"/>
      <c r="E26" s="346" t="s">
        <v>587</v>
      </c>
      <c r="F26" s="343">
        <v>14188</v>
      </c>
      <c r="G26" s="349">
        <v>6856.6</v>
      </c>
      <c r="H26" s="343">
        <v>25282</v>
      </c>
      <c r="I26" s="350">
        <f t="shared" ref="I26:I30" si="4">F26/G26</f>
        <v>2.0692471487326078</v>
      </c>
      <c r="J26" s="350">
        <f t="shared" ref="J26:J30" si="5">H26/F26</f>
        <v>1.781928390188892</v>
      </c>
    </row>
    <row r="27" spans="1:10" ht="17.100000000000001" customHeight="1" x14ac:dyDescent="0.25">
      <c r="A27" s="353" t="s">
        <v>400</v>
      </c>
      <c r="B27" s="353" t="s">
        <v>520</v>
      </c>
      <c r="C27" s="352" t="s">
        <v>588</v>
      </c>
      <c r="D27" s="345"/>
      <c r="E27" s="346" t="s">
        <v>589</v>
      </c>
      <c r="F27" s="343">
        <v>3741</v>
      </c>
      <c r="G27" s="349">
        <v>1506.0329999999999</v>
      </c>
      <c r="H27" s="343">
        <v>5833</v>
      </c>
      <c r="I27" s="350">
        <f t="shared" si="4"/>
        <v>2.4840093145369324</v>
      </c>
      <c r="J27" s="350">
        <f t="shared" si="5"/>
        <v>1.5592087677091686</v>
      </c>
    </row>
    <row r="28" spans="1:10" ht="17.100000000000001" customHeight="1" x14ac:dyDescent="0.25">
      <c r="A28" s="353" t="s">
        <v>400</v>
      </c>
      <c r="B28" s="353" t="s">
        <v>590</v>
      </c>
      <c r="C28" s="352" t="s">
        <v>591</v>
      </c>
      <c r="D28" s="345"/>
      <c r="E28" s="346" t="s">
        <v>592</v>
      </c>
      <c r="F28" s="343">
        <v>9178</v>
      </c>
      <c r="G28" s="455">
        <v>5835.7830000000004</v>
      </c>
      <c r="H28" s="343">
        <v>16782</v>
      </c>
      <c r="I28" s="350">
        <f t="shared" si="4"/>
        <v>1.572710979829099</v>
      </c>
      <c r="J28" s="350">
        <f t="shared" si="5"/>
        <v>1.8285029418173895</v>
      </c>
    </row>
    <row r="29" spans="1:10" x14ac:dyDescent="0.25">
      <c r="A29" s="353" t="s">
        <v>383</v>
      </c>
      <c r="B29" s="353" t="s">
        <v>593</v>
      </c>
      <c r="C29" s="352" t="s">
        <v>594</v>
      </c>
      <c r="D29" s="345"/>
      <c r="E29" s="346" t="s">
        <v>595</v>
      </c>
      <c r="F29" s="343">
        <v>10879</v>
      </c>
      <c r="G29" s="349">
        <v>5686.25</v>
      </c>
      <c r="H29" s="343">
        <v>19130</v>
      </c>
      <c r="I29" s="350">
        <f t="shared" si="4"/>
        <v>1.9132116948779951</v>
      </c>
      <c r="J29" s="350">
        <f t="shared" si="5"/>
        <v>1.7584336795661366</v>
      </c>
    </row>
    <row r="30" spans="1:10" x14ac:dyDescent="0.25">
      <c r="A30" s="353" t="s">
        <v>402</v>
      </c>
      <c r="B30" s="353" t="s">
        <v>596</v>
      </c>
      <c r="C30" s="352" t="s">
        <v>597</v>
      </c>
      <c r="D30" s="345"/>
      <c r="E30" s="346" t="s">
        <v>598</v>
      </c>
      <c r="F30" s="343">
        <v>3368</v>
      </c>
      <c r="G30" s="349">
        <v>453.65</v>
      </c>
      <c r="H30" s="343">
        <v>4820</v>
      </c>
      <c r="I30" s="350">
        <f t="shared" si="4"/>
        <v>7.4242257246776155</v>
      </c>
      <c r="J30" s="350">
        <f t="shared" si="5"/>
        <v>1.4311163895486936</v>
      </c>
    </row>
    <row r="31" spans="1:10" x14ac:dyDescent="0.25">
      <c r="A31" s="353" t="s">
        <v>470</v>
      </c>
      <c r="B31" s="353" t="s">
        <v>599</v>
      </c>
      <c r="C31" s="352" t="s">
        <v>600</v>
      </c>
      <c r="D31" s="345"/>
      <c r="E31" s="346" t="s">
        <v>601</v>
      </c>
      <c r="F31" s="343">
        <v>22095</v>
      </c>
      <c r="G31" s="416">
        <v>10533.78</v>
      </c>
      <c r="H31" s="343">
        <v>47179</v>
      </c>
      <c r="I31" s="350">
        <f t="shared" ref="I31:I33" si="6">F31/G31</f>
        <v>2.0975376360622682</v>
      </c>
      <c r="J31" s="350">
        <f t="shared" ref="J31:J33" si="7">H31/F31</f>
        <v>2.1352794749943427</v>
      </c>
    </row>
    <row r="32" spans="1:10" x14ac:dyDescent="0.25">
      <c r="A32" s="353" t="s">
        <v>383</v>
      </c>
      <c r="B32" s="353" t="s">
        <v>602</v>
      </c>
      <c r="C32" s="352" t="s">
        <v>603</v>
      </c>
      <c r="D32" s="345"/>
      <c r="E32" s="346" t="s">
        <v>604</v>
      </c>
      <c r="F32" s="343">
        <v>29754</v>
      </c>
      <c r="G32" s="349">
        <v>23161.38</v>
      </c>
      <c r="H32" s="343">
        <v>76177</v>
      </c>
      <c r="I32" s="350">
        <f t="shared" si="6"/>
        <v>1.2846384800905646</v>
      </c>
      <c r="J32" s="350">
        <f t="shared" si="7"/>
        <v>2.5602271963433489</v>
      </c>
    </row>
    <row r="33" spans="1:10" x14ac:dyDescent="0.25">
      <c r="A33" s="353" t="s">
        <v>402</v>
      </c>
      <c r="B33" s="353" t="s">
        <v>605</v>
      </c>
      <c r="C33" s="352" t="s">
        <v>606</v>
      </c>
      <c r="D33" s="345"/>
      <c r="E33" s="346" t="s">
        <v>604</v>
      </c>
      <c r="F33" s="343">
        <v>9084</v>
      </c>
      <c r="G33" s="349">
        <v>1694.433</v>
      </c>
      <c r="H33" s="343">
        <v>21189</v>
      </c>
      <c r="I33" s="350">
        <f t="shared" si="6"/>
        <v>5.3610853896259103</v>
      </c>
      <c r="J33" s="350">
        <f t="shared" si="7"/>
        <v>2.3325627476882431</v>
      </c>
    </row>
  </sheetData>
  <autoFilter ref="A1:J20" xr:uid="{00000000-0001-0000-0300-000000000000}"/>
  <phoneticPr fontId="47" type="noConversion"/>
  <conditionalFormatting sqref="G19:G20">
    <cfRule type="colorScale" priority="373">
      <colorScale>
        <cfvo type="min"/>
        <cfvo type="max"/>
        <color rgb="FFFCFCFF"/>
        <color rgb="FFF8696B"/>
      </colorScale>
    </cfRule>
  </conditionalFormatting>
  <conditionalFormatting sqref="G8:G9">
    <cfRule type="colorScale" priority="374">
      <colorScale>
        <cfvo type="min"/>
        <cfvo type="max"/>
        <color rgb="FFFCFCFF"/>
        <color rgb="FFF8696B"/>
      </colorScale>
    </cfRule>
  </conditionalFormatting>
  <conditionalFormatting sqref="G18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:G4">
    <cfRule type="colorScale" priority="22">
      <colorScale>
        <cfvo type="min"/>
        <cfvo type="max"/>
        <color rgb="FFFCFCFF"/>
        <color rgb="FFF8696B"/>
      </colorScale>
    </cfRule>
  </conditionalFormatting>
  <conditionalFormatting sqref="G5:G7">
    <cfRule type="colorScale" priority="21">
      <colorScale>
        <cfvo type="min"/>
        <cfvo type="max"/>
        <color rgb="FFFCFCFF"/>
        <color rgb="FFF8696B"/>
      </colorScale>
    </cfRule>
  </conditionalFormatting>
  <conditionalFormatting sqref="G1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22">
    <cfRule type="colorScale" priority="18">
      <colorScale>
        <cfvo type="min"/>
        <cfvo type="max"/>
        <color rgb="FFFCFCFF"/>
        <color rgb="FFF8696B"/>
      </colorScale>
    </cfRule>
  </conditionalFormatting>
  <conditionalFormatting sqref="G28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9">
    <cfRule type="colorScale" priority="17">
      <colorScale>
        <cfvo type="min"/>
        <cfvo type="max"/>
        <color rgb="FFFCFCFF"/>
        <color rgb="FFF8696B"/>
      </colorScale>
    </cfRule>
  </conditionalFormatting>
  <conditionalFormatting sqref="G26">
    <cfRule type="colorScale" priority="16">
      <colorScale>
        <cfvo type="min"/>
        <cfvo type="max"/>
        <color rgb="FFFCFCFF"/>
        <color rgb="FFF8696B"/>
      </colorScale>
    </cfRule>
  </conditionalFormatting>
  <conditionalFormatting sqref="G23:G25">
    <cfRule type="colorScale" priority="14">
      <colorScale>
        <cfvo type="min"/>
        <cfvo type="max"/>
        <color rgb="FFFCFCFF"/>
        <color rgb="FFF8696B"/>
      </colorScale>
    </cfRule>
  </conditionalFormatting>
  <conditionalFormatting sqref="G21">
    <cfRule type="colorScale" priority="376">
      <colorScale>
        <cfvo type="min"/>
        <cfvo type="max"/>
        <color rgb="FFFCFCFF"/>
        <color rgb="FFF8696B"/>
      </colorScale>
    </cfRule>
  </conditionalFormatting>
  <conditionalFormatting sqref="G31:G33">
    <cfRule type="colorScale" priority="11">
      <colorScale>
        <cfvo type="min"/>
        <cfvo type="max"/>
        <color rgb="FFFCFCFF"/>
        <color rgb="FFF8696B"/>
      </colorScale>
    </cfRule>
  </conditionalFormatting>
  <conditionalFormatting sqref="G30">
    <cfRule type="colorScale" priority="377">
      <colorScale>
        <cfvo type="min"/>
        <cfvo type="max"/>
        <color rgb="FFFCFCFF"/>
        <color rgb="FFF8696B"/>
      </colorScale>
    </cfRule>
  </conditionalFormatting>
  <conditionalFormatting sqref="G11:G17">
    <cfRule type="colorScale" priority="378">
      <colorScale>
        <cfvo type="min"/>
        <cfvo type="max"/>
        <color rgb="FFFCFCFF"/>
        <color rgb="FFF8696B"/>
      </colorScale>
    </cfRule>
  </conditionalFormatting>
  <conditionalFormatting sqref="G2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H17" sqref="H17"/>
    </sheetView>
  </sheetViews>
  <sheetFormatPr baseColWidth="10" defaultRowHeight="15" x14ac:dyDescent="0.25"/>
  <cols>
    <col min="1" max="1" width="1" customWidth="1"/>
    <col min="2" max="2" width="19.7109375" style="36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63" t="s">
        <v>442</v>
      </c>
      <c r="C2" s="364" t="s">
        <v>443</v>
      </c>
      <c r="D2" s="364" t="s">
        <v>444</v>
      </c>
      <c r="E2" s="364" t="s">
        <v>445</v>
      </c>
      <c r="F2" s="364" t="s">
        <v>446</v>
      </c>
      <c r="G2" s="364" t="s">
        <v>447</v>
      </c>
      <c r="H2" s="364" t="s">
        <v>448</v>
      </c>
      <c r="I2" s="364" t="s">
        <v>449</v>
      </c>
      <c r="J2" s="364" t="s">
        <v>16</v>
      </c>
      <c r="M2" s="375" t="s">
        <v>414</v>
      </c>
    </row>
    <row r="3" spans="2:13" ht="15.75" x14ac:dyDescent="0.25">
      <c r="B3" s="369" t="s">
        <v>406</v>
      </c>
      <c r="C3" s="370">
        <v>5998.2833333333301</v>
      </c>
      <c r="D3" s="370">
        <v>4859.1499999999996</v>
      </c>
      <c r="E3" s="370">
        <v>4794.4166666666597</v>
      </c>
      <c r="F3" s="370">
        <v>5923.8666666666604</v>
      </c>
      <c r="G3" s="370">
        <v>4902.1833333333298</v>
      </c>
      <c r="H3" s="370">
        <v>2643.63333333333</v>
      </c>
      <c r="I3" s="370">
        <v>3092.1666666666601</v>
      </c>
      <c r="J3" s="304">
        <f>SUM(C3:I3)</f>
        <v>32213.699999999975</v>
      </c>
      <c r="K3" s="374">
        <f>J3/$M$3</f>
        <v>6.2138031120768751E-3</v>
      </c>
      <c r="M3" s="376">
        <f>Resumen!C6</f>
        <v>5184216.4000000004</v>
      </c>
    </row>
    <row r="4" spans="2:13" x14ac:dyDescent="0.25">
      <c r="B4" s="369" t="s">
        <v>342</v>
      </c>
      <c r="C4" s="408">
        <v>8298.4500000000007</v>
      </c>
      <c r="D4" s="370">
        <v>11959.766666666599</v>
      </c>
      <c r="E4" s="370">
        <v>68713.383333333302</v>
      </c>
      <c r="F4" s="370">
        <v>307229.91666666599</v>
      </c>
      <c r="G4" s="370">
        <v>9738.8666666666595</v>
      </c>
      <c r="H4" s="370">
        <v>31337.716666666602</v>
      </c>
      <c r="I4" s="370">
        <v>184452.31666666601</v>
      </c>
      <c r="J4" s="304">
        <f t="shared" ref="J4:J12" si="0">SUM(C4:I4)</f>
        <v>621730.41666666511</v>
      </c>
      <c r="K4" s="374">
        <f t="shared" ref="K4:K13" si="1">J4/$M$3</f>
        <v>0.11992755870813283</v>
      </c>
    </row>
    <row r="5" spans="2:13" x14ac:dyDescent="0.25">
      <c r="B5" s="369" t="s">
        <v>393</v>
      </c>
      <c r="C5" s="370">
        <v>3350.95</v>
      </c>
      <c r="D5" s="370">
        <v>2434.7833333333301</v>
      </c>
      <c r="E5" s="370">
        <v>14249.6333333333</v>
      </c>
      <c r="F5" s="370">
        <v>6700.1</v>
      </c>
      <c r="G5" s="370">
        <v>15815</v>
      </c>
      <c r="H5" s="370">
        <v>50204.65</v>
      </c>
      <c r="I5" s="370">
        <v>39124.65</v>
      </c>
      <c r="J5" s="304">
        <f t="shared" si="0"/>
        <v>131879.76666666663</v>
      </c>
      <c r="K5" s="374">
        <f t="shared" si="1"/>
        <v>2.5438707895501164E-2</v>
      </c>
    </row>
    <row r="6" spans="2:13" x14ac:dyDescent="0.25">
      <c r="B6" s="369" t="s">
        <v>400</v>
      </c>
      <c r="C6" s="408">
        <v>16461.5333333333</v>
      </c>
      <c r="D6" s="370">
        <v>5030.6833333333298</v>
      </c>
      <c r="E6" s="370">
        <v>20153.900000000001</v>
      </c>
      <c r="F6" s="370">
        <v>2269.5833333333298</v>
      </c>
      <c r="G6" s="370">
        <v>3501.1666666666601</v>
      </c>
      <c r="H6" s="370">
        <v>6813.4833333333299</v>
      </c>
      <c r="I6" s="370">
        <v>11827.95</v>
      </c>
      <c r="J6" s="304">
        <f t="shared" si="0"/>
        <v>66058.299999999945</v>
      </c>
      <c r="K6" s="374">
        <f t="shared" si="1"/>
        <v>1.2742195715441188E-2</v>
      </c>
    </row>
    <row r="7" spans="2:13" x14ac:dyDescent="0.25">
      <c r="B7" s="369" t="s">
        <v>401</v>
      </c>
      <c r="C7" s="370">
        <v>692.51666666666597</v>
      </c>
      <c r="D7" s="370">
        <v>2740.6833333333302</v>
      </c>
      <c r="E7" s="370">
        <v>656.93333333333305</v>
      </c>
      <c r="F7" s="370">
        <v>1026.75</v>
      </c>
      <c r="G7" s="370">
        <v>880.46666666666601</v>
      </c>
      <c r="H7" s="370">
        <v>3265</v>
      </c>
      <c r="I7" s="370">
        <v>15350.15</v>
      </c>
      <c r="J7" s="304">
        <f t="shared" si="0"/>
        <v>24612.499999999993</v>
      </c>
      <c r="K7" s="374">
        <f t="shared" si="1"/>
        <v>4.7475834534993549E-3</v>
      </c>
    </row>
    <row r="8" spans="2:13" x14ac:dyDescent="0.25">
      <c r="B8" s="369" t="s">
        <v>402</v>
      </c>
      <c r="C8" s="370">
        <v>1514.86666666666</v>
      </c>
      <c r="D8" s="370">
        <v>1930.1666666666599</v>
      </c>
      <c r="E8" s="370">
        <v>2690.1</v>
      </c>
      <c r="F8" s="370">
        <v>2158.0166666666601</v>
      </c>
      <c r="G8" s="370">
        <v>1285.75</v>
      </c>
      <c r="H8" s="370">
        <v>2375.63333333333</v>
      </c>
      <c r="I8" s="370">
        <v>4496.3666666666604</v>
      </c>
      <c r="J8" s="304">
        <f t="shared" si="0"/>
        <v>16450.899999999969</v>
      </c>
      <c r="K8" s="374">
        <f t="shared" si="1"/>
        <v>3.1732664554666289E-3</v>
      </c>
    </row>
    <row r="9" spans="2:13" x14ac:dyDescent="0.25">
      <c r="B9" s="369" t="s">
        <v>405</v>
      </c>
      <c r="C9" s="370">
        <v>543.96666666666601</v>
      </c>
      <c r="D9" s="370">
        <v>281.2</v>
      </c>
      <c r="E9" s="370">
        <v>4126.8500000000004</v>
      </c>
      <c r="F9" s="370">
        <v>537.71666666666601</v>
      </c>
      <c r="G9" s="408">
        <v>2007.7833333333299</v>
      </c>
      <c r="H9" s="370">
        <v>881.5</v>
      </c>
      <c r="I9" s="370">
        <v>1168.8499999999999</v>
      </c>
      <c r="J9" s="304">
        <f t="shared" si="0"/>
        <v>9547.8666666666631</v>
      </c>
      <c r="K9" s="374">
        <f t="shared" si="1"/>
        <v>1.8417183871156811E-3</v>
      </c>
    </row>
    <row r="10" spans="2:13" x14ac:dyDescent="0.25">
      <c r="B10" s="369" t="s">
        <v>403</v>
      </c>
      <c r="C10" s="370">
        <v>2908.9333333333302</v>
      </c>
      <c r="D10" s="370">
        <v>790.36666666666599</v>
      </c>
      <c r="E10" s="370">
        <v>399.45</v>
      </c>
      <c r="F10" s="370">
        <v>3222.55</v>
      </c>
      <c r="G10" s="370">
        <v>1411.68333333333</v>
      </c>
      <c r="H10" s="370">
        <v>1040.3333333333301</v>
      </c>
      <c r="I10" s="370">
        <v>1297.06666666666</v>
      </c>
      <c r="J10" s="304">
        <f t="shared" si="0"/>
        <v>11070.383333333317</v>
      </c>
      <c r="K10" s="374">
        <f t="shared" si="1"/>
        <v>2.1354014723099358E-3</v>
      </c>
    </row>
    <row r="11" spans="2:13" x14ac:dyDescent="0.25">
      <c r="B11" s="369" t="s">
        <v>404</v>
      </c>
      <c r="C11" s="370">
        <v>563.79999999999995</v>
      </c>
      <c r="D11" s="370">
        <v>610.73333333333301</v>
      </c>
      <c r="E11" s="370">
        <v>299.01666666666603</v>
      </c>
      <c r="F11" s="370">
        <v>283.166666666666</v>
      </c>
      <c r="G11" s="370">
        <v>324.64999999999998</v>
      </c>
      <c r="H11" s="370">
        <v>592</v>
      </c>
      <c r="I11" s="370">
        <v>501.4</v>
      </c>
      <c r="J11" s="304">
        <f t="shared" si="0"/>
        <v>3174.7666666666651</v>
      </c>
      <c r="K11" s="374">
        <f t="shared" si="1"/>
        <v>6.1239084592739311E-4</v>
      </c>
    </row>
    <row r="12" spans="2:13" x14ac:dyDescent="0.25">
      <c r="B12" s="369" t="s">
        <v>474</v>
      </c>
      <c r="C12" s="370">
        <v>485.7</v>
      </c>
      <c r="D12" s="370">
        <v>552.75</v>
      </c>
      <c r="E12" s="370">
        <v>804.21666666666601</v>
      </c>
      <c r="F12" s="370">
        <v>793.3</v>
      </c>
      <c r="G12" s="370">
        <v>650.20000000000005</v>
      </c>
      <c r="H12" s="370">
        <v>914.43333333333305</v>
      </c>
      <c r="I12" s="370">
        <v>562.31666666666604</v>
      </c>
      <c r="J12" s="304">
        <f t="shared" si="0"/>
        <v>4762.9166666666652</v>
      </c>
      <c r="K12" s="374">
        <f t="shared" si="1"/>
        <v>9.1873415366431558E-4</v>
      </c>
    </row>
    <row r="13" spans="2:13" ht="20.25" customHeight="1" x14ac:dyDescent="0.25">
      <c r="B13" s="371" t="s">
        <v>16</v>
      </c>
      <c r="C13" s="372">
        <f t="shared" ref="C13:I13" si="2">SUM(C3:C11)</f>
        <v>40333.299999999952</v>
      </c>
      <c r="D13" s="372">
        <f t="shared" si="2"/>
        <v>30637.533333333249</v>
      </c>
      <c r="E13" s="372">
        <f t="shared" si="2"/>
        <v>116083.68333333326</v>
      </c>
      <c r="F13" s="372">
        <f t="shared" si="2"/>
        <v>329351.66666666593</v>
      </c>
      <c r="G13" s="372">
        <f t="shared" si="2"/>
        <v>39867.549999999974</v>
      </c>
      <c r="H13" s="372">
        <f t="shared" si="2"/>
        <v>99153.949999999939</v>
      </c>
      <c r="I13" s="372">
        <f t="shared" si="2"/>
        <v>261310.91666666599</v>
      </c>
      <c r="J13" s="373">
        <f>SUM(J3:J12)</f>
        <v>921501.51666666497</v>
      </c>
      <c r="K13" s="374">
        <f t="shared" si="1"/>
        <v>0.17775136019913537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N10" sqref="N10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76"/>
      <c r="B1" s="476"/>
    </row>
    <row r="2" spans="1:16" ht="15.75" thickBot="1" x14ac:dyDescent="0.3">
      <c r="A2" s="476"/>
      <c r="B2" s="476"/>
      <c r="C2" s="477" t="s">
        <v>519</v>
      </c>
      <c r="D2" s="478"/>
      <c r="E2" s="478"/>
      <c r="F2" s="478"/>
      <c r="G2" s="478"/>
      <c r="H2" s="478"/>
      <c r="I2" s="479"/>
      <c r="J2" s="477" t="s">
        <v>523</v>
      </c>
      <c r="K2" s="478"/>
      <c r="L2" s="478"/>
      <c r="M2" s="478"/>
      <c r="N2" s="478"/>
      <c r="O2" s="478"/>
      <c r="P2" s="479"/>
    </row>
    <row r="3" spans="1:16" ht="15.75" thickBot="1" x14ac:dyDescent="0.3">
      <c r="A3" s="476"/>
      <c r="B3" s="476"/>
      <c r="C3" s="480" t="s">
        <v>2</v>
      </c>
      <c r="D3" s="481"/>
      <c r="E3" s="481"/>
      <c r="F3" s="481"/>
      <c r="G3" s="481"/>
      <c r="H3" s="481"/>
      <c r="I3" s="482"/>
      <c r="J3" s="480" t="s">
        <v>2</v>
      </c>
      <c r="K3" s="481"/>
      <c r="L3" s="481"/>
      <c r="M3" s="481"/>
      <c r="N3" s="481"/>
      <c r="O3" s="481"/>
      <c r="P3" s="482"/>
    </row>
    <row r="4" spans="1:16" ht="15.75" thickBot="1" x14ac:dyDescent="0.3">
      <c r="A4" s="476"/>
      <c r="B4" s="476"/>
      <c r="C4" s="128">
        <v>44844</v>
      </c>
      <c r="D4" s="128">
        <v>44845</v>
      </c>
      <c r="E4" s="128">
        <v>44846</v>
      </c>
      <c r="F4" s="128">
        <v>44847</v>
      </c>
      <c r="G4" s="128">
        <v>44848</v>
      </c>
      <c r="H4" s="128">
        <v>44849</v>
      </c>
      <c r="I4" s="128">
        <v>44850</v>
      </c>
      <c r="J4" s="128">
        <v>44851</v>
      </c>
      <c r="K4" s="128">
        <v>44852</v>
      </c>
      <c r="L4" s="128">
        <v>44853</v>
      </c>
      <c r="M4" s="128">
        <v>44854</v>
      </c>
      <c r="N4" s="128">
        <v>44855</v>
      </c>
      <c r="O4" s="128">
        <v>44856</v>
      </c>
      <c r="P4" s="128">
        <v>44857</v>
      </c>
    </row>
    <row r="5" spans="1:16" ht="15.75" thickBot="1" x14ac:dyDescent="0.3">
      <c r="B5" s="15" t="s">
        <v>421</v>
      </c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6" t="s">
        <v>346</v>
      </c>
      <c r="C6" s="189">
        <v>26137</v>
      </c>
      <c r="D6" s="190">
        <v>24538</v>
      </c>
      <c r="E6" s="190">
        <v>25935</v>
      </c>
      <c r="F6" s="190">
        <v>24473</v>
      </c>
      <c r="G6" s="190">
        <v>23343</v>
      </c>
      <c r="H6" s="190"/>
      <c r="I6" s="190"/>
      <c r="J6" s="193">
        <v>29051</v>
      </c>
      <c r="K6" s="193">
        <v>27441</v>
      </c>
      <c r="L6" s="193">
        <v>26269</v>
      </c>
      <c r="M6" s="193">
        <v>26205</v>
      </c>
      <c r="N6" s="193">
        <v>34631</v>
      </c>
      <c r="O6" s="193">
        <v>26241</v>
      </c>
      <c r="P6" s="194">
        <v>65474</v>
      </c>
    </row>
    <row r="7" spans="1:16" x14ac:dyDescent="0.25">
      <c r="B7" s="188" t="s">
        <v>347</v>
      </c>
      <c r="C7" s="189">
        <v>48987</v>
      </c>
      <c r="D7" s="190">
        <v>48876</v>
      </c>
      <c r="E7" s="190">
        <v>51220</v>
      </c>
      <c r="F7" s="190">
        <v>49729</v>
      </c>
      <c r="G7" s="190">
        <v>47703</v>
      </c>
      <c r="H7" s="190"/>
      <c r="I7" s="190"/>
      <c r="J7" s="192">
        <v>53470</v>
      </c>
      <c r="K7" s="193">
        <v>54653</v>
      </c>
      <c r="L7" s="193">
        <v>53281</v>
      </c>
      <c r="M7" s="193">
        <v>52106</v>
      </c>
      <c r="N7" s="193">
        <v>62080</v>
      </c>
      <c r="O7" s="193">
        <v>45084</v>
      </c>
      <c r="P7" s="194">
        <v>37529</v>
      </c>
    </row>
    <row r="8" spans="1:16" ht="18" customHeight="1" x14ac:dyDescent="0.25">
      <c r="B8" s="188" t="s">
        <v>348</v>
      </c>
      <c r="C8" s="189">
        <v>22510</v>
      </c>
      <c r="D8" s="190">
        <v>20921</v>
      </c>
      <c r="E8" s="190">
        <v>21576</v>
      </c>
      <c r="F8" s="190">
        <v>20508</v>
      </c>
      <c r="G8" s="190">
        <v>19794</v>
      </c>
      <c r="H8" s="190"/>
      <c r="I8" s="190"/>
      <c r="J8" s="192">
        <v>21258</v>
      </c>
      <c r="K8" s="193">
        <v>21234</v>
      </c>
      <c r="L8" s="193">
        <v>21921</v>
      </c>
      <c r="M8" s="193">
        <v>22141</v>
      </c>
      <c r="N8" s="193">
        <v>26621</v>
      </c>
      <c r="O8" s="193">
        <v>6709</v>
      </c>
      <c r="P8" s="194">
        <v>7207</v>
      </c>
    </row>
    <row r="9" spans="1:16" x14ac:dyDescent="0.25">
      <c r="B9" s="188" t="s">
        <v>349</v>
      </c>
      <c r="C9" s="189">
        <v>61670</v>
      </c>
      <c r="D9" s="190">
        <v>65144</v>
      </c>
      <c r="E9" s="190">
        <v>61859</v>
      </c>
      <c r="F9" s="190">
        <v>59582</v>
      </c>
      <c r="G9" s="190">
        <v>55834</v>
      </c>
      <c r="H9" s="190"/>
      <c r="I9" s="190"/>
      <c r="J9" s="192">
        <v>59863</v>
      </c>
      <c r="K9" s="193">
        <v>58963</v>
      </c>
      <c r="L9" s="193">
        <v>61243</v>
      </c>
      <c r="M9" s="193">
        <v>61026</v>
      </c>
      <c r="N9" s="193">
        <v>54749</v>
      </c>
      <c r="O9" s="193">
        <v>32180</v>
      </c>
      <c r="P9" s="194">
        <v>42314</v>
      </c>
    </row>
    <row r="10" spans="1:16" x14ac:dyDescent="0.25">
      <c r="B10" s="188" t="s">
        <v>350</v>
      </c>
      <c r="C10" s="189">
        <v>25569</v>
      </c>
      <c r="D10" s="190">
        <v>25729</v>
      </c>
      <c r="E10" s="190">
        <v>23389</v>
      </c>
      <c r="F10" s="190">
        <v>22511</v>
      </c>
      <c r="G10" s="190">
        <v>21355</v>
      </c>
      <c r="H10" s="190"/>
      <c r="I10" s="190"/>
      <c r="J10" s="192">
        <v>24438</v>
      </c>
      <c r="K10" s="193">
        <v>24009</v>
      </c>
      <c r="L10" s="193">
        <v>29841</v>
      </c>
      <c r="M10" s="193">
        <v>27132</v>
      </c>
      <c r="N10" s="193">
        <v>23996</v>
      </c>
      <c r="O10" s="193">
        <v>15884</v>
      </c>
      <c r="P10" s="194">
        <v>37818</v>
      </c>
    </row>
    <row r="11" spans="1:16" x14ac:dyDescent="0.25">
      <c r="B11" s="188" t="s">
        <v>351</v>
      </c>
      <c r="C11" s="189">
        <v>51360</v>
      </c>
      <c r="D11" s="190">
        <v>50160</v>
      </c>
      <c r="E11" s="190">
        <v>46980</v>
      </c>
      <c r="F11" s="190">
        <v>46549</v>
      </c>
      <c r="G11" s="190">
        <v>43048</v>
      </c>
      <c r="H11" s="190"/>
      <c r="I11" s="190"/>
      <c r="J11" s="192">
        <v>44324</v>
      </c>
      <c r="K11" s="193">
        <v>45052</v>
      </c>
      <c r="L11" s="193">
        <v>48631</v>
      </c>
      <c r="M11" s="193">
        <v>47177</v>
      </c>
      <c r="N11" s="193">
        <v>42385</v>
      </c>
      <c r="O11" s="193">
        <v>26958</v>
      </c>
      <c r="P11" s="194">
        <v>37374</v>
      </c>
    </row>
    <row r="12" spans="1:16" x14ac:dyDescent="0.25">
      <c r="B12" s="188" t="s">
        <v>352</v>
      </c>
      <c r="C12" s="189">
        <v>44049</v>
      </c>
      <c r="D12" s="190">
        <v>39921</v>
      </c>
      <c r="E12" s="190">
        <v>39798</v>
      </c>
      <c r="F12" s="190">
        <v>38873</v>
      </c>
      <c r="G12" s="190">
        <v>33378</v>
      </c>
      <c r="H12" s="190"/>
      <c r="I12" s="190"/>
      <c r="J12" s="192">
        <v>38688</v>
      </c>
      <c r="K12" s="193">
        <v>36297</v>
      </c>
      <c r="L12" s="193">
        <v>37208</v>
      </c>
      <c r="M12" s="193">
        <v>36105</v>
      </c>
      <c r="N12" s="193">
        <v>39343</v>
      </c>
      <c r="O12" s="193">
        <v>19107</v>
      </c>
      <c r="P12" s="194">
        <v>26012</v>
      </c>
    </row>
    <row r="13" spans="1:16" x14ac:dyDescent="0.25">
      <c r="B13" s="188" t="s">
        <v>353</v>
      </c>
      <c r="C13" s="189">
        <v>7653</v>
      </c>
      <c r="D13" s="190">
        <v>5922</v>
      </c>
      <c r="E13" s="190">
        <v>5343</v>
      </c>
      <c r="F13" s="190">
        <v>4862</v>
      </c>
      <c r="G13" s="190">
        <v>4632</v>
      </c>
      <c r="H13" s="190"/>
      <c r="I13" s="190"/>
      <c r="J13" s="193">
        <v>6343</v>
      </c>
      <c r="K13" s="193">
        <v>5458</v>
      </c>
      <c r="L13" s="193">
        <v>6049</v>
      </c>
      <c r="M13" s="193">
        <v>9553</v>
      </c>
      <c r="N13" s="193">
        <v>5251</v>
      </c>
      <c r="O13" s="193">
        <v>2968</v>
      </c>
      <c r="P13" s="194">
        <v>4709</v>
      </c>
    </row>
    <row r="14" spans="1:16" ht="15.75" thickBot="1" x14ac:dyDescent="0.3">
      <c r="B14" s="188" t="s">
        <v>396</v>
      </c>
      <c r="C14" s="189">
        <v>58763</v>
      </c>
      <c r="D14" s="190">
        <v>63884</v>
      </c>
      <c r="E14" s="190">
        <v>61994</v>
      </c>
      <c r="F14" s="190">
        <v>58231</v>
      </c>
      <c r="G14" s="190">
        <v>56083</v>
      </c>
      <c r="H14" s="190"/>
      <c r="I14" s="190"/>
      <c r="J14" s="192">
        <v>57918</v>
      </c>
      <c r="K14" s="193">
        <v>57040</v>
      </c>
      <c r="L14" s="193">
        <v>59471</v>
      </c>
      <c r="M14" s="193">
        <v>59060</v>
      </c>
      <c r="N14" s="193">
        <v>55612</v>
      </c>
      <c r="O14" s="193">
        <v>25090</v>
      </c>
      <c r="P14" s="194">
        <v>28547</v>
      </c>
    </row>
    <row r="15" spans="1:16" ht="15.75" thickBot="1" x14ac:dyDescent="0.3">
      <c r="B15" s="196" t="s">
        <v>16</v>
      </c>
      <c r="C15" s="195">
        <v>346698</v>
      </c>
      <c r="D15" s="195">
        <v>345095</v>
      </c>
      <c r="E15" s="195">
        <v>338094</v>
      </c>
      <c r="F15" s="195">
        <v>325318</v>
      </c>
      <c r="G15" s="195">
        <v>305170</v>
      </c>
      <c r="H15" s="195">
        <v>0</v>
      </c>
      <c r="I15" s="195">
        <v>0</v>
      </c>
      <c r="J15" s="195">
        <f>SUM(J6:J14)</f>
        <v>335353</v>
      </c>
      <c r="K15" s="195">
        <f t="shared" ref="K15:P15" si="0">SUM(K6:K14)</f>
        <v>330147</v>
      </c>
      <c r="L15" s="195">
        <f t="shared" si="0"/>
        <v>343914</v>
      </c>
      <c r="M15" s="195">
        <f t="shared" si="0"/>
        <v>340505</v>
      </c>
      <c r="N15" s="195">
        <f t="shared" si="0"/>
        <v>344668</v>
      </c>
      <c r="O15" s="195">
        <f t="shared" si="0"/>
        <v>200221</v>
      </c>
      <c r="P15" s="195">
        <f t="shared" si="0"/>
        <v>286984</v>
      </c>
    </row>
    <row r="16" spans="1:16" ht="15.75" thickBot="1" x14ac:dyDescent="0.3">
      <c r="B16" s="197" t="s">
        <v>422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18067</v>
      </c>
      <c r="I17" s="185"/>
      <c r="J17" s="186"/>
      <c r="K17" s="187"/>
      <c r="L17" s="187"/>
      <c r="M17" s="187"/>
      <c r="N17" s="187"/>
      <c r="O17" s="417">
        <v>21348</v>
      </c>
      <c r="P17" s="418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6987</v>
      </c>
      <c r="I18" s="191"/>
      <c r="J18" s="192"/>
      <c r="K18" s="193"/>
      <c r="L18" s="193"/>
      <c r="M18" s="193"/>
      <c r="N18" s="193"/>
      <c r="O18" s="403">
        <v>7496</v>
      </c>
      <c r="P18" s="419"/>
    </row>
    <row r="19" spans="2:16" x14ac:dyDescent="0.25">
      <c r="B19" s="188" t="s">
        <v>425</v>
      </c>
      <c r="C19" s="189"/>
      <c r="D19" s="190"/>
      <c r="E19" s="190"/>
      <c r="F19" s="190"/>
      <c r="G19" s="190"/>
      <c r="H19" s="190">
        <v>40471</v>
      </c>
      <c r="I19" s="191"/>
      <c r="J19" s="192"/>
      <c r="K19" s="193"/>
      <c r="L19" s="193"/>
      <c r="M19" s="193"/>
      <c r="N19" s="193"/>
      <c r="O19" s="403">
        <v>38750</v>
      </c>
      <c r="P19" s="419"/>
    </row>
    <row r="20" spans="2:16" x14ac:dyDescent="0.25">
      <c r="B20" s="188" t="s">
        <v>468</v>
      </c>
      <c r="C20" s="189"/>
      <c r="D20" s="190"/>
      <c r="E20" s="190"/>
      <c r="F20" s="190"/>
      <c r="G20" s="190"/>
      <c r="H20" s="190">
        <v>47985</v>
      </c>
      <c r="I20" s="191"/>
      <c r="J20" s="192"/>
      <c r="K20" s="193"/>
      <c r="L20" s="193"/>
      <c r="M20" s="193"/>
      <c r="N20" s="193"/>
      <c r="O20" s="403">
        <v>44913</v>
      </c>
      <c r="P20" s="419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18076</v>
      </c>
      <c r="I21" s="191"/>
      <c r="J21" s="192"/>
      <c r="K21" s="193"/>
      <c r="L21" s="193"/>
      <c r="M21" s="193"/>
      <c r="N21" s="193"/>
      <c r="O21" s="403">
        <v>16611</v>
      </c>
      <c r="P21" s="419"/>
    </row>
    <row r="22" spans="2:16" x14ac:dyDescent="0.25">
      <c r="B22" s="188" t="s">
        <v>426</v>
      </c>
      <c r="C22" s="189"/>
      <c r="D22" s="190"/>
      <c r="E22" s="190"/>
      <c r="F22" s="190"/>
      <c r="G22" s="190"/>
      <c r="H22" s="190">
        <v>58067</v>
      </c>
      <c r="I22" s="191"/>
      <c r="J22" s="192"/>
      <c r="K22" s="193"/>
      <c r="L22" s="193"/>
      <c r="M22" s="193"/>
      <c r="N22" s="193"/>
      <c r="O22" s="403">
        <v>56615</v>
      </c>
      <c r="P22" s="419"/>
    </row>
    <row r="23" spans="2:16" x14ac:dyDescent="0.25">
      <c r="B23" s="259" t="s">
        <v>423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403"/>
      <c r="P23" s="419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38339</v>
      </c>
      <c r="J24" s="192"/>
      <c r="K24" s="193"/>
      <c r="L24" s="193"/>
      <c r="M24" s="403"/>
      <c r="N24" s="193"/>
      <c r="O24" s="403"/>
      <c r="P24" s="419">
        <v>47543</v>
      </c>
    </row>
    <row r="25" spans="2:16" x14ac:dyDescent="0.25">
      <c r="B25" s="188" t="s">
        <v>356</v>
      </c>
      <c r="I25" s="190">
        <v>52687</v>
      </c>
      <c r="J25" s="192"/>
      <c r="K25" s="193"/>
      <c r="L25" s="193"/>
      <c r="M25" s="193"/>
      <c r="N25" s="193"/>
      <c r="O25" s="403"/>
      <c r="P25" s="419">
        <v>59825</v>
      </c>
    </row>
    <row r="26" spans="2:16" x14ac:dyDescent="0.25">
      <c r="B26" s="188" t="s">
        <v>424</v>
      </c>
      <c r="I26" s="190">
        <v>34464</v>
      </c>
      <c r="J26" s="192"/>
      <c r="K26" s="193"/>
      <c r="L26" s="193"/>
      <c r="M26" s="193"/>
      <c r="N26" s="193"/>
      <c r="O26" s="403"/>
      <c r="P26" s="419">
        <v>41159</v>
      </c>
    </row>
    <row r="27" spans="2:16" ht="15.75" thickBot="1" x14ac:dyDescent="0.3">
      <c r="B27" s="188" t="s">
        <v>357</v>
      </c>
      <c r="I27" s="190">
        <v>6373</v>
      </c>
      <c r="J27" s="192"/>
      <c r="K27" s="193"/>
      <c r="L27" s="193"/>
      <c r="M27" s="193"/>
      <c r="N27" s="193"/>
      <c r="O27" s="403"/>
      <c r="P27" s="419">
        <v>6733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189653</v>
      </c>
      <c r="I28" s="295">
        <v>131863</v>
      </c>
      <c r="J28" s="195"/>
      <c r="K28" s="195"/>
      <c r="L28" s="195"/>
      <c r="M28" s="195"/>
      <c r="N28" s="195"/>
      <c r="O28" s="195">
        <f>SUM(O17:O27)</f>
        <v>185733</v>
      </c>
      <c r="P28" s="195">
        <f>SUM(P17:P27)</f>
        <v>155260</v>
      </c>
    </row>
    <row r="29" spans="2:16" ht="15.75" thickBot="1" x14ac:dyDescent="0.3"/>
    <row r="30" spans="2:16" ht="15.75" thickBot="1" x14ac:dyDescent="0.3">
      <c r="B30" s="131" t="s">
        <v>421</v>
      </c>
      <c r="C30" s="200" t="s">
        <v>519</v>
      </c>
      <c r="D30" s="201" t="s">
        <v>523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124426</v>
      </c>
      <c r="D31" s="205">
        <f t="shared" ref="D31:D40" si="2">SUM(J6:P6)</f>
        <v>235312</v>
      </c>
      <c r="E31" s="206">
        <f t="shared" ref="E31:E40" si="3">+IFERROR((D31-C31)/C31,"-")</f>
        <v>0.89118029993731218</v>
      </c>
    </row>
    <row r="32" spans="2:16" x14ac:dyDescent="0.25">
      <c r="B32" s="207" t="s">
        <v>347</v>
      </c>
      <c r="C32" s="208">
        <f t="shared" si="1"/>
        <v>246515</v>
      </c>
      <c r="D32" s="209">
        <f t="shared" si="2"/>
        <v>358203</v>
      </c>
      <c r="E32" s="210">
        <f t="shared" si="3"/>
        <v>0.45306776463906862</v>
      </c>
    </row>
    <row r="33" spans="2:5" x14ac:dyDescent="0.25">
      <c r="B33" s="207" t="s">
        <v>348</v>
      </c>
      <c r="C33" s="208">
        <f t="shared" si="1"/>
        <v>105309</v>
      </c>
      <c r="D33" s="209">
        <f t="shared" si="2"/>
        <v>127091</v>
      </c>
      <c r="E33" s="210">
        <f t="shared" si="3"/>
        <v>0.20683892164962159</v>
      </c>
    </row>
    <row r="34" spans="2:5" x14ac:dyDescent="0.25">
      <c r="B34" s="207" t="s">
        <v>349</v>
      </c>
      <c r="C34" s="208">
        <f t="shared" si="1"/>
        <v>304089</v>
      </c>
      <c r="D34" s="209">
        <f t="shared" si="2"/>
        <v>370338</v>
      </c>
      <c r="E34" s="210">
        <f t="shared" si="3"/>
        <v>0.21786056055957301</v>
      </c>
    </row>
    <row r="35" spans="2:5" x14ac:dyDescent="0.25">
      <c r="B35" s="207" t="s">
        <v>350</v>
      </c>
      <c r="C35" s="208">
        <f t="shared" si="1"/>
        <v>118553</v>
      </c>
      <c r="D35" s="209">
        <f t="shared" si="2"/>
        <v>183118</v>
      </c>
      <c r="E35" s="210">
        <f t="shared" si="3"/>
        <v>0.5446087403945914</v>
      </c>
    </row>
    <row r="36" spans="2:5" x14ac:dyDescent="0.25">
      <c r="B36" s="207" t="s">
        <v>351</v>
      </c>
      <c r="C36" s="208">
        <f t="shared" si="1"/>
        <v>238097</v>
      </c>
      <c r="D36" s="209">
        <f t="shared" si="2"/>
        <v>291901</v>
      </c>
      <c r="E36" s="210">
        <f t="shared" si="3"/>
        <v>0.2259751277840544</v>
      </c>
    </row>
    <row r="37" spans="2:5" x14ac:dyDescent="0.25">
      <c r="B37" s="207" t="s">
        <v>352</v>
      </c>
      <c r="C37" s="208">
        <f t="shared" si="1"/>
        <v>196019</v>
      </c>
      <c r="D37" s="209">
        <f t="shared" si="2"/>
        <v>232760</v>
      </c>
      <c r="E37" s="210">
        <f t="shared" si="3"/>
        <v>0.18743591182487412</v>
      </c>
    </row>
    <row r="38" spans="2:5" x14ac:dyDescent="0.25">
      <c r="B38" s="203" t="s">
        <v>353</v>
      </c>
      <c r="C38" s="208">
        <f t="shared" si="1"/>
        <v>28412</v>
      </c>
      <c r="D38" s="209">
        <f t="shared" si="2"/>
        <v>40331</v>
      </c>
      <c r="E38" s="211">
        <f t="shared" si="3"/>
        <v>0.41950584260171758</v>
      </c>
    </row>
    <row r="39" spans="2:5" ht="15.75" thickBot="1" x14ac:dyDescent="0.3">
      <c r="B39" s="203" t="s">
        <v>396</v>
      </c>
      <c r="C39" s="208">
        <f t="shared" si="1"/>
        <v>298955</v>
      </c>
      <c r="D39" s="209">
        <f t="shared" si="2"/>
        <v>342738</v>
      </c>
      <c r="E39" s="211">
        <f t="shared" ref="E39" si="4">+IFERROR((D39-C39)/C39,"-")</f>
        <v>0.1464534796206787</v>
      </c>
    </row>
    <row r="40" spans="2:5" ht="15.75" thickBot="1" x14ac:dyDescent="0.3">
      <c r="B40" s="212" t="s">
        <v>16</v>
      </c>
      <c r="C40" s="213">
        <f t="shared" si="1"/>
        <v>1660375</v>
      </c>
      <c r="D40" s="214">
        <f t="shared" si="2"/>
        <v>2181792</v>
      </c>
      <c r="E40" s="215">
        <f t="shared" si="3"/>
        <v>0.31403568470977944</v>
      </c>
    </row>
    <row r="41" spans="2:5" ht="15.75" thickBot="1" x14ac:dyDescent="0.3">
      <c r="B41" s="131" t="s">
        <v>422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18067</v>
      </c>
      <c r="D42" s="209">
        <f t="shared" ref="D42:D47" si="7">O17</f>
        <v>21348</v>
      </c>
      <c r="E42" s="216">
        <f t="shared" si="5"/>
        <v>0.18160181546465931</v>
      </c>
    </row>
    <row r="43" spans="2:5" x14ac:dyDescent="0.25">
      <c r="B43" s="207" t="s">
        <v>359</v>
      </c>
      <c r="C43" s="208">
        <f t="shared" si="6"/>
        <v>6987</v>
      </c>
      <c r="D43" s="209">
        <f t="shared" si="7"/>
        <v>7496</v>
      </c>
      <c r="E43" s="216">
        <f t="shared" si="5"/>
        <v>7.2849577787319306E-2</v>
      </c>
    </row>
    <row r="44" spans="2:5" x14ac:dyDescent="0.25">
      <c r="B44" s="302" t="s">
        <v>425</v>
      </c>
      <c r="C44" s="208">
        <f t="shared" si="6"/>
        <v>40471</v>
      </c>
      <c r="D44" s="209">
        <f t="shared" si="7"/>
        <v>38750</v>
      </c>
      <c r="E44" s="216">
        <f t="shared" si="5"/>
        <v>-4.2524276642534158E-2</v>
      </c>
    </row>
    <row r="45" spans="2:5" ht="15.75" thickBot="1" x14ac:dyDescent="0.3">
      <c r="B45" s="302" t="s">
        <v>468</v>
      </c>
      <c r="C45" s="208">
        <f t="shared" si="6"/>
        <v>47985</v>
      </c>
      <c r="D45" s="209">
        <f t="shared" si="7"/>
        <v>44913</v>
      </c>
      <c r="E45" s="216">
        <f t="shared" si="5"/>
        <v>-6.402000625195374E-2</v>
      </c>
    </row>
    <row r="46" spans="2:5" ht="15.75" thickBot="1" x14ac:dyDescent="0.3">
      <c r="B46" s="302" t="s">
        <v>354</v>
      </c>
      <c r="C46" s="208">
        <f t="shared" si="6"/>
        <v>18076</v>
      </c>
      <c r="D46" s="209">
        <f t="shared" si="7"/>
        <v>16611</v>
      </c>
      <c r="E46" s="216">
        <f t="shared" si="5"/>
        <v>-8.1046691745961491E-2</v>
      </c>
    </row>
    <row r="47" spans="2:5" ht="15.75" thickBot="1" x14ac:dyDescent="0.3">
      <c r="B47" s="302" t="s">
        <v>426</v>
      </c>
      <c r="C47" s="208">
        <f t="shared" si="6"/>
        <v>58067</v>
      </c>
      <c r="D47" s="209">
        <f t="shared" si="7"/>
        <v>56615</v>
      </c>
      <c r="E47" s="216">
        <f t="shared" si="5"/>
        <v>-2.5005596982795735E-2</v>
      </c>
    </row>
    <row r="48" spans="2:5" ht="15.75" thickBot="1" x14ac:dyDescent="0.3">
      <c r="B48" s="131" t="s">
        <v>423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38339</v>
      </c>
      <c r="D49" s="209">
        <f>P24</f>
        <v>47543</v>
      </c>
      <c r="E49" s="216">
        <f t="shared" si="5"/>
        <v>0.24006885938600381</v>
      </c>
    </row>
    <row r="50" spans="2:5" ht="15.75" thickBot="1" x14ac:dyDescent="0.3">
      <c r="B50" s="207" t="s">
        <v>356</v>
      </c>
      <c r="C50" s="208">
        <f>I25</f>
        <v>52687</v>
      </c>
      <c r="D50" s="209">
        <f>P25</f>
        <v>59825</v>
      </c>
      <c r="E50" s="216">
        <f t="shared" si="5"/>
        <v>0.13547934025471178</v>
      </c>
    </row>
    <row r="51" spans="2:5" ht="15.75" thickBot="1" x14ac:dyDescent="0.3">
      <c r="B51" s="302" t="s">
        <v>424</v>
      </c>
      <c r="C51" s="208">
        <f>I26</f>
        <v>34464</v>
      </c>
      <c r="D51" s="209">
        <f>P26</f>
        <v>41159</v>
      </c>
      <c r="E51" s="216">
        <f t="shared" ref="E51" si="8">+IFERROR((D51-C51)/C51,"-")</f>
        <v>0.19426067780872794</v>
      </c>
    </row>
    <row r="52" spans="2:5" ht="15.75" thickBot="1" x14ac:dyDescent="0.3">
      <c r="B52" s="207" t="s">
        <v>357</v>
      </c>
      <c r="C52" s="208">
        <f>I27</f>
        <v>6373</v>
      </c>
      <c r="D52" s="209">
        <f>P27</f>
        <v>6733</v>
      </c>
      <c r="E52" s="216">
        <f t="shared" si="5"/>
        <v>5.6488310058057427E-2</v>
      </c>
    </row>
    <row r="53" spans="2:5" ht="15.75" thickBot="1" x14ac:dyDescent="0.3">
      <c r="B53" s="196" t="s">
        <v>222</v>
      </c>
      <c r="C53" s="217">
        <f>SUM(C42:C52)</f>
        <v>321516</v>
      </c>
      <c r="D53" s="218">
        <f>SUM(D42:D52)</f>
        <v>340993</v>
      </c>
      <c r="E53" s="215">
        <f t="shared" si="5"/>
        <v>6.0578633722738529E-2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J16" sqref="J16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76"/>
      <c r="B2" s="476"/>
      <c r="C2" s="477" t="s">
        <v>519</v>
      </c>
      <c r="D2" s="478"/>
      <c r="E2" s="478"/>
      <c r="F2" s="478"/>
      <c r="G2" s="478"/>
      <c r="H2" s="478"/>
      <c r="I2" s="479"/>
      <c r="J2" s="477" t="s">
        <v>523</v>
      </c>
      <c r="K2" s="478"/>
      <c r="L2" s="478"/>
      <c r="M2" s="478"/>
      <c r="N2" s="478"/>
      <c r="O2" s="478"/>
      <c r="P2" s="479"/>
    </row>
    <row r="3" spans="1:20" ht="15.75" thickBot="1" x14ac:dyDescent="0.3">
      <c r="A3" s="476"/>
      <c r="B3" s="476"/>
      <c r="C3" s="480" t="s">
        <v>2</v>
      </c>
      <c r="D3" s="481"/>
      <c r="E3" s="481"/>
      <c r="F3" s="481"/>
      <c r="G3" s="481"/>
      <c r="H3" s="481"/>
      <c r="I3" s="482"/>
      <c r="J3" s="480" t="s">
        <v>2</v>
      </c>
      <c r="K3" s="481"/>
      <c r="L3" s="481"/>
      <c r="M3" s="481"/>
      <c r="N3" s="481"/>
      <c r="O3" s="481"/>
      <c r="P3" s="482"/>
    </row>
    <row r="4" spans="1:20" ht="15.75" thickBot="1" x14ac:dyDescent="0.3">
      <c r="A4" s="476"/>
      <c r="B4" s="476"/>
      <c r="C4" s="128">
        <v>44844</v>
      </c>
      <c r="D4" s="128">
        <v>44845</v>
      </c>
      <c r="E4" s="128">
        <v>44846</v>
      </c>
      <c r="F4" s="128">
        <v>44847</v>
      </c>
      <c r="G4" s="128">
        <v>44848</v>
      </c>
      <c r="H4" s="128">
        <v>44849</v>
      </c>
      <c r="I4" s="128">
        <v>44850</v>
      </c>
      <c r="J4" s="128">
        <v>44851</v>
      </c>
      <c r="K4" s="128">
        <v>44852</v>
      </c>
      <c r="L4" s="128">
        <v>44853</v>
      </c>
      <c r="M4" s="128">
        <v>44854</v>
      </c>
      <c r="N4" s="128">
        <v>44855</v>
      </c>
      <c r="O4" s="128">
        <v>44856</v>
      </c>
      <c r="P4" s="128">
        <v>44857</v>
      </c>
    </row>
    <row r="5" spans="1:20" ht="15.75" thickBot="1" x14ac:dyDescent="0.3">
      <c r="A5" s="476"/>
      <c r="B5" s="476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20" ht="15.75" thickBot="1" x14ac:dyDescent="0.3">
      <c r="B6" s="15" t="s">
        <v>421</v>
      </c>
      <c r="C6" s="219"/>
      <c r="D6" s="220"/>
      <c r="E6" s="220"/>
      <c r="F6" s="220"/>
      <c r="G6" s="220"/>
      <c r="H6" s="220"/>
      <c r="I6" s="220"/>
      <c r="J6" s="106"/>
      <c r="K6" s="107"/>
      <c r="L6" s="107"/>
      <c r="M6" s="107"/>
      <c r="N6" s="107"/>
      <c r="O6" s="107"/>
      <c r="P6" s="108"/>
    </row>
    <row r="7" spans="1:20" x14ac:dyDescent="0.25">
      <c r="B7" s="286" t="s">
        <v>346</v>
      </c>
      <c r="C7" s="221">
        <v>19257.116666666599</v>
      </c>
      <c r="D7" s="222">
        <v>18534.133333333299</v>
      </c>
      <c r="E7" s="222">
        <v>18835.616666666599</v>
      </c>
      <c r="F7" s="222">
        <v>18221.150000000001</v>
      </c>
      <c r="G7" s="222">
        <v>17770.55</v>
      </c>
      <c r="H7" s="222"/>
      <c r="I7" s="222"/>
      <c r="J7" s="224">
        <v>22207.8166666666</v>
      </c>
      <c r="K7" s="224">
        <v>20372.083333333299</v>
      </c>
      <c r="L7" s="224">
        <v>20530.083333333299</v>
      </c>
      <c r="M7" s="224">
        <v>19963.95</v>
      </c>
      <c r="N7" s="224">
        <v>26037.116666666599</v>
      </c>
      <c r="O7" s="224"/>
      <c r="P7" s="225"/>
    </row>
    <row r="8" spans="1:20" x14ac:dyDescent="0.25">
      <c r="B8" s="188" t="s">
        <v>347</v>
      </c>
      <c r="C8" s="222">
        <v>47678.583333333299</v>
      </c>
      <c r="D8" s="222">
        <v>46354.283333333296</v>
      </c>
      <c r="E8" s="222">
        <v>47623.133333333302</v>
      </c>
      <c r="F8" s="222">
        <v>47255.966666666602</v>
      </c>
      <c r="G8" s="222">
        <v>45586.833333333299</v>
      </c>
      <c r="H8" s="222"/>
      <c r="I8" s="222"/>
      <c r="J8" s="223">
        <v>54077.366666666603</v>
      </c>
      <c r="K8" s="380">
        <v>52768.95</v>
      </c>
      <c r="L8" s="380">
        <v>53772.983333333301</v>
      </c>
      <c r="M8" s="380">
        <v>50447.483333333301</v>
      </c>
      <c r="N8" s="380">
        <v>56955.483333333301</v>
      </c>
      <c r="O8" s="224"/>
      <c r="P8" s="225"/>
    </row>
    <row r="9" spans="1:20" x14ac:dyDescent="0.25">
      <c r="B9" s="188" t="s">
        <v>348</v>
      </c>
      <c r="C9" s="222">
        <v>22311.05</v>
      </c>
      <c r="D9" s="222">
        <v>19474.0666666666</v>
      </c>
      <c r="E9" s="222">
        <v>19804.733333333301</v>
      </c>
      <c r="F9" s="222">
        <v>20567.95</v>
      </c>
      <c r="G9" s="222">
        <v>18457.599999999999</v>
      </c>
      <c r="H9" s="222"/>
      <c r="I9" s="222"/>
      <c r="J9" s="223">
        <v>21429.5666666666</v>
      </c>
      <c r="K9" s="224">
        <v>21562.133333333299</v>
      </c>
      <c r="L9" s="380">
        <v>21939.916666666599</v>
      </c>
      <c r="M9" s="224">
        <v>19893.580000000002</v>
      </c>
      <c r="N9" s="380">
        <v>24836.65</v>
      </c>
      <c r="O9" s="224"/>
      <c r="P9" s="225"/>
    </row>
    <row r="10" spans="1:20" ht="17.25" customHeight="1" x14ac:dyDescent="0.25">
      <c r="B10" s="188" t="s">
        <v>349</v>
      </c>
      <c r="C10" s="222">
        <v>54896.716666666602</v>
      </c>
      <c r="D10" s="222">
        <v>67057.366666666596</v>
      </c>
      <c r="E10" s="222">
        <v>66190.333333333299</v>
      </c>
      <c r="F10" s="222">
        <v>63923.25</v>
      </c>
      <c r="G10" s="222">
        <v>59292.383333333302</v>
      </c>
      <c r="H10" s="222"/>
      <c r="I10" s="222"/>
      <c r="J10" s="223">
        <v>63641.9</v>
      </c>
      <c r="K10" s="224">
        <v>62712.983333333301</v>
      </c>
      <c r="L10" s="224">
        <v>64233.716666666602</v>
      </c>
      <c r="M10" s="224">
        <v>51593.466666666602</v>
      </c>
      <c r="N10" s="224">
        <v>53126.633333333302</v>
      </c>
      <c r="O10" s="224"/>
      <c r="P10" s="225"/>
    </row>
    <row r="11" spans="1:20" x14ac:dyDescent="0.25">
      <c r="B11" s="188" t="s">
        <v>350</v>
      </c>
      <c r="C11" s="222">
        <v>13062.166666666601</v>
      </c>
      <c r="D11" s="222">
        <v>13658.416666666601</v>
      </c>
      <c r="E11" s="222">
        <v>13497.116666666599</v>
      </c>
      <c r="F11" s="222">
        <v>13334.0666666666</v>
      </c>
      <c r="G11" s="222">
        <v>12913.0333333333</v>
      </c>
      <c r="H11" s="222"/>
      <c r="I11" s="222"/>
      <c r="J11" s="223">
        <v>14540.0666666666</v>
      </c>
      <c r="K11" s="380">
        <v>16037.583333333299</v>
      </c>
      <c r="L11" s="380">
        <v>21573.95</v>
      </c>
      <c r="M11" s="380">
        <v>12182.516666666599</v>
      </c>
      <c r="N11" s="380">
        <v>14145.233333333301</v>
      </c>
      <c r="O11" s="224"/>
      <c r="P11" s="225"/>
    </row>
    <row r="12" spans="1:20" x14ac:dyDescent="0.25">
      <c r="B12" s="188" t="s">
        <v>351</v>
      </c>
      <c r="C12" s="222">
        <v>28513.8</v>
      </c>
      <c r="D12" s="222">
        <v>27482.166666666599</v>
      </c>
      <c r="E12" s="222">
        <v>26413.866666666599</v>
      </c>
      <c r="F12" s="222">
        <v>26525.9</v>
      </c>
      <c r="G12" s="222">
        <v>25053.866666666599</v>
      </c>
      <c r="H12" s="222"/>
      <c r="I12" s="222"/>
      <c r="J12" s="223">
        <v>26321.0333333333</v>
      </c>
      <c r="K12" s="380">
        <v>26964.0333333333</v>
      </c>
      <c r="L12" s="380">
        <v>26401.55</v>
      </c>
      <c r="M12" s="224">
        <v>24377.416666666599</v>
      </c>
      <c r="N12" s="380">
        <v>26485.433333333302</v>
      </c>
      <c r="O12" s="224"/>
      <c r="P12" s="225"/>
    </row>
    <row r="13" spans="1:20" x14ac:dyDescent="0.25">
      <c r="B13" s="188" t="s">
        <v>352</v>
      </c>
      <c r="C13" s="222">
        <v>39293.199999999997</v>
      </c>
      <c r="D13" s="222">
        <v>33493.883333333302</v>
      </c>
      <c r="E13" s="222">
        <v>33758.949999999997</v>
      </c>
      <c r="F13" s="222">
        <v>32758.766666666601</v>
      </c>
      <c r="G13" s="222">
        <v>25729.433333333302</v>
      </c>
      <c r="H13" s="222"/>
      <c r="I13" s="222"/>
      <c r="J13" s="223">
        <v>33691.050000000003</v>
      </c>
      <c r="K13" s="224">
        <v>32175.200000000001</v>
      </c>
      <c r="L13" s="224">
        <v>29669.9</v>
      </c>
      <c r="M13" s="224">
        <v>28496.1</v>
      </c>
      <c r="N13" s="224">
        <v>33411.666666666599</v>
      </c>
      <c r="O13" s="224"/>
      <c r="P13" s="225"/>
    </row>
    <row r="14" spans="1:20" x14ac:dyDescent="0.25">
      <c r="B14" s="188" t="s">
        <v>353</v>
      </c>
      <c r="C14" s="222">
        <v>3280.2666666666601</v>
      </c>
      <c r="D14" s="222">
        <v>2204.4</v>
      </c>
      <c r="E14" s="222">
        <v>2210.4333333333302</v>
      </c>
      <c r="F14" s="222">
        <v>1156.3</v>
      </c>
      <c r="G14" s="222">
        <v>1766.15</v>
      </c>
      <c r="H14" s="222"/>
      <c r="I14" s="222"/>
      <c r="J14" s="380">
        <v>3268.0666666666598</v>
      </c>
      <c r="K14" s="380">
        <v>2323.35</v>
      </c>
      <c r="L14" s="380">
        <v>2487.4</v>
      </c>
      <c r="M14" s="380">
        <v>3949.85</v>
      </c>
      <c r="N14" s="380">
        <v>1699.88333333333</v>
      </c>
      <c r="O14" s="380"/>
      <c r="P14" s="381"/>
    </row>
    <row r="15" spans="1:20" ht="15.75" thickBot="1" x14ac:dyDescent="0.3">
      <c r="B15" s="188" t="s">
        <v>396</v>
      </c>
      <c r="C15" s="222">
        <v>40918.9</v>
      </c>
      <c r="D15" s="222">
        <v>47564</v>
      </c>
      <c r="E15" s="222">
        <v>48389.666666666599</v>
      </c>
      <c r="F15" s="222">
        <v>46946.216666666602</v>
      </c>
      <c r="G15" s="222">
        <v>43796.166666666599</v>
      </c>
      <c r="H15" s="222"/>
      <c r="I15" s="222"/>
      <c r="J15" s="379">
        <v>46616.160000000003</v>
      </c>
      <c r="K15" s="380">
        <v>45148.45</v>
      </c>
      <c r="L15" s="380">
        <v>45097.4</v>
      </c>
      <c r="M15" s="224">
        <v>36936.25</v>
      </c>
      <c r="N15" s="380">
        <v>44876.1</v>
      </c>
      <c r="O15" s="380"/>
      <c r="P15" s="381"/>
    </row>
    <row r="16" spans="1:20" ht="15.75" thickBot="1" x14ac:dyDescent="0.3">
      <c r="B16" s="196" t="s">
        <v>16</v>
      </c>
      <c r="C16" s="226">
        <v>269211.79999999976</v>
      </c>
      <c r="D16" s="226">
        <v>275822.71666666633</v>
      </c>
      <c r="E16" s="226">
        <v>276723.84999999963</v>
      </c>
      <c r="F16" s="226">
        <v>270689.56666666636</v>
      </c>
      <c r="G16" s="226">
        <v>250366.0166666664</v>
      </c>
      <c r="H16" s="226">
        <v>0</v>
      </c>
      <c r="I16" s="227">
        <v>0</v>
      </c>
      <c r="J16" s="228">
        <f>SUM(J7:J15)</f>
        <v>285793.02666666638</v>
      </c>
      <c r="K16" s="228">
        <f t="shared" ref="K16:P16" si="0">SUM(K7:K15)</f>
        <v>280064.76666666655</v>
      </c>
      <c r="L16" s="228">
        <f t="shared" si="0"/>
        <v>285706.89999999979</v>
      </c>
      <c r="M16" s="228">
        <f t="shared" si="0"/>
        <v>247840.61333333314</v>
      </c>
      <c r="N16" s="228">
        <f t="shared" si="0"/>
        <v>281574.19999999972</v>
      </c>
      <c r="O16" s="228">
        <f t="shared" si="0"/>
        <v>0</v>
      </c>
      <c r="P16" s="228">
        <f t="shared" si="0"/>
        <v>0</v>
      </c>
      <c r="Q16" s="292"/>
      <c r="S16" s="292"/>
      <c r="T16" s="293"/>
    </row>
    <row r="17" spans="2:18" ht="15.75" thickBot="1" x14ac:dyDescent="0.3">
      <c r="B17" s="197" t="s">
        <v>422</v>
      </c>
      <c r="C17" s="200"/>
      <c r="D17" s="201"/>
      <c r="R17" s="293"/>
    </row>
    <row r="18" spans="2:18" x14ac:dyDescent="0.25">
      <c r="B18" s="198" t="s">
        <v>358</v>
      </c>
      <c r="C18" s="229"/>
      <c r="D18" s="230"/>
      <c r="E18" s="230"/>
      <c r="F18" s="230"/>
      <c r="G18" s="230"/>
      <c r="H18" s="398">
        <v>11760.1333333333</v>
      </c>
      <c r="I18" s="399"/>
      <c r="J18" s="231"/>
      <c r="K18" s="232"/>
      <c r="L18" s="232"/>
      <c r="M18" s="232"/>
      <c r="N18" s="232"/>
      <c r="O18" s="420">
        <v>11867.5666666666</v>
      </c>
      <c r="P18" s="421"/>
    </row>
    <row r="19" spans="2:18" x14ac:dyDescent="0.25">
      <c r="B19" s="188" t="s">
        <v>359</v>
      </c>
      <c r="C19" s="221"/>
      <c r="D19" s="222"/>
      <c r="E19" s="222"/>
      <c r="F19" s="222"/>
      <c r="G19" s="222"/>
      <c r="H19" s="400">
        <v>2656.7</v>
      </c>
      <c r="I19" s="401"/>
      <c r="J19" s="192"/>
      <c r="K19" s="224"/>
      <c r="L19" s="224"/>
      <c r="M19" s="193"/>
      <c r="N19" s="193"/>
      <c r="O19" s="422">
        <v>2590.5666666666598</v>
      </c>
      <c r="P19" s="419"/>
    </row>
    <row r="20" spans="2:18" x14ac:dyDescent="0.25">
      <c r="B20" s="188" t="s">
        <v>425</v>
      </c>
      <c r="C20" s="221"/>
      <c r="D20" s="222"/>
      <c r="E20" s="222"/>
      <c r="F20" s="222"/>
      <c r="G20" s="222"/>
      <c r="H20" s="400">
        <v>32395.966666666602</v>
      </c>
      <c r="I20" s="401"/>
      <c r="J20" s="192"/>
      <c r="K20" s="224"/>
      <c r="L20" s="224"/>
      <c r="M20" s="193"/>
      <c r="N20" s="193"/>
      <c r="O20" s="422">
        <v>30054.55</v>
      </c>
      <c r="P20" s="419"/>
    </row>
    <row r="21" spans="2:18" x14ac:dyDescent="0.25">
      <c r="B21" s="188" t="s">
        <v>468</v>
      </c>
      <c r="C21" s="221"/>
      <c r="D21" s="222"/>
      <c r="E21" s="222"/>
      <c r="F21" s="222"/>
      <c r="G21" s="222"/>
      <c r="H21" s="400">
        <v>39285.983333333301</v>
      </c>
      <c r="I21" s="401"/>
      <c r="J21" s="192"/>
      <c r="K21" s="224"/>
      <c r="L21" s="224"/>
      <c r="M21" s="193"/>
      <c r="N21" s="193"/>
      <c r="O21" s="422">
        <v>38308.416666666599</v>
      </c>
      <c r="P21" s="419"/>
    </row>
    <row r="22" spans="2:18" x14ac:dyDescent="0.25">
      <c r="B22" s="188" t="s">
        <v>354</v>
      </c>
      <c r="C22" s="221"/>
      <c r="D22" s="222"/>
      <c r="E22" s="222"/>
      <c r="F22" s="222"/>
      <c r="G22" s="222"/>
      <c r="H22" s="400">
        <v>10211.6333333333</v>
      </c>
      <c r="I22" s="401"/>
      <c r="J22" s="192"/>
      <c r="K22" s="224"/>
      <c r="L22" s="224"/>
      <c r="M22" s="193"/>
      <c r="N22" s="193"/>
      <c r="O22" s="422">
        <v>7691.2</v>
      </c>
      <c r="P22" s="424"/>
    </row>
    <row r="23" spans="2:18" x14ac:dyDescent="0.25">
      <c r="B23" s="188" t="s">
        <v>426</v>
      </c>
      <c r="C23" s="221"/>
      <c r="D23" s="222"/>
      <c r="E23" s="222"/>
      <c r="F23" s="222"/>
      <c r="G23" s="222"/>
      <c r="H23" s="400">
        <v>61789.15</v>
      </c>
      <c r="I23" s="401"/>
      <c r="J23" s="192"/>
      <c r="K23" s="224"/>
      <c r="L23" s="224"/>
      <c r="M23" s="193"/>
      <c r="N23" s="193"/>
      <c r="O23" s="422">
        <v>62680.3</v>
      </c>
      <c r="P23" s="419"/>
    </row>
    <row r="24" spans="2:18" x14ac:dyDescent="0.25">
      <c r="B24" s="259" t="s">
        <v>423</v>
      </c>
      <c r="C24" s="221"/>
      <c r="D24" s="222"/>
      <c r="E24" s="222"/>
      <c r="F24" s="222"/>
      <c r="G24" s="222"/>
      <c r="H24" s="400"/>
      <c r="I24" s="401"/>
      <c r="J24" s="382"/>
      <c r="K24" s="224"/>
      <c r="L24" s="224"/>
      <c r="M24" s="193"/>
      <c r="N24" s="193"/>
      <c r="O24" s="403"/>
      <c r="P24" s="419"/>
    </row>
    <row r="25" spans="2:18" x14ac:dyDescent="0.25">
      <c r="B25" s="188" t="s">
        <v>355</v>
      </c>
      <c r="C25" s="221"/>
      <c r="D25" s="222"/>
      <c r="E25" s="222"/>
      <c r="F25" s="222"/>
      <c r="G25" s="222"/>
      <c r="H25" s="400"/>
      <c r="I25" s="401">
        <v>18992.05</v>
      </c>
      <c r="J25" s="192"/>
      <c r="K25" s="224"/>
      <c r="L25" s="224"/>
      <c r="M25" s="193"/>
      <c r="N25" s="193"/>
      <c r="O25" s="403"/>
      <c r="P25" s="423">
        <v>23179.616666666599</v>
      </c>
    </row>
    <row r="26" spans="2:18" x14ac:dyDescent="0.25">
      <c r="B26" s="188" t="s">
        <v>356</v>
      </c>
      <c r="C26" s="221"/>
      <c r="D26" s="222"/>
      <c r="E26" s="222"/>
      <c r="F26" s="222"/>
      <c r="G26" s="222"/>
      <c r="H26" s="400"/>
      <c r="I26" s="401">
        <v>28988.15</v>
      </c>
      <c r="J26" s="192"/>
      <c r="K26" s="224"/>
      <c r="L26" s="224"/>
      <c r="M26" s="193"/>
      <c r="N26" s="193"/>
      <c r="O26" s="403"/>
      <c r="P26" s="423">
        <v>32751.3</v>
      </c>
    </row>
    <row r="27" spans="2:18" x14ac:dyDescent="0.25">
      <c r="B27" s="188" t="s">
        <v>424</v>
      </c>
      <c r="C27" s="222"/>
      <c r="D27" s="222"/>
      <c r="E27" s="222"/>
      <c r="F27" s="222"/>
      <c r="G27" s="222"/>
      <c r="H27" s="400"/>
      <c r="I27" s="400">
        <v>16360.266666666599</v>
      </c>
      <c r="J27" s="192"/>
      <c r="K27" s="224"/>
      <c r="L27" s="224"/>
      <c r="M27" s="193"/>
      <c r="N27" s="193"/>
      <c r="O27" s="403"/>
      <c r="P27" s="423">
        <v>16928.483333333301</v>
      </c>
    </row>
    <row r="28" spans="2:18" ht="15.75" thickBot="1" x14ac:dyDescent="0.3">
      <c r="B28" s="188" t="s">
        <v>357</v>
      </c>
      <c r="E28" s="222"/>
      <c r="H28" s="402"/>
      <c r="I28" s="401">
        <v>1608.7166666666601</v>
      </c>
      <c r="J28" s="192"/>
      <c r="K28" s="224"/>
      <c r="L28" s="224"/>
      <c r="M28" s="193"/>
      <c r="N28" s="193"/>
      <c r="O28" s="403"/>
      <c r="P28" s="423">
        <v>1200.95</v>
      </c>
    </row>
    <row r="29" spans="2:18" ht="15.75" thickBot="1" x14ac:dyDescent="0.3">
      <c r="B29" s="196" t="s">
        <v>222</v>
      </c>
      <c r="C29" s="226"/>
      <c r="D29" s="226"/>
      <c r="E29" s="226"/>
      <c r="F29" s="226"/>
      <c r="G29" s="226"/>
      <c r="H29" s="226">
        <v>158099.56666666651</v>
      </c>
      <c r="I29" s="227">
        <v>65949.183333333262</v>
      </c>
      <c r="J29" s="195"/>
      <c r="K29" s="195"/>
      <c r="L29" s="195"/>
      <c r="M29" s="195"/>
      <c r="N29" s="195"/>
      <c r="O29" s="195">
        <f>SUM(O18:O28)</f>
        <v>153192.59999999986</v>
      </c>
      <c r="P29" s="195">
        <f>SUM(P18:P28)</f>
        <v>74060.349999999904</v>
      </c>
    </row>
    <row r="30" spans="2:18" ht="15.75" thickBot="1" x14ac:dyDescent="0.3">
      <c r="C30" s="284"/>
      <c r="D30" s="284"/>
      <c r="E30" s="284"/>
      <c r="F30" s="285"/>
      <c r="G30" s="285"/>
      <c r="H30" s="285"/>
      <c r="I30" s="285"/>
      <c r="J30" s="287"/>
      <c r="K30" s="287"/>
      <c r="L30" s="287"/>
      <c r="M30" s="287"/>
      <c r="N30" s="287"/>
      <c r="O30" s="287"/>
      <c r="P30" s="287"/>
    </row>
    <row r="31" spans="2:18" ht="15.75" thickBot="1" x14ac:dyDescent="0.3">
      <c r="B31" s="131" t="s">
        <v>421</v>
      </c>
      <c r="C31" s="200" t="s">
        <v>519</v>
      </c>
      <c r="D31" s="201" t="s">
        <v>523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92618.566666666491</v>
      </c>
      <c r="D32" s="377">
        <f t="shared" ref="D32:D41" si="2">SUM(J7:P7)</f>
        <v>109111.0499999998</v>
      </c>
      <c r="E32" s="206">
        <f t="shared" ref="E32:E41" si="3">+IFERROR((D32-C32)/C32,"-")</f>
        <v>0.17806886812111472</v>
      </c>
    </row>
    <row r="33" spans="2:5" x14ac:dyDescent="0.25">
      <c r="B33" s="207" t="s">
        <v>347</v>
      </c>
      <c r="C33" s="204">
        <f t="shared" si="1"/>
        <v>234498.79999999981</v>
      </c>
      <c r="D33" s="377">
        <f t="shared" si="2"/>
        <v>268022.26666666649</v>
      </c>
      <c r="E33" s="210">
        <f t="shared" si="3"/>
        <v>0.14295794548486687</v>
      </c>
    </row>
    <row r="34" spans="2:5" x14ac:dyDescent="0.25">
      <c r="B34" s="207" t="s">
        <v>348</v>
      </c>
      <c r="C34" s="204">
        <f t="shared" si="1"/>
        <v>100615.39999999991</v>
      </c>
      <c r="D34" s="205">
        <f t="shared" si="2"/>
        <v>109661.8466666665</v>
      </c>
      <c r="E34" s="210">
        <f t="shared" si="3"/>
        <v>8.9911153428467269E-2</v>
      </c>
    </row>
    <row r="35" spans="2:5" x14ac:dyDescent="0.25">
      <c r="B35" s="207" t="s">
        <v>349</v>
      </c>
      <c r="C35" s="204">
        <f t="shared" si="1"/>
        <v>311360.04999999981</v>
      </c>
      <c r="D35" s="377">
        <f t="shared" si="2"/>
        <v>295308.69999999984</v>
      </c>
      <c r="E35" s="210">
        <f t="shared" si="3"/>
        <v>-5.1552374814944908E-2</v>
      </c>
    </row>
    <row r="36" spans="2:5" x14ac:dyDescent="0.25">
      <c r="B36" s="207" t="s">
        <v>350</v>
      </c>
      <c r="C36" s="204">
        <f t="shared" si="1"/>
        <v>66464.799999999697</v>
      </c>
      <c r="D36" s="205">
        <f t="shared" si="2"/>
        <v>78479.349999999802</v>
      </c>
      <c r="E36" s="210">
        <f t="shared" si="3"/>
        <v>0.18076560826181917</v>
      </c>
    </row>
    <row r="37" spans="2:5" x14ac:dyDescent="0.25">
      <c r="B37" s="207" t="s">
        <v>351</v>
      </c>
      <c r="C37" s="204">
        <f t="shared" si="1"/>
        <v>133989.5999999998</v>
      </c>
      <c r="D37" s="205">
        <f t="shared" si="2"/>
        <v>130549.4666666665</v>
      </c>
      <c r="E37" s="210">
        <f t="shared" si="3"/>
        <v>-2.5674629473730105E-2</v>
      </c>
    </row>
    <row r="38" spans="2:5" x14ac:dyDescent="0.25">
      <c r="B38" s="207" t="s">
        <v>352</v>
      </c>
      <c r="C38" s="204">
        <f t="shared" si="1"/>
        <v>165034.23333333319</v>
      </c>
      <c r="D38" s="205">
        <f t="shared" si="2"/>
        <v>157443.9166666666</v>
      </c>
      <c r="E38" s="210">
        <f t="shared" si="3"/>
        <v>-4.5992376935128407E-2</v>
      </c>
    </row>
    <row r="39" spans="2:5" x14ac:dyDescent="0.25">
      <c r="B39" s="203" t="s">
        <v>353</v>
      </c>
      <c r="C39" s="204">
        <f t="shared" si="1"/>
        <v>10617.54999999999</v>
      </c>
      <c r="D39" s="205">
        <f t="shared" si="2"/>
        <v>13728.54999999999</v>
      </c>
      <c r="E39" s="211">
        <f t="shared" si="3"/>
        <v>0.29300544852626104</v>
      </c>
    </row>
    <row r="40" spans="2:5" ht="15.75" thickBot="1" x14ac:dyDescent="0.3">
      <c r="B40" s="203" t="s">
        <v>396</v>
      </c>
      <c r="C40" s="204">
        <f t="shared" si="1"/>
        <v>227614.94999999981</v>
      </c>
      <c r="D40" s="205">
        <f t="shared" si="2"/>
        <v>218674.36000000002</v>
      </c>
      <c r="E40" s="211">
        <f t="shared" ref="E40" si="4">+IFERROR((D40-C40)/C40,"-")</f>
        <v>-3.9279449790094192E-2</v>
      </c>
    </row>
    <row r="41" spans="2:5" ht="15.75" thickBot="1" x14ac:dyDescent="0.3">
      <c r="B41" s="212" t="s">
        <v>16</v>
      </c>
      <c r="C41" s="213">
        <f t="shared" si="1"/>
        <v>1342813.9499999986</v>
      </c>
      <c r="D41" s="214">
        <f t="shared" si="2"/>
        <v>1380979.5066666657</v>
      </c>
      <c r="E41" s="215">
        <f t="shared" si="3"/>
        <v>2.8422073412826213E-2</v>
      </c>
    </row>
    <row r="42" spans="2:5" ht="15.75" thickBot="1" x14ac:dyDescent="0.3">
      <c r="B42" s="131" t="s">
        <v>422</v>
      </c>
      <c r="E42" s="288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9">
        <f t="shared" ref="C43:C49" si="6">H18</f>
        <v>11760.1333333333</v>
      </c>
      <c r="D43" s="290">
        <f t="shared" ref="D43:D48" si="7">O18</f>
        <v>11867.5666666666</v>
      </c>
      <c r="E43" s="291">
        <f t="shared" si="5"/>
        <v>9.1353839525600659E-3</v>
      </c>
    </row>
    <row r="44" spans="2:5" ht="15.75" thickBot="1" x14ac:dyDescent="0.3">
      <c r="B44" s="207" t="s">
        <v>359</v>
      </c>
      <c r="C44" s="289">
        <f t="shared" si="6"/>
        <v>2656.7</v>
      </c>
      <c r="D44" s="290">
        <f t="shared" si="7"/>
        <v>2590.5666666666598</v>
      </c>
      <c r="E44" s="291">
        <f t="shared" si="5"/>
        <v>-2.489303772851283E-2</v>
      </c>
    </row>
    <row r="45" spans="2:5" ht="15.75" thickBot="1" x14ac:dyDescent="0.3">
      <c r="B45" s="302" t="s">
        <v>425</v>
      </c>
      <c r="C45" s="289">
        <f t="shared" si="6"/>
        <v>32395.966666666602</v>
      </c>
      <c r="D45" s="290">
        <f t="shared" si="7"/>
        <v>30054.55</v>
      </c>
      <c r="E45" s="291">
        <f t="shared" si="5"/>
        <v>-7.2274943691548243E-2</v>
      </c>
    </row>
    <row r="46" spans="2:5" ht="15.75" thickBot="1" x14ac:dyDescent="0.3">
      <c r="B46" s="207" t="s">
        <v>468</v>
      </c>
      <c r="C46" s="289">
        <f t="shared" si="6"/>
        <v>39285.983333333301</v>
      </c>
      <c r="D46" s="290">
        <f t="shared" si="7"/>
        <v>38308.416666666599</v>
      </c>
      <c r="E46" s="291">
        <f t="shared" si="5"/>
        <v>-2.4883344738306654E-2</v>
      </c>
    </row>
    <row r="47" spans="2:5" ht="15.75" thickBot="1" x14ac:dyDescent="0.3">
      <c r="B47" s="207" t="s">
        <v>460</v>
      </c>
      <c r="C47" s="289">
        <f t="shared" si="6"/>
        <v>10211.6333333333</v>
      </c>
      <c r="D47" s="290">
        <f t="shared" si="7"/>
        <v>7691.2</v>
      </c>
      <c r="E47" s="291">
        <f t="shared" si="5"/>
        <v>-0.24681980355737823</v>
      </c>
    </row>
    <row r="48" spans="2:5" ht="15.75" thickBot="1" x14ac:dyDescent="0.3">
      <c r="B48" s="302" t="s">
        <v>426</v>
      </c>
      <c r="C48" s="289">
        <f t="shared" si="6"/>
        <v>61789.15</v>
      </c>
      <c r="D48" s="290">
        <f t="shared" si="7"/>
        <v>62680.3</v>
      </c>
      <c r="E48" s="291">
        <f t="shared" si="5"/>
        <v>1.4422435006793287E-2</v>
      </c>
    </row>
    <row r="49" spans="2:5" ht="15.75" thickBot="1" x14ac:dyDescent="0.3">
      <c r="B49" s="131" t="s">
        <v>423</v>
      </c>
      <c r="C49" s="289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9">
        <f>I25</f>
        <v>18992.05</v>
      </c>
      <c r="D50" s="233">
        <f>P25</f>
        <v>23179.616666666599</v>
      </c>
      <c r="E50" s="210">
        <f t="shared" si="5"/>
        <v>0.22049050348259405</v>
      </c>
    </row>
    <row r="51" spans="2:5" ht="15.75" thickBot="1" x14ac:dyDescent="0.3">
      <c r="B51" s="207" t="s">
        <v>356</v>
      </c>
      <c r="C51" s="289">
        <f>I26</f>
        <v>28988.15</v>
      </c>
      <c r="D51" s="233">
        <f>P26</f>
        <v>32751.3</v>
      </c>
      <c r="E51" s="210">
        <f t="shared" si="5"/>
        <v>0.12981683894970869</v>
      </c>
    </row>
    <row r="52" spans="2:5" ht="15.75" thickBot="1" x14ac:dyDescent="0.3">
      <c r="B52" s="302" t="s">
        <v>424</v>
      </c>
      <c r="C52" s="289">
        <f>I27</f>
        <v>16360.266666666599</v>
      </c>
      <c r="D52" s="378">
        <f>P27</f>
        <v>16928.483333333301</v>
      </c>
      <c r="E52" s="210">
        <f t="shared" ref="E52" si="8">+IFERROR((D52-C52)/C52,"-")</f>
        <v>3.4731503968967743E-2</v>
      </c>
    </row>
    <row r="53" spans="2:5" ht="15.75" thickBot="1" x14ac:dyDescent="0.3">
      <c r="B53" s="207" t="s">
        <v>357</v>
      </c>
      <c r="C53" s="289">
        <f>I28</f>
        <v>1608.7166666666601</v>
      </c>
      <c r="D53" s="378">
        <f t="shared" ref="D53" si="9">P28</f>
        <v>1200.95</v>
      </c>
      <c r="E53" s="210">
        <f t="shared" si="5"/>
        <v>-0.25347326543932225</v>
      </c>
    </row>
    <row r="54" spans="2:5" ht="15.75" thickBot="1" x14ac:dyDescent="0.3">
      <c r="B54" s="196" t="s">
        <v>222</v>
      </c>
      <c r="C54" s="213">
        <f>SUM(C43:C53)</f>
        <v>224048.74999999977</v>
      </c>
      <c r="D54" s="214">
        <f>SUM(D43:D53)</f>
        <v>227252.94999999978</v>
      </c>
      <c r="E54" s="215">
        <f t="shared" si="5"/>
        <v>1.4301351826332506E-2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K18" sqref="K18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9"/>
      <c r="B2" s="299"/>
      <c r="C2" s="477" t="s">
        <v>519</v>
      </c>
      <c r="D2" s="478"/>
      <c r="E2" s="478"/>
      <c r="F2" s="478"/>
      <c r="G2" s="478"/>
      <c r="H2" s="478"/>
      <c r="I2" s="479"/>
      <c r="J2" s="477" t="s">
        <v>523</v>
      </c>
      <c r="K2" s="478"/>
      <c r="L2" s="478"/>
      <c r="M2" s="478"/>
      <c r="N2" s="478"/>
      <c r="O2" s="478"/>
      <c r="P2" s="479"/>
      <c r="Q2" s="477" t="s">
        <v>519</v>
      </c>
      <c r="R2" s="478"/>
      <c r="S2" s="478"/>
      <c r="T2" s="478"/>
      <c r="U2" s="478"/>
      <c r="V2" s="478"/>
      <c r="W2" s="479"/>
    </row>
    <row r="3" spans="1:23" ht="15.75" thickBot="1" x14ac:dyDescent="0.3">
      <c r="A3" s="299"/>
      <c r="B3" s="299"/>
      <c r="C3" s="480" t="s">
        <v>2</v>
      </c>
      <c r="D3" s="481"/>
      <c r="E3" s="481"/>
      <c r="F3" s="481"/>
      <c r="G3" s="481"/>
      <c r="H3" s="481"/>
      <c r="I3" s="482"/>
      <c r="J3" s="480" t="s">
        <v>2</v>
      </c>
      <c r="K3" s="481"/>
      <c r="L3" s="481"/>
      <c r="M3" s="481"/>
      <c r="N3" s="481"/>
      <c r="O3" s="481"/>
      <c r="P3" s="482"/>
      <c r="Q3" s="483" t="s">
        <v>224</v>
      </c>
      <c r="R3" s="484"/>
      <c r="S3" s="484"/>
      <c r="T3" s="484"/>
      <c r="U3" s="484"/>
      <c r="V3" s="484"/>
      <c r="W3" s="485"/>
    </row>
    <row r="4" spans="1:23" ht="15.75" thickBot="1" x14ac:dyDescent="0.3">
      <c r="A4" s="299"/>
      <c r="B4" s="299"/>
      <c r="C4" s="128">
        <v>44844</v>
      </c>
      <c r="D4" s="128">
        <v>44845</v>
      </c>
      <c r="E4" s="128">
        <v>44846</v>
      </c>
      <c r="F4" s="128">
        <v>44847</v>
      </c>
      <c r="G4" s="128">
        <v>44848</v>
      </c>
      <c r="H4" s="128">
        <v>44849</v>
      </c>
      <c r="I4" s="128">
        <v>44850</v>
      </c>
      <c r="J4" s="128">
        <v>44851</v>
      </c>
      <c r="K4" s="128">
        <v>44852</v>
      </c>
      <c r="L4" s="128">
        <v>44853</v>
      </c>
      <c r="M4" s="128">
        <v>44854</v>
      </c>
      <c r="N4" s="128">
        <v>44855</v>
      </c>
      <c r="O4" s="128">
        <v>44856</v>
      </c>
      <c r="P4" s="128">
        <v>44857</v>
      </c>
      <c r="Q4" s="128">
        <v>44851</v>
      </c>
      <c r="R4" s="128">
        <v>44852</v>
      </c>
      <c r="S4" s="128">
        <v>44853</v>
      </c>
      <c r="T4" s="128">
        <v>44854</v>
      </c>
      <c r="U4" s="128">
        <v>44855</v>
      </c>
      <c r="V4" s="128">
        <v>44856</v>
      </c>
      <c r="W4" s="128">
        <v>44857</v>
      </c>
    </row>
    <row r="5" spans="1:23" ht="15.75" thickBot="1" x14ac:dyDescent="0.3">
      <c r="A5" s="299"/>
      <c r="B5" s="299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421</v>
      </c>
      <c r="C6" s="234"/>
      <c r="D6" s="235"/>
      <c r="E6" s="235"/>
      <c r="F6" s="235"/>
      <c r="G6" s="235"/>
      <c r="H6" s="235"/>
      <c r="I6" s="236"/>
      <c r="J6" s="237"/>
      <c r="K6" s="238"/>
      <c r="L6" s="238"/>
      <c r="M6" s="238"/>
      <c r="N6" s="238"/>
      <c r="O6" s="238"/>
      <c r="P6" s="239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40">
        <f>IFERROR('Más Vistos-H'!C7/'Más Vistos-U'!C6,0)</f>
        <v>0.73677609008939815</v>
      </c>
      <c r="D7" s="241">
        <f>IFERROR('Más Vistos-H'!D7/'Más Vistos-U'!D6,0)</f>
        <v>0.75532371559757516</v>
      </c>
      <c r="E7" s="241">
        <f>IFERROR('Más Vistos-H'!E7/'Más Vistos-U'!E6,0)</f>
        <v>0.72626245099929054</v>
      </c>
      <c r="F7" s="241">
        <f>IFERROR('Más Vistos-H'!F7/'Más Vistos-U'!F6,0)</f>
        <v>0.74454092264945049</v>
      </c>
      <c r="G7" s="241">
        <f>IFERROR('Más Vistos-H'!G7/'Más Vistos-U'!G6,0)</f>
        <v>0.76127961273186817</v>
      </c>
      <c r="H7" s="241">
        <f>IFERROR('Más Vistos-H'!H7/'Más Vistos-U'!H6,0)</f>
        <v>0</v>
      </c>
      <c r="I7" s="241">
        <f>IFERROR('Más Vistos-H'!I7/'Más Vistos-U'!I6,0)</f>
        <v>0</v>
      </c>
      <c r="J7" s="242">
        <f>IFERROR('Más Vistos-H'!J7/'Más Vistos-U'!J6,0)</f>
        <v>0.76444241735797736</v>
      </c>
      <c r="K7" s="243">
        <f>IFERROR('Más Vistos-H'!K7/'Más Vistos-U'!K6,0)</f>
        <v>0.74239580676117123</v>
      </c>
      <c r="L7" s="243">
        <f>IFERROR('Más Vistos-H'!L7/'Más Vistos-U'!L6,0)</f>
        <v>0.78153273186391947</v>
      </c>
      <c r="M7" s="243">
        <f>IFERROR('Más Vistos-H'!M7/'Más Vistos-U'!M6,0)</f>
        <v>0.76183743560389239</v>
      </c>
      <c r="N7" s="243">
        <f>IFERROR('Más Vistos-H'!N7/'Más Vistos-U'!N6,0)</f>
        <v>0.75184420509562533</v>
      </c>
      <c r="O7" s="243">
        <f>IFERROR('Más Vistos-H'!O7/'Más Vistos-U'!O6,0)</f>
        <v>0</v>
      </c>
      <c r="P7" s="243">
        <f>IFERROR('Más Vistos-H'!P7/'Más Vistos-U'!P6,0)</f>
        <v>0</v>
      </c>
      <c r="Q7" s="27">
        <f t="shared" ref="Q7:Q16" si="0">IFERROR((J7-C7)/C7,"-")</f>
        <v>3.755052266316386E-2</v>
      </c>
      <c r="R7" s="28">
        <f t="shared" ref="R7:R16" si="1">IFERROR((K7-D7)/D7,"-")</f>
        <v>-1.7115719484825133E-2</v>
      </c>
      <c r="S7" s="28">
        <f t="shared" ref="S7:S16" si="2">IFERROR((L7-E7)/E7,"-")</f>
        <v>7.6102352239993357E-2</v>
      </c>
      <c r="T7" s="28">
        <f t="shared" ref="T7:T16" si="3">IFERROR((M7-F7)/F7,"-")</f>
        <v>2.3231111183106258E-2</v>
      </c>
      <c r="U7" s="28">
        <f t="shared" ref="U7:U16" si="4">IFERROR((N7-G7)/G7,"-")</f>
        <v>-1.2394142018835472E-2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40">
        <f>IFERROR('Más Vistos-H'!C8/'Más Vistos-U'!C7,0)</f>
        <v>0.97329053286245937</v>
      </c>
      <c r="D8" s="241">
        <f>IFERROR('Más Vistos-H'!D8/'Más Vistos-U'!D7,0)</f>
        <v>0.94840582971874332</v>
      </c>
      <c r="E8" s="241">
        <f>IFERROR('Más Vistos-H'!E8/'Más Vistos-U'!E7,0)</f>
        <v>0.92977612911623009</v>
      </c>
      <c r="F8" s="241">
        <f>IFERROR('Más Vistos-H'!F8/'Más Vistos-U'!F7,0)</f>
        <v>0.95026979562562286</v>
      </c>
      <c r="G8" s="241">
        <f>IFERROR('Más Vistos-H'!G8/'Más Vistos-U'!G7,0)</f>
        <v>0.95563870895610969</v>
      </c>
      <c r="H8" s="241">
        <f>IFERROR('Más Vistos-H'!H8/'Más Vistos-U'!H7,0)</f>
        <v>0</v>
      </c>
      <c r="I8" s="241">
        <f>IFERROR('Más Vistos-H'!I8/'Más Vistos-U'!I7,0)</f>
        <v>0</v>
      </c>
      <c r="J8" s="242">
        <f>IFERROR('Más Vistos-H'!J8/'Más Vistos-U'!J7,0)</f>
        <v>1.0113590175176099</v>
      </c>
      <c r="K8" s="243">
        <f>IFERROR('Más Vistos-H'!K8/'Más Vistos-U'!K7,0)</f>
        <v>0.96552705249483095</v>
      </c>
      <c r="L8" s="243">
        <f>IFERROR('Más Vistos-H'!L8/'Más Vistos-U'!L7,0)</f>
        <v>1.0092337481153375</v>
      </c>
      <c r="M8" s="243">
        <f>IFERROR('Más Vistos-H'!M8/'Más Vistos-U'!M7,0)</f>
        <v>0.96817033227139482</v>
      </c>
      <c r="N8" s="243">
        <f>IFERROR('Más Vistos-H'!N8/'Más Vistos-U'!N7,0)</f>
        <v>0.9174530176116833</v>
      </c>
      <c r="O8" s="243">
        <f>IFERROR('Más Vistos-H'!O8/'Más Vistos-U'!O7,0)</f>
        <v>0</v>
      </c>
      <c r="P8" s="243">
        <f>IFERROR('Más Vistos-H'!P8/'Más Vistos-U'!P7,0)</f>
        <v>0</v>
      </c>
      <c r="Q8" s="27">
        <f t="shared" si="0"/>
        <v>3.9113176764589169E-2</v>
      </c>
      <c r="R8" s="28">
        <f t="shared" si="1"/>
        <v>1.8052633418718076E-2</v>
      </c>
      <c r="S8" s="28">
        <f t="shared" si="2"/>
        <v>8.5458871776621537E-2</v>
      </c>
      <c r="T8" s="28">
        <f t="shared" si="3"/>
        <v>1.8837320441177339E-2</v>
      </c>
      <c r="U8" s="28">
        <f t="shared" si="4"/>
        <v>-3.9958292800988011E-2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40">
        <f>IFERROR('Más Vistos-H'!C9/'Más Vistos-U'!C8,0)</f>
        <v>0.99116170590848507</v>
      </c>
      <c r="D9" s="241">
        <f>IFERROR('Más Vistos-H'!D9/'Más Vistos-U'!D8,0)</f>
        <v>0.93083823271672483</v>
      </c>
      <c r="E9" s="241">
        <f>IFERROR('Más Vistos-H'!E9/'Más Vistos-U'!E8,0)</f>
        <v>0.91790569768878849</v>
      </c>
      <c r="F9" s="241">
        <f>IFERROR('Más Vistos-H'!F9/'Más Vistos-U'!F8,0)</f>
        <v>1.002923249463624</v>
      </c>
      <c r="G9" s="241">
        <f>IFERROR('Más Vistos-H'!G9/'Más Vistos-U'!G8,0)</f>
        <v>0.93248459129028993</v>
      </c>
      <c r="H9" s="241">
        <f>IFERROR('Más Vistos-H'!H9/'Más Vistos-U'!H8,0)</f>
        <v>0</v>
      </c>
      <c r="I9" s="241">
        <f>IFERROR('Más Vistos-H'!I9/'Más Vistos-U'!I8,0)</f>
        <v>0</v>
      </c>
      <c r="J9" s="242">
        <f>IFERROR('Más Vistos-H'!J9/'Más Vistos-U'!J8,0)</f>
        <v>1.0080706871138678</v>
      </c>
      <c r="K9" s="243">
        <f>IFERROR('Más Vistos-H'!K9/'Más Vistos-U'!K8,0)</f>
        <v>1.0154532039810351</v>
      </c>
      <c r="L9" s="243">
        <f>IFERROR('Más Vistos-H'!L9/'Más Vistos-U'!L8,0)</f>
        <v>1.0008629472499704</v>
      </c>
      <c r="M9" s="243">
        <f>IFERROR('Más Vistos-H'!M9/'Más Vistos-U'!M8,0)</f>
        <v>0.89849509958899787</v>
      </c>
      <c r="N9" s="243">
        <f>IFERROR('Más Vistos-H'!N9/'Más Vistos-U'!N8,0)</f>
        <v>0.93297208970361745</v>
      </c>
      <c r="O9" s="243">
        <f>IFERROR('Más Vistos-H'!O9/'Más Vistos-U'!O8,0)</f>
        <v>0</v>
      </c>
      <c r="P9" s="243">
        <f>IFERROR('Más Vistos-H'!P9/'Más Vistos-U'!P8,0)</f>
        <v>0</v>
      </c>
      <c r="Q9" s="27">
        <f t="shared" si="0"/>
        <v>1.7059760384794346E-2</v>
      </c>
      <c r="R9" s="28">
        <f t="shared" si="1"/>
        <v>9.0901907861428086E-2</v>
      </c>
      <c r="S9" s="28">
        <f t="shared" si="2"/>
        <v>9.0376658266814833E-2</v>
      </c>
      <c r="T9" s="28">
        <f t="shared" si="3"/>
        <v>-0.10412377011947387</v>
      </c>
      <c r="U9" s="28">
        <f t="shared" si="4"/>
        <v>5.2279514093949439E-4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40">
        <f>IFERROR('Más Vistos-H'!C10/'Más Vistos-U'!C9,0)</f>
        <v>0.89016890978865904</v>
      </c>
      <c r="D10" s="241">
        <f>IFERROR('Más Vistos-H'!D10/'Más Vistos-U'!D9,0)</f>
        <v>1.0293713414384531</v>
      </c>
      <c r="E10" s="241">
        <f>IFERROR('Más Vistos-H'!E10/'Más Vistos-U'!E9,0)</f>
        <v>1.0700194528416771</v>
      </c>
      <c r="F10" s="241">
        <f>IFERROR('Más Vistos-H'!F10/'Más Vistos-U'!F9,0)</f>
        <v>1.0728617703333221</v>
      </c>
      <c r="G10" s="241">
        <f>IFERROR('Más Vistos-H'!G10/'Más Vistos-U'!G9,0)</f>
        <v>1.0619404544423345</v>
      </c>
      <c r="H10" s="241">
        <f>IFERROR('Más Vistos-H'!H10/'Más Vistos-U'!H9,0)</f>
        <v>0</v>
      </c>
      <c r="I10" s="241">
        <f>IFERROR('Más Vistos-H'!I10/'Más Vistos-U'!I9,0)</f>
        <v>0</v>
      </c>
      <c r="J10" s="242">
        <f>IFERROR('Más Vistos-H'!J10/'Más Vistos-U'!J9,0)</f>
        <v>1.0631258039189484</v>
      </c>
      <c r="K10" s="243">
        <f>IFERROR('Más Vistos-H'!K10/'Más Vistos-U'!K9,0)</f>
        <v>1.063598923618766</v>
      </c>
      <c r="L10" s="243">
        <f>IFERROR('Más Vistos-H'!L10/'Más Vistos-U'!L9,0)</f>
        <v>1.048833608194677</v>
      </c>
      <c r="M10" s="243">
        <f>IFERROR('Más Vistos-H'!M10/'Más Vistos-U'!M9,0)</f>
        <v>0.84543418652159086</v>
      </c>
      <c r="N10" s="243">
        <f>IFERROR('Más Vistos-H'!N10/'Más Vistos-U'!N9,0)</f>
        <v>0.97036719087715395</v>
      </c>
      <c r="O10" s="243">
        <f>IFERROR('Más Vistos-H'!O10/'Más Vistos-U'!O9,0)</f>
        <v>0</v>
      </c>
      <c r="P10" s="243">
        <f>IFERROR('Más Vistos-H'!P10/'Más Vistos-U'!P9,0)</f>
        <v>0</v>
      </c>
      <c r="Q10" s="27">
        <f t="shared" si="0"/>
        <v>0.19429671405997792</v>
      </c>
      <c r="R10" s="28">
        <f t="shared" si="1"/>
        <v>3.3250956969991911E-2</v>
      </c>
      <c r="S10" s="28">
        <f t="shared" si="2"/>
        <v>-1.9799494850992062E-2</v>
      </c>
      <c r="T10" s="28">
        <f t="shared" si="3"/>
        <v>-0.21198218642935976</v>
      </c>
      <c r="U10" s="28">
        <f t="shared" si="4"/>
        <v>-8.6232013463757903E-2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40">
        <f>IFERROR('Más Vistos-H'!C11/'Más Vistos-U'!C10,0)</f>
        <v>0.5108595043477101</v>
      </c>
      <c r="D11" s="241">
        <f>IFERROR('Más Vistos-H'!D11/'Más Vistos-U'!D10,0)</f>
        <v>0.53085688004456455</v>
      </c>
      <c r="E11" s="241">
        <f>IFERROR('Más Vistos-H'!E11/'Más Vistos-U'!E10,0)</f>
        <v>0.57707113030341617</v>
      </c>
      <c r="F11" s="241">
        <f>IFERROR('Más Vistos-H'!F11/'Más Vistos-U'!F10,0)</f>
        <v>0.5923355988923904</v>
      </c>
      <c r="G11" s="241">
        <f>IFERROR('Más Vistos-H'!G11/'Más Vistos-U'!G10,0)</f>
        <v>0.60468430500273007</v>
      </c>
      <c r="H11" s="241">
        <f>IFERROR('Más Vistos-H'!H11/'Más Vistos-U'!H10,0)</f>
        <v>0</v>
      </c>
      <c r="I11" s="241">
        <f>IFERROR('Más Vistos-H'!I11/'Más Vistos-U'!I10,0)</f>
        <v>0</v>
      </c>
      <c r="J11" s="242">
        <f>IFERROR('Más Vistos-H'!J11/'Más Vistos-U'!J10,0)</f>
        <v>0.59497776686580739</v>
      </c>
      <c r="K11" s="243">
        <f>IFERROR('Más Vistos-H'!K11/'Más Vistos-U'!K10,0)</f>
        <v>0.66798214558429336</v>
      </c>
      <c r="L11" s="243">
        <f>IFERROR('Más Vistos-H'!L11/'Más Vistos-U'!L10,0)</f>
        <v>0.72296337254113474</v>
      </c>
      <c r="M11" s="243">
        <f>IFERROR('Más Vistos-H'!M11/'Más Vistos-U'!M10,0)</f>
        <v>0.44900916506953409</v>
      </c>
      <c r="N11" s="243">
        <f>IFERROR('Más Vistos-H'!N11/'Más Vistos-U'!N10,0)</f>
        <v>0.58948296938378486</v>
      </c>
      <c r="O11" s="243">
        <f>IFERROR('Más Vistos-H'!O11/'Más Vistos-U'!O10,0)</f>
        <v>0</v>
      </c>
      <c r="P11" s="243">
        <f>IFERROR('Más Vistos-H'!P11/'Más Vistos-U'!P10,0)</f>
        <v>0</v>
      </c>
      <c r="Q11" s="27">
        <f t="shared" si="0"/>
        <v>0.16466026725978899</v>
      </c>
      <c r="R11" s="28">
        <f t="shared" si="1"/>
        <v>0.25830929332255687</v>
      </c>
      <c r="S11" s="28">
        <f t="shared" si="2"/>
        <v>0.25281500767680132</v>
      </c>
      <c r="T11" s="28">
        <f t="shared" si="3"/>
        <v>-0.24196829312785306</v>
      </c>
      <c r="U11" s="28">
        <f t="shared" si="4"/>
        <v>-2.5139292508801894E-2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40">
        <f>IFERROR('Más Vistos-H'!C12/'Más Vistos-U'!C11,0)</f>
        <v>0.55517523364485977</v>
      </c>
      <c r="D12" s="241">
        <f>IFERROR('Más Vistos-H'!D12/'Más Vistos-U'!D11,0)</f>
        <v>0.54789008506113634</v>
      </c>
      <c r="E12" s="241">
        <f>IFERROR('Más Vistos-H'!E12/'Más Vistos-U'!E11,0)</f>
        <v>0.56223641265786717</v>
      </c>
      <c r="F12" s="241">
        <f>IFERROR('Más Vistos-H'!F12/'Más Vistos-U'!F11,0)</f>
        <v>0.56984897634750487</v>
      </c>
      <c r="G12" s="241">
        <f>IFERROR('Más Vistos-H'!G12/'Más Vistos-U'!G11,0)</f>
        <v>0.58199838939478254</v>
      </c>
      <c r="H12" s="241">
        <f>IFERROR('Más Vistos-H'!H12/'Más Vistos-U'!H11,0)</f>
        <v>0</v>
      </c>
      <c r="I12" s="241">
        <f>IFERROR('Más Vistos-H'!I12/'Más Vistos-U'!I11,0)</f>
        <v>0</v>
      </c>
      <c r="J12" s="242">
        <f>IFERROR('Más Vistos-H'!J12/'Más Vistos-U'!J11,0)</f>
        <v>0.59383253617302811</v>
      </c>
      <c r="K12" s="243">
        <f>IFERROR('Más Vistos-H'!K12/'Más Vistos-U'!K11,0)</f>
        <v>0.59850913019029783</v>
      </c>
      <c r="L12" s="243">
        <f>IFERROR('Más Vistos-H'!L12/'Más Vistos-U'!L11,0)</f>
        <v>0.54289547819292217</v>
      </c>
      <c r="M12" s="243">
        <f>IFERROR('Más Vistos-H'!M12/'Más Vistos-U'!M11,0)</f>
        <v>0.51672248482664429</v>
      </c>
      <c r="N12" s="243">
        <f>IFERROR('Más Vistos-H'!N12/'Más Vistos-U'!N11,0)</f>
        <v>0.62487751169832018</v>
      </c>
      <c r="O12" s="243">
        <f>IFERROR('Más Vistos-H'!O12/'Más Vistos-U'!O11,0)</f>
        <v>0</v>
      </c>
      <c r="P12" s="243">
        <f>IFERROR('Más Vistos-H'!P12/'Más Vistos-U'!P11,0)</f>
        <v>0</v>
      </c>
      <c r="Q12" s="27">
        <f t="shared" si="0"/>
        <v>6.9630812373192158E-2</v>
      </c>
      <c r="R12" s="28">
        <f t="shared" si="1"/>
        <v>9.2389051215469906E-2</v>
      </c>
      <c r="S12" s="28">
        <f t="shared" si="2"/>
        <v>-3.4400003325139268E-2</v>
      </c>
      <c r="T12" s="28">
        <f t="shared" si="3"/>
        <v>-9.3229072484045356E-2</v>
      </c>
      <c r="U12" s="28">
        <f t="shared" si="4"/>
        <v>7.36756717628161E-2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40">
        <f>IFERROR('Más Vistos-H'!C13/'Más Vistos-U'!C12,0)</f>
        <v>0.89203387137051915</v>
      </c>
      <c r="D13" s="241">
        <f>IFERROR('Más Vistos-H'!D13/'Más Vistos-U'!D12,0)</f>
        <v>0.83900411646334772</v>
      </c>
      <c r="E13" s="241">
        <f>IFERROR('Más Vistos-H'!E13/'Más Vistos-U'!E12,0)</f>
        <v>0.8482574501231217</v>
      </c>
      <c r="F13" s="241">
        <f>IFERROR('Más Vistos-H'!F13/'Más Vistos-U'!F12,0)</f>
        <v>0.84271259400269083</v>
      </c>
      <c r="G13" s="241">
        <f>IFERROR('Más Vistos-H'!G13/'Más Vistos-U'!G12,0)</f>
        <v>0.77085006091836838</v>
      </c>
      <c r="H13" s="241">
        <f>IFERROR('Más Vistos-H'!H13/'Más Vistos-U'!H12,0)</f>
        <v>0</v>
      </c>
      <c r="I13" s="241">
        <f>IFERROR('Más Vistos-H'!I13/'Más Vistos-U'!I12,0)</f>
        <v>0</v>
      </c>
      <c r="J13" s="242">
        <f>IFERROR('Más Vistos-H'!J13/'Más Vistos-U'!J12,0)</f>
        <v>0.87083979528535993</v>
      </c>
      <c r="K13" s="243">
        <f>IFERROR('Más Vistos-H'!K13/'Más Vistos-U'!K12,0)</f>
        <v>0.88644240570846078</v>
      </c>
      <c r="L13" s="243">
        <f>IFERROR('Más Vistos-H'!L13/'Más Vistos-U'!L12,0)</f>
        <v>0.79740647172651047</v>
      </c>
      <c r="M13" s="243">
        <f>IFERROR('Más Vistos-H'!M13/'Más Vistos-U'!M12,0)</f>
        <v>0.7892563356875778</v>
      </c>
      <c r="N13" s="243">
        <f>IFERROR('Más Vistos-H'!N13/'Más Vistos-U'!N12,0)</f>
        <v>0.84924044090858852</v>
      </c>
      <c r="O13" s="243">
        <f>IFERROR('Más Vistos-H'!O13/'Más Vistos-U'!O12,0)</f>
        <v>0</v>
      </c>
      <c r="P13" s="243">
        <f>IFERROR('Más Vistos-H'!P13/'Más Vistos-U'!P12,0)</f>
        <v>0</v>
      </c>
      <c r="Q13" s="27">
        <f t="shared" si="0"/>
        <v>-2.3759272787026216E-2</v>
      </c>
      <c r="R13" s="28">
        <f t="shared" si="1"/>
        <v>5.6541187717981153E-2</v>
      </c>
      <c r="S13" s="28">
        <f t="shared" si="2"/>
        <v>-5.9947576516104148E-2</v>
      </c>
      <c r="T13" s="28">
        <f t="shared" si="3"/>
        <v>-6.3433558125918235E-2</v>
      </c>
      <c r="U13" s="28">
        <f t="shared" si="4"/>
        <v>0.1016934212819911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40">
        <f>IFERROR('Más Vistos-H'!C14/'Más Vistos-U'!C13,0)</f>
        <v>0.42862494011063113</v>
      </c>
      <c r="D14" s="241">
        <f>IFERROR('Más Vistos-H'!D14/'Más Vistos-U'!D13,0)</f>
        <v>0.37223910840932117</v>
      </c>
      <c r="E14" s="241">
        <f>IFERROR('Más Vistos-H'!E14/'Más Vistos-U'!E13,0)</f>
        <v>0.41370640713706347</v>
      </c>
      <c r="F14" s="241">
        <f>IFERROR('Más Vistos-H'!F14/'Más Vistos-U'!F13,0)</f>
        <v>0.23782394076511723</v>
      </c>
      <c r="G14" s="241">
        <f>IFERROR('Más Vistos-H'!G14/'Más Vistos-U'!G13,0)</f>
        <v>0.38129317789291883</v>
      </c>
      <c r="H14" s="241">
        <f>IFERROR('Más Vistos-H'!H14/'Más Vistos-U'!H13,0)</f>
        <v>0</v>
      </c>
      <c r="I14" s="241">
        <f>IFERROR('Más Vistos-H'!I14/'Más Vistos-U'!I13,0)</f>
        <v>0</v>
      </c>
      <c r="J14" s="242">
        <f>IFERROR('Más Vistos-H'!J14/'Más Vistos-U'!J13,0)</f>
        <v>0.51522413158862679</v>
      </c>
      <c r="K14" s="243">
        <f>IFERROR('Más Vistos-H'!K14/'Más Vistos-U'!K13,0)</f>
        <v>0.42567790399413702</v>
      </c>
      <c r="L14" s="243">
        <f>IFERROR('Más Vistos-H'!L14/'Más Vistos-U'!L13,0)</f>
        <v>0.41120846420896018</v>
      </c>
      <c r="M14" s="243">
        <f>IFERROR('Más Vistos-H'!M14/'Más Vistos-U'!M13,0)</f>
        <v>0.41346697372553126</v>
      </c>
      <c r="N14" s="243">
        <f>IFERROR('Más Vistos-H'!N14/'Más Vistos-U'!N13,0)</f>
        <v>0.32372563956071798</v>
      </c>
      <c r="O14" s="243">
        <f>IFERROR('Más Vistos-H'!O14/'Más Vistos-U'!O13,0)</f>
        <v>0</v>
      </c>
      <c r="P14" s="243">
        <f>IFERROR('Más Vistos-H'!P14/'Más Vistos-U'!P13,0)</f>
        <v>0</v>
      </c>
      <c r="Q14" s="27">
        <f t="shared" si="0"/>
        <v>0.20203955340453078</v>
      </c>
      <c r="R14" s="28">
        <f t="shared" si="1"/>
        <v>0.1435604007681362</v>
      </c>
      <c r="S14" s="28">
        <f t="shared" si="2"/>
        <v>-6.0379604594223936E-3</v>
      </c>
      <c r="T14" s="28">
        <f t="shared" si="3"/>
        <v>0.73854226952653557</v>
      </c>
      <c r="U14" s="28">
        <f t="shared" si="4"/>
        <v>-0.15097972287447517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396</v>
      </c>
      <c r="C15" s="240">
        <f>IFERROR('Más Vistos-H'!C15/'Más Vistos-U'!C14,0)</f>
        <v>0.69633783162874596</v>
      </c>
      <c r="D15" s="241">
        <f>IFERROR('Más Vistos-H'!D15/'Más Vistos-U'!D14,0)</f>
        <v>0.74453697326404111</v>
      </c>
      <c r="E15" s="241">
        <f>IFERROR('Más Vistos-H'!E15/'Más Vistos-U'!E14,0)</f>
        <v>0.78055403211063323</v>
      </c>
      <c r="F15" s="241">
        <f>IFERROR('Más Vistos-H'!F15/'Más Vistos-U'!F14,0)</f>
        <v>0.80620660243970743</v>
      </c>
      <c r="G15" s="241">
        <f>IFERROR('Más Vistos-H'!G15/'Más Vistos-U'!G14,0)</f>
        <v>0.78091697424650253</v>
      </c>
      <c r="H15" s="241">
        <f>IFERROR('Más Vistos-H'!H15/'Más Vistos-U'!H14,0)</f>
        <v>0</v>
      </c>
      <c r="I15" s="241">
        <f>IFERROR('Más Vistos-H'!I15/'Más Vistos-U'!I14,0)</f>
        <v>0</v>
      </c>
      <c r="J15" s="242">
        <f>IFERROR('Más Vistos-H'!J15/'Más Vistos-U'!J14,0)</f>
        <v>0.80486480886770961</v>
      </c>
      <c r="K15" s="243">
        <f>IFERROR('Más Vistos-H'!K15/'Más Vistos-U'!K14,0)</f>
        <v>0.79152261570827487</v>
      </c>
      <c r="L15" s="243">
        <f>IFERROR('Más Vistos-H'!L15/'Más Vistos-U'!L14,0)</f>
        <v>0.75830909182626827</v>
      </c>
      <c r="M15" s="243">
        <f>IFERROR('Más Vistos-H'!M15/'Más Vistos-U'!M14,0)</f>
        <v>0.62540213342363693</v>
      </c>
      <c r="N15" s="243">
        <f>IFERROR('Más Vistos-H'!N15/'Más Vistos-U'!N14,0)</f>
        <v>0.80694993886211608</v>
      </c>
      <c r="O15" s="243">
        <f>IFERROR('Más Vistos-H'!O15/'Más Vistos-U'!O14,0)</f>
        <v>0</v>
      </c>
      <c r="P15" s="243">
        <f>IFERROR('Más Vistos-H'!P15/'Más Vistos-U'!P14,0)</f>
        <v>0</v>
      </c>
      <c r="Q15" s="27">
        <f t="shared" ref="Q15" si="7">IFERROR((J15-C15)/C15,"-")</f>
        <v>0.15585391502443177</v>
      </c>
      <c r="R15" s="28">
        <f t="shared" ref="R15" si="8">IFERROR((K15-D15)/D15,"-")</f>
        <v>6.31071983413386E-2</v>
      </c>
      <c r="S15" s="28">
        <f t="shared" ref="S15" si="9">IFERROR((L15-E15)/E15,"-")</f>
        <v>-2.8498911502915714E-2</v>
      </c>
      <c r="T15" s="28">
        <f t="shared" ref="T15" si="10">IFERROR((M15-F15)/F15,"-")</f>
        <v>-0.22426567640221237</v>
      </c>
      <c r="U15" s="28">
        <f t="shared" ref="U15" si="11">IFERROR((N15-G15)/G15,"-")</f>
        <v>3.3336405116219235E-2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5">
        <f>IFERROR('Más Vistos-H'!C16/'Más Vistos-U'!C15,0)</f>
        <v>0.77650231613680998</v>
      </c>
      <c r="D16" s="244">
        <f>IFERROR('Más Vistos-H'!D16/'Más Vistos-U'!D15,0)</f>
        <v>0.79926604751348562</v>
      </c>
      <c r="E16" s="244">
        <f>IFERROR('Más Vistos-H'!E16/'Más Vistos-U'!E15,0)</f>
        <v>0.81848199021573775</v>
      </c>
      <c r="F16" s="244">
        <f>IFERROR('Más Vistos-H'!F16/'Más Vistos-U'!F15,0)</f>
        <v>0.83207681919434628</v>
      </c>
      <c r="G16" s="244">
        <f>IFERROR('Más Vistos-H'!G16/'Más Vistos-U'!G15,0)</f>
        <v>0.82041490535329953</v>
      </c>
      <c r="H16" s="244">
        <f>IFERROR('Más Vistos-H'!H16/'Más Vistos-U'!H15,0)</f>
        <v>0</v>
      </c>
      <c r="I16" s="244">
        <f>IFERROR('Más Vistos-H'!I16/'Más Vistos-U'!I15,0)</f>
        <v>0</v>
      </c>
      <c r="J16" s="246">
        <f>IFERROR('Más Vistos-H'!J16/'Más Vistos-U'!J15,0)</f>
        <v>0.85221550624764464</v>
      </c>
      <c r="K16" s="246">
        <f>IFERROR('Más Vistos-H'!K16/'Más Vistos-U'!K15,0)</f>
        <v>0.84830323058112456</v>
      </c>
      <c r="L16" s="246">
        <f>IFERROR('Más Vistos-H'!L16/'Más Vistos-U'!L15,0)</f>
        <v>0.83075100170391369</v>
      </c>
      <c r="M16" s="246">
        <f>IFERROR('Más Vistos-H'!M16/'Más Vistos-U'!M15,0)</f>
        <v>0.7278618914063909</v>
      </c>
      <c r="N16" s="246">
        <f>IFERROR('Más Vistos-H'!N16/'Más Vistos-U'!N15,0)</f>
        <v>0.81694326134134798</v>
      </c>
      <c r="O16" s="246">
        <f>IFERROR('Más Vistos-H'!O16/'Más Vistos-U'!O15,0)</f>
        <v>0</v>
      </c>
      <c r="P16" s="247">
        <f>IFERROR('Más Vistos-H'!P16/'Más Vistos-U'!P15,0)</f>
        <v>0</v>
      </c>
      <c r="Q16" s="120">
        <f t="shared" si="0"/>
        <v>9.7505427269704306E-2</v>
      </c>
      <c r="R16" s="121">
        <f t="shared" si="1"/>
        <v>6.1352766353823571E-2</v>
      </c>
      <c r="S16" s="121">
        <f t="shared" si="2"/>
        <v>1.4989959015398787E-2</v>
      </c>
      <c r="T16" s="121">
        <f t="shared" si="3"/>
        <v>-0.1252467625391378</v>
      </c>
      <c r="U16" s="121">
        <f t="shared" si="4"/>
        <v>-4.2315711102988004E-3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86" t="s">
        <v>203</v>
      </c>
      <c r="K2" s="486"/>
      <c r="L2" s="486"/>
      <c r="M2" s="486"/>
      <c r="N2" s="486"/>
      <c r="O2" s="486"/>
      <c r="P2" s="486"/>
    </row>
    <row r="3" spans="1:23" x14ac:dyDescent="0.25">
      <c r="C3" s="248">
        <v>43138</v>
      </c>
      <c r="D3" s="248">
        <v>43139</v>
      </c>
      <c r="E3" s="248">
        <v>43140</v>
      </c>
      <c r="F3" s="248">
        <v>43141</v>
      </c>
      <c r="G3" s="248">
        <v>43142</v>
      </c>
      <c r="H3" s="248">
        <v>43143</v>
      </c>
      <c r="I3" s="248">
        <v>43144</v>
      </c>
      <c r="J3" s="249">
        <v>43145</v>
      </c>
      <c r="K3" s="249">
        <v>43146</v>
      </c>
      <c r="L3" s="249">
        <v>43147</v>
      </c>
      <c r="M3" s="249">
        <v>43148</v>
      </c>
      <c r="N3" s="249">
        <v>43149</v>
      </c>
      <c r="O3" s="249">
        <v>43150</v>
      </c>
      <c r="P3" s="249">
        <v>43151</v>
      </c>
      <c r="Q3" s="248">
        <v>43152</v>
      </c>
      <c r="R3" s="248">
        <v>43153</v>
      </c>
      <c r="S3" s="248">
        <v>43154</v>
      </c>
      <c r="T3" s="248">
        <v>43155</v>
      </c>
      <c r="U3" s="248">
        <v>43156</v>
      </c>
      <c r="V3" s="248">
        <v>43157</v>
      </c>
      <c r="W3" s="248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0" t="s">
        <v>225</v>
      </c>
      <c r="K4" s="250" t="s">
        <v>226</v>
      </c>
      <c r="L4" s="250" t="s">
        <v>227</v>
      </c>
      <c r="M4" s="250" t="s">
        <v>228</v>
      </c>
      <c r="N4" s="250" t="s">
        <v>229</v>
      </c>
      <c r="O4" s="250" t="s">
        <v>230</v>
      </c>
      <c r="P4" s="250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2" customFormat="1" x14ac:dyDescent="0.25">
      <c r="A5" s="1"/>
      <c r="B5" s="251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2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2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2" customFormat="1" x14ac:dyDescent="0.25">
      <c r="A8" s="1"/>
      <c r="B8" s="253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2" customFormat="1" x14ac:dyDescent="0.25">
      <c r="A9" s="1"/>
      <c r="B9" s="253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2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2" customFormat="1" x14ac:dyDescent="0.25">
      <c r="A11" s="1"/>
      <c r="B11" s="253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2" customFormat="1" x14ac:dyDescent="0.25">
      <c r="A12" s="1"/>
      <c r="B12" s="251" t="s">
        <v>238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23" s="252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2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2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2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2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2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1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3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3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3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3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3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3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3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1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3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5" t="s">
        <v>262</v>
      </c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7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5" t="s">
        <v>270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5" t="s">
        <v>278</v>
      </c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8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6" t="s">
        <v>203</v>
      </c>
      <c r="K2" s="466"/>
      <c r="L2" s="466"/>
      <c r="M2" s="466"/>
      <c r="N2" s="466"/>
      <c r="O2" s="466"/>
      <c r="P2" s="466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6" t="s">
        <v>203</v>
      </c>
      <c r="K2" s="466"/>
      <c r="L2" s="466"/>
      <c r="M2" s="466"/>
      <c r="N2" s="466"/>
      <c r="O2" s="466"/>
      <c r="P2" s="466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3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8" t="s">
        <v>197</v>
      </c>
      <c r="C233" s="279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7">
        <v>14886.147999999999</v>
      </c>
      <c r="L233" s="277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1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0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7" t="s">
        <v>411</v>
      </c>
      <c r="C2" s="468"/>
      <c r="D2" s="469"/>
      <c r="G2" s="467" t="s">
        <v>412</v>
      </c>
      <c r="H2" s="468"/>
      <c r="I2" s="469"/>
    </row>
    <row r="3" spans="2:10" ht="15.75" thickBot="1" x14ac:dyDescent="0.3">
      <c r="B3" s="467" t="str">
        <f>Replay!A1</f>
        <v>17/10 –23/10</v>
      </c>
      <c r="C3" s="468"/>
      <c r="D3" s="469"/>
      <c r="G3" s="467" t="str">
        <f>Replay!A1</f>
        <v>17/10 –23/10</v>
      </c>
      <c r="H3" s="468"/>
      <c r="I3" s="469"/>
    </row>
    <row r="4" spans="2:10" ht="15.75" thickBot="1" x14ac:dyDescent="0.3">
      <c r="B4" s="319" t="s">
        <v>371</v>
      </c>
      <c r="C4" s="319" t="s">
        <v>370</v>
      </c>
      <c r="D4" s="319" t="s">
        <v>372</v>
      </c>
      <c r="G4" s="319" t="s">
        <v>371</v>
      </c>
      <c r="H4" s="319" t="s">
        <v>370</v>
      </c>
      <c r="I4" s="319" t="s">
        <v>372</v>
      </c>
    </row>
    <row r="5" spans="2:10" x14ac:dyDescent="0.25">
      <c r="B5" s="318" t="s">
        <v>379</v>
      </c>
      <c r="C5" s="322">
        <v>108650.38</v>
      </c>
      <c r="D5" s="321">
        <f>C5/C8</f>
        <v>1.9792507228570889E-2</v>
      </c>
      <c r="G5" s="318" t="s">
        <v>416</v>
      </c>
      <c r="H5" s="320">
        <f>SUM(Destacados!H4:H75)</f>
        <v>825826.8</v>
      </c>
      <c r="I5" s="321">
        <f>H5/C8</f>
        <v>0.15043834092938807</v>
      </c>
    </row>
    <row r="6" spans="2:10" x14ac:dyDescent="0.25">
      <c r="B6" s="309" t="s">
        <v>196</v>
      </c>
      <c r="C6" s="310">
        <v>5184216.4000000004</v>
      </c>
      <c r="D6" s="311">
        <f>C6/C8</f>
        <v>0.94439283665161378</v>
      </c>
      <c r="G6" s="306" t="s">
        <v>415</v>
      </c>
      <c r="H6" s="307">
        <f>SUM('Más Vistos-H'!J16:P16)+SUM('Más Vistos-H'!J29:P29)</f>
        <v>1608232.4566666654</v>
      </c>
      <c r="I6" s="308">
        <f>H6/C8</f>
        <v>0.29296678505677837</v>
      </c>
      <c r="J6" s="311">
        <f>H6/C6</f>
        <v>0.31021707671513582</v>
      </c>
    </row>
    <row r="7" spans="2:10" x14ac:dyDescent="0.25">
      <c r="B7" s="312" t="s">
        <v>373</v>
      </c>
      <c r="C7" s="313">
        <v>196603.49</v>
      </c>
      <c r="D7" s="314">
        <f>C7/C8</f>
        <v>3.5814656119815359E-2</v>
      </c>
      <c r="G7" s="306" t="s">
        <v>417</v>
      </c>
      <c r="H7" s="307">
        <f>SUM(Partidos!G8:G33)</f>
        <v>421434.18497000012</v>
      </c>
      <c r="I7" s="308">
        <f>H7/C8</f>
        <v>7.6771375787048401E-2</v>
      </c>
      <c r="J7" s="311">
        <f>H7/C6</f>
        <v>8.1291781139768801E-2</v>
      </c>
    </row>
    <row r="8" spans="2:10" x14ac:dyDescent="0.25">
      <c r="B8" s="315" t="s">
        <v>16</v>
      </c>
      <c r="C8" s="316">
        <f>SUM(C5:C7)</f>
        <v>5489470.2700000005</v>
      </c>
      <c r="D8" s="317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G31"/>
  <sheetViews>
    <sheetView showGridLines="0" zoomScale="90" zoomScaleNormal="9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E32" sqref="E32"/>
    </sheetView>
  </sheetViews>
  <sheetFormatPr baseColWidth="10" defaultRowHeight="15" x14ac:dyDescent="0.25"/>
  <cols>
    <col min="1" max="1" width="0.85546875" style="303" customWidth="1"/>
    <col min="2" max="5" width="17.7109375" style="303" customWidth="1"/>
    <col min="6" max="6" width="23" style="305" customWidth="1"/>
    <col min="7" max="7" width="18.85546875" style="79" customWidth="1"/>
    <col min="8" max="16384" width="11.42578125" style="303"/>
  </cols>
  <sheetData>
    <row r="1" spans="2:7" ht="4.5" customHeight="1" thickBot="1" x14ac:dyDescent="0.3"/>
    <row r="2" spans="2:7" ht="21" customHeight="1" thickBot="1" x14ac:dyDescent="0.3">
      <c r="B2" s="319" t="s">
        <v>418</v>
      </c>
      <c r="C2" s="319" t="s">
        <v>379</v>
      </c>
      <c r="D2" s="319" t="s">
        <v>196</v>
      </c>
      <c r="E2" s="319" t="s">
        <v>373</v>
      </c>
      <c r="F2" s="319" t="s">
        <v>430</v>
      </c>
      <c r="G2" s="319" t="s">
        <v>450</v>
      </c>
    </row>
    <row r="3" spans="2:7" ht="24.95" customHeight="1" x14ac:dyDescent="0.25">
      <c r="B3" s="327" t="s">
        <v>391</v>
      </c>
      <c r="C3" s="328">
        <v>87399</v>
      </c>
      <c r="D3" s="328">
        <v>5645444</v>
      </c>
      <c r="E3" s="329">
        <v>423507</v>
      </c>
      <c r="F3" s="323"/>
      <c r="G3" s="323"/>
    </row>
    <row r="4" spans="2:7" ht="24.95" customHeight="1" x14ac:dyDescent="0.25">
      <c r="B4" s="330" t="s">
        <v>390</v>
      </c>
      <c r="C4" s="328">
        <v>83835</v>
      </c>
      <c r="D4" s="328">
        <v>4956020</v>
      </c>
      <c r="E4" s="329">
        <v>429559</v>
      </c>
      <c r="F4" s="323"/>
      <c r="G4" s="323"/>
    </row>
    <row r="5" spans="2:7" ht="24.95" customHeight="1" x14ac:dyDescent="0.25">
      <c r="B5" s="330" t="s">
        <v>389</v>
      </c>
      <c r="C5" s="328">
        <v>93126</v>
      </c>
      <c r="D5" s="328">
        <v>5511645</v>
      </c>
      <c r="E5" s="329">
        <v>450146</v>
      </c>
      <c r="F5" s="323"/>
      <c r="G5" s="323"/>
    </row>
    <row r="6" spans="2:7" ht="24.95" customHeight="1" x14ac:dyDescent="0.25">
      <c r="B6" s="330" t="s">
        <v>388</v>
      </c>
      <c r="C6" s="328">
        <v>108586</v>
      </c>
      <c r="D6" s="328">
        <v>5678819</v>
      </c>
      <c r="E6" s="329">
        <v>422155</v>
      </c>
      <c r="F6" s="323"/>
      <c r="G6" s="323"/>
    </row>
    <row r="7" spans="2:7" ht="24.95" customHeight="1" x14ac:dyDescent="0.25">
      <c r="B7" s="330" t="s">
        <v>387</v>
      </c>
      <c r="C7" s="328">
        <v>113859</v>
      </c>
      <c r="D7" s="328">
        <v>5963927</v>
      </c>
      <c r="E7" s="329">
        <v>395604</v>
      </c>
      <c r="F7" s="324" t="s">
        <v>433</v>
      </c>
      <c r="G7" s="324" t="s">
        <v>432</v>
      </c>
    </row>
    <row r="8" spans="2:7" ht="24.95" customHeight="1" x14ac:dyDescent="0.25">
      <c r="B8" s="330" t="s">
        <v>386</v>
      </c>
      <c r="C8" s="328">
        <v>112412</v>
      </c>
      <c r="D8" s="331">
        <v>6225747</v>
      </c>
      <c r="E8" s="329">
        <v>376269</v>
      </c>
      <c r="F8" s="324" t="s">
        <v>434</v>
      </c>
      <c r="G8" s="323"/>
    </row>
    <row r="9" spans="2:7" ht="24.95" customHeight="1" x14ac:dyDescent="0.25">
      <c r="B9" s="330" t="s">
        <v>395</v>
      </c>
      <c r="C9" s="307">
        <v>99203.687000000005</v>
      </c>
      <c r="D9" s="307">
        <v>5511680.5379999997</v>
      </c>
      <c r="E9" s="332">
        <v>364261.46899999998</v>
      </c>
      <c r="F9" s="324" t="s">
        <v>428</v>
      </c>
      <c r="G9" s="323"/>
    </row>
    <row r="10" spans="2:7" ht="24.95" customHeight="1" x14ac:dyDescent="0.25">
      <c r="B10" s="330" t="s">
        <v>384</v>
      </c>
      <c r="C10" s="307">
        <v>95987.509000000005</v>
      </c>
      <c r="D10" s="307">
        <v>5232186.608</v>
      </c>
      <c r="E10" s="332">
        <v>323560.11200000002</v>
      </c>
      <c r="F10" s="323"/>
      <c r="G10" s="323"/>
    </row>
    <row r="11" spans="2:7" ht="24.95" customHeight="1" x14ac:dyDescent="0.25">
      <c r="B11" s="330" t="s">
        <v>392</v>
      </c>
      <c r="C11" s="307">
        <v>101763.1</v>
      </c>
      <c r="D11" s="307">
        <v>5729848.5</v>
      </c>
      <c r="E11" s="332">
        <v>319277</v>
      </c>
      <c r="F11" s="323"/>
      <c r="G11" s="323"/>
    </row>
    <row r="12" spans="2:7" ht="24.95" customHeight="1" x14ac:dyDescent="0.25">
      <c r="B12" s="330" t="s">
        <v>397</v>
      </c>
      <c r="C12" s="307">
        <v>105886.77099999999</v>
      </c>
      <c r="D12" s="307">
        <v>5994518.1670000004</v>
      </c>
      <c r="E12" s="332">
        <v>285187.42099999997</v>
      </c>
      <c r="F12" s="323"/>
      <c r="G12" s="323"/>
    </row>
    <row r="13" spans="2:7" ht="24.95" customHeight="1" x14ac:dyDescent="0.25">
      <c r="B13" s="330" t="s">
        <v>455</v>
      </c>
      <c r="C13" s="307">
        <v>114105.53</v>
      </c>
      <c r="D13" s="307">
        <v>5584158.2400000002</v>
      </c>
      <c r="E13" s="332">
        <v>279806.15999999997</v>
      </c>
      <c r="F13" s="323"/>
      <c r="G13" s="323"/>
    </row>
    <row r="14" spans="2:7" ht="24.95" customHeight="1" x14ac:dyDescent="0.25">
      <c r="B14" s="330" t="s">
        <v>456</v>
      </c>
      <c r="C14" s="307">
        <v>115989.13</v>
      </c>
      <c r="D14" s="307">
        <v>5722573.3799999999</v>
      </c>
      <c r="E14" s="332">
        <v>276331.37</v>
      </c>
      <c r="F14" s="323"/>
      <c r="G14" s="323"/>
    </row>
    <row r="15" spans="2:7" ht="24.95" customHeight="1" x14ac:dyDescent="0.25">
      <c r="B15" s="330" t="s">
        <v>409</v>
      </c>
      <c r="C15" s="307">
        <v>114272.19</v>
      </c>
      <c r="D15" s="307">
        <v>5606485.2999999998</v>
      </c>
      <c r="E15" s="332">
        <v>264332.23</v>
      </c>
      <c r="F15" s="325" t="s">
        <v>436</v>
      </c>
      <c r="G15" s="326" t="s">
        <v>435</v>
      </c>
    </row>
    <row r="16" spans="2:7" ht="24.95" customHeight="1" x14ac:dyDescent="0.25">
      <c r="B16" s="330" t="s">
        <v>410</v>
      </c>
      <c r="C16" s="428">
        <v>125845.21</v>
      </c>
      <c r="D16" s="429">
        <v>6044714.2199999997</v>
      </c>
      <c r="E16" s="332">
        <v>283597.23</v>
      </c>
      <c r="F16" s="323"/>
      <c r="G16" s="323"/>
    </row>
    <row r="17" spans="2:7" ht="24.95" customHeight="1" x14ac:dyDescent="0.25">
      <c r="B17" s="333" t="s">
        <v>427</v>
      </c>
      <c r="C17" s="430">
        <v>126278.9</v>
      </c>
      <c r="D17" s="335">
        <v>5912788.4100000001</v>
      </c>
      <c r="E17" s="336">
        <v>267736.38</v>
      </c>
      <c r="F17" s="337" t="s">
        <v>437</v>
      </c>
      <c r="G17" s="338" t="s">
        <v>438</v>
      </c>
    </row>
    <row r="18" spans="2:7" ht="24.95" customHeight="1" x14ac:dyDescent="0.25">
      <c r="B18" s="333" t="s">
        <v>454</v>
      </c>
      <c r="C18" s="430">
        <v>125308.59</v>
      </c>
      <c r="D18" s="335">
        <v>5916998.4100000001</v>
      </c>
      <c r="E18" s="336">
        <v>252904.34</v>
      </c>
      <c r="F18" s="337" t="s">
        <v>437</v>
      </c>
      <c r="G18" s="338" t="s">
        <v>439</v>
      </c>
    </row>
    <row r="19" spans="2:7" ht="24.95" customHeight="1" x14ac:dyDescent="0.25">
      <c r="B19" s="333" t="s">
        <v>453</v>
      </c>
      <c r="C19" s="431">
        <v>117247.22</v>
      </c>
      <c r="D19" s="335">
        <v>5740230.1799999997</v>
      </c>
      <c r="E19" s="336">
        <v>239734.7</v>
      </c>
      <c r="F19" s="337" t="s">
        <v>437</v>
      </c>
      <c r="G19" s="338" t="s">
        <v>462</v>
      </c>
    </row>
    <row r="20" spans="2:7" ht="24.75" customHeight="1" x14ac:dyDescent="0.25">
      <c r="B20" s="333" t="s">
        <v>457</v>
      </c>
      <c r="C20" s="431">
        <v>118928.22</v>
      </c>
      <c r="D20" s="335">
        <v>5816188.1500000004</v>
      </c>
      <c r="E20" s="336">
        <v>238912.56</v>
      </c>
      <c r="F20" s="337" t="s">
        <v>437</v>
      </c>
      <c r="G20" s="338" t="s">
        <v>463</v>
      </c>
    </row>
    <row r="21" spans="2:7" ht="33" customHeight="1" x14ac:dyDescent="0.25">
      <c r="B21" s="333" t="s">
        <v>458</v>
      </c>
      <c r="C21" s="334">
        <v>131610.35</v>
      </c>
      <c r="D21" s="335">
        <v>6046323.7000000002</v>
      </c>
      <c r="E21" s="336">
        <v>263303.90000000002</v>
      </c>
      <c r="F21" s="337" t="s">
        <v>465</v>
      </c>
      <c r="G21" s="338" t="s">
        <v>438</v>
      </c>
    </row>
    <row r="22" spans="2:7" ht="33" customHeight="1" x14ac:dyDescent="0.25">
      <c r="B22" s="333" t="s">
        <v>459</v>
      </c>
      <c r="C22" s="334">
        <v>130821.32</v>
      </c>
      <c r="D22" s="335">
        <v>6076205.3600000003</v>
      </c>
      <c r="E22" s="336">
        <v>249110.57</v>
      </c>
      <c r="F22" s="337" t="s">
        <v>466</v>
      </c>
      <c r="G22" s="338" t="s">
        <v>464</v>
      </c>
    </row>
    <row r="23" spans="2:7" ht="24.75" customHeight="1" x14ac:dyDescent="0.25">
      <c r="B23" s="333" t="s">
        <v>461</v>
      </c>
      <c r="C23" s="430">
        <v>127202.39</v>
      </c>
      <c r="D23" s="431">
        <v>6114404.1100000003</v>
      </c>
      <c r="E23" s="336">
        <v>244551.5</v>
      </c>
      <c r="F23" s="337" t="s">
        <v>467</v>
      </c>
      <c r="G23" s="338" t="s">
        <v>467</v>
      </c>
    </row>
    <row r="24" spans="2:7" x14ac:dyDescent="0.25">
      <c r="B24" s="333" t="s">
        <v>469</v>
      </c>
      <c r="C24" s="430">
        <v>132633.9</v>
      </c>
      <c r="D24" s="431">
        <v>5755835.5099999998</v>
      </c>
      <c r="E24" s="336">
        <v>247107.48</v>
      </c>
      <c r="F24" s="337"/>
      <c r="G24" s="338"/>
    </row>
    <row r="25" spans="2:7" x14ac:dyDescent="0.25">
      <c r="B25" s="333" t="s">
        <v>475</v>
      </c>
      <c r="C25" s="430">
        <v>116869.8</v>
      </c>
      <c r="D25" s="431">
        <v>5411097.5300000003</v>
      </c>
      <c r="E25" s="336">
        <v>210703.58</v>
      </c>
      <c r="F25" s="337"/>
      <c r="G25" s="338"/>
    </row>
    <row r="26" spans="2:7" x14ac:dyDescent="0.25">
      <c r="B26" s="333" t="s">
        <v>510</v>
      </c>
      <c r="C26" s="430">
        <v>134421.4</v>
      </c>
      <c r="D26" s="431">
        <v>5337041.28</v>
      </c>
      <c r="E26" s="336">
        <v>221698.33</v>
      </c>
      <c r="F26" s="337"/>
      <c r="G26" s="338"/>
    </row>
    <row r="27" spans="2:7" ht="15.75" thickBot="1" x14ac:dyDescent="0.3">
      <c r="B27" s="333" t="s">
        <v>522</v>
      </c>
      <c r="C27" s="430">
        <v>110963.31</v>
      </c>
      <c r="D27" s="431">
        <v>5229629.4400000004</v>
      </c>
      <c r="E27" s="336">
        <v>202805.14</v>
      </c>
      <c r="F27" s="337"/>
      <c r="G27" s="338"/>
    </row>
    <row r="28" spans="2:7" ht="15.75" thickBot="1" x14ac:dyDescent="0.3">
      <c r="B28" s="395" t="s">
        <v>650</v>
      </c>
      <c r="C28" s="433">
        <v>108650.38</v>
      </c>
      <c r="D28" s="456">
        <v>5184216.4000000004</v>
      </c>
      <c r="E28" s="404">
        <v>196603.49</v>
      </c>
      <c r="F28" s="396"/>
      <c r="G28" s="397"/>
    </row>
    <row r="29" spans="2:7" x14ac:dyDescent="0.25">
      <c r="C29" s="425"/>
    </row>
    <row r="30" spans="2:7" x14ac:dyDescent="0.25">
      <c r="C30" s="425"/>
    </row>
    <row r="31" spans="2:7" x14ac:dyDescent="0.25">
      <c r="C31" s="425"/>
    </row>
  </sheetData>
  <phoneticPr fontId="47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27"/>
  <sheetViews>
    <sheetView showGridLines="0" tabSelected="1" topLeftCell="A10" zoomScaleNormal="100" workbookViewId="0">
      <selection activeCell="I23" sqref="I23"/>
    </sheetView>
  </sheetViews>
  <sheetFormatPr baseColWidth="10" defaultRowHeight="15" x14ac:dyDescent="0.25"/>
  <cols>
    <col min="1" max="1" width="0.85546875" customWidth="1"/>
    <col min="2" max="5" width="17.7109375" style="339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9" t="s">
        <v>418</v>
      </c>
      <c r="C2" s="319" t="s">
        <v>8</v>
      </c>
      <c r="D2" s="319" t="s">
        <v>419</v>
      </c>
      <c r="E2" s="319" t="s">
        <v>420</v>
      </c>
    </row>
    <row r="3" spans="2:6" ht="20.100000000000001" customHeight="1" x14ac:dyDescent="0.25">
      <c r="B3" s="365" t="s">
        <v>394</v>
      </c>
      <c r="C3" s="366">
        <v>229372.38333333313</v>
      </c>
      <c r="D3" s="366">
        <v>1349796.46</v>
      </c>
      <c r="E3" s="366">
        <v>282574.91666666669</v>
      </c>
    </row>
    <row r="4" spans="2:6" ht="20.100000000000001" customHeight="1" x14ac:dyDescent="0.25">
      <c r="B4" s="342" t="s">
        <v>384</v>
      </c>
      <c r="C4" s="341">
        <v>328458.67</v>
      </c>
      <c r="D4" s="341">
        <v>1337820.58</v>
      </c>
      <c r="E4" s="341">
        <v>196728.92</v>
      </c>
    </row>
    <row r="5" spans="2:6" ht="20.100000000000001" customHeight="1" x14ac:dyDescent="0.25">
      <c r="B5" s="342" t="s">
        <v>392</v>
      </c>
      <c r="C5" s="341">
        <v>614295.7833451</v>
      </c>
      <c r="D5" s="341">
        <v>1344824.8166666655</v>
      </c>
      <c r="E5" s="341">
        <v>380612.2043000001</v>
      </c>
    </row>
    <row r="6" spans="2:6" ht="20.100000000000001" customHeight="1" x14ac:dyDescent="0.25">
      <c r="B6" s="342" t="s">
        <v>397</v>
      </c>
      <c r="C6" s="341">
        <v>610566.51666666579</v>
      </c>
      <c r="D6" s="432">
        <v>2165471.8499999978</v>
      </c>
      <c r="E6" s="341">
        <v>621346.44999999984</v>
      </c>
    </row>
    <row r="7" spans="2:6" ht="20.100000000000001" customHeight="1" x14ac:dyDescent="0.25">
      <c r="B7" s="342" t="s">
        <v>455</v>
      </c>
      <c r="C7" s="341">
        <v>495980.07666666608</v>
      </c>
      <c r="D7" s="341">
        <v>1710027.4833333315</v>
      </c>
      <c r="E7" s="341">
        <v>288256.72366666654</v>
      </c>
    </row>
    <row r="8" spans="2:6" ht="20.100000000000001" customHeight="1" x14ac:dyDescent="0.25">
      <c r="B8" s="342" t="s">
        <v>456</v>
      </c>
      <c r="C8" s="341">
        <v>645742.58333333244</v>
      </c>
      <c r="D8" s="341">
        <v>1605951.2166666649</v>
      </c>
      <c r="E8" s="341">
        <v>418884.89437000017</v>
      </c>
    </row>
    <row r="9" spans="2:6" ht="20.100000000000001" customHeight="1" x14ac:dyDescent="0.25">
      <c r="B9" s="342" t="s">
        <v>409</v>
      </c>
      <c r="C9" s="341">
        <v>610706.95333333267</v>
      </c>
      <c r="D9" s="341">
        <v>1347746.1333333317</v>
      </c>
      <c r="E9" s="341">
        <v>335206.93333333335</v>
      </c>
      <c r="F9" s="340" t="s">
        <v>413</v>
      </c>
    </row>
    <row r="10" spans="2:6" ht="20.100000000000001" customHeight="1" x14ac:dyDescent="0.25">
      <c r="B10" s="342" t="s">
        <v>410</v>
      </c>
      <c r="C10" s="426">
        <v>948656.81666666537</v>
      </c>
      <c r="D10" s="426">
        <v>1116358.3666666651</v>
      </c>
      <c r="E10" s="426">
        <v>744277.69999999984</v>
      </c>
    </row>
    <row r="11" spans="2:6" ht="20.100000000000001" customHeight="1" x14ac:dyDescent="0.25">
      <c r="B11" s="342" t="s">
        <v>427</v>
      </c>
      <c r="C11" s="426">
        <v>845932.97666666622</v>
      </c>
      <c r="D11" s="426">
        <v>1795789.6333333314</v>
      </c>
      <c r="E11" s="426">
        <v>421628.28</v>
      </c>
    </row>
    <row r="12" spans="2:6" ht="20.100000000000001" customHeight="1" x14ac:dyDescent="0.25">
      <c r="B12" s="342" t="s">
        <v>454</v>
      </c>
      <c r="C12" s="426">
        <v>1094224.013333332</v>
      </c>
      <c r="D12" s="426">
        <v>1811610.2333333315</v>
      </c>
      <c r="E12" s="426">
        <v>474333.75099999999</v>
      </c>
    </row>
    <row r="13" spans="2:6" x14ac:dyDescent="0.25">
      <c r="B13" s="342" t="s">
        <v>453</v>
      </c>
      <c r="C13" s="426">
        <v>975683.08333333232</v>
      </c>
      <c r="D13" s="432">
        <v>1889718.6499999987</v>
      </c>
      <c r="E13" s="426">
        <v>424470.00669999997</v>
      </c>
    </row>
    <row r="14" spans="2:6" x14ac:dyDescent="0.25">
      <c r="B14" s="342" t="s">
        <v>457</v>
      </c>
      <c r="C14" s="426">
        <v>1223152.2133333324</v>
      </c>
      <c r="D14" s="426">
        <v>1781795.2599999984</v>
      </c>
      <c r="E14" s="426">
        <v>521529.59000000014</v>
      </c>
    </row>
    <row r="15" spans="2:6" x14ac:dyDescent="0.25">
      <c r="B15" s="342" t="s">
        <v>458</v>
      </c>
      <c r="C15" s="426">
        <v>1024428.1466666657</v>
      </c>
      <c r="D15" s="426">
        <v>1760664.8666666644</v>
      </c>
      <c r="E15" s="426">
        <v>584810.86666666658</v>
      </c>
    </row>
    <row r="16" spans="2:6" x14ac:dyDescent="0.25">
      <c r="B16" s="342" t="s">
        <v>459</v>
      </c>
      <c r="C16" s="426">
        <v>1020359.2299999989</v>
      </c>
      <c r="D16" s="426">
        <v>1819450.7899999984</v>
      </c>
      <c r="E16" s="426">
        <v>761014.54300000006</v>
      </c>
    </row>
    <row r="17" spans="2:5" x14ac:dyDescent="0.25">
      <c r="B17" s="342" t="s">
        <v>461</v>
      </c>
      <c r="C17" s="426">
        <v>1236435.7666666657</v>
      </c>
      <c r="D17" s="426">
        <v>1863513.5366666648</v>
      </c>
      <c r="E17" s="426">
        <v>682036.51930000028</v>
      </c>
    </row>
    <row r="18" spans="2:5" x14ac:dyDescent="0.25">
      <c r="B18" s="342" t="s">
        <v>469</v>
      </c>
      <c r="C18" s="426">
        <v>1413896.4399999988</v>
      </c>
      <c r="D18" s="426">
        <v>1911445.8866666649</v>
      </c>
      <c r="E18" s="426">
        <v>305591.94333333336</v>
      </c>
    </row>
    <row r="19" spans="2:5" x14ac:dyDescent="0.25">
      <c r="B19" s="342" t="s">
        <v>475</v>
      </c>
      <c r="C19" s="426">
        <v>728229.89666666603</v>
      </c>
      <c r="D19" s="426">
        <v>1694797.60333333</v>
      </c>
      <c r="E19" s="426">
        <v>204620.06140000001</v>
      </c>
    </row>
    <row r="20" spans="2:5" x14ac:dyDescent="0.25">
      <c r="B20" s="342" t="s">
        <v>510</v>
      </c>
      <c r="C20" s="426">
        <v>1080001.7933333321</v>
      </c>
      <c r="D20" s="426">
        <v>1689052.0499999984</v>
      </c>
      <c r="E20" s="426">
        <v>574190.40989999985</v>
      </c>
    </row>
    <row r="21" spans="2:5" x14ac:dyDescent="0.25">
      <c r="B21" s="342" t="s">
        <v>522</v>
      </c>
      <c r="C21" s="426">
        <v>1039748.3633333314</v>
      </c>
      <c r="D21" s="426">
        <v>1566862.6999999983</v>
      </c>
      <c r="E21" s="426">
        <v>495546.88539999991</v>
      </c>
    </row>
    <row r="22" spans="2:5" x14ac:dyDescent="0.25">
      <c r="B22" s="342" t="s">
        <v>650</v>
      </c>
      <c r="C22" s="426">
        <v>825826.8</v>
      </c>
      <c r="D22" s="426">
        <v>1608232.4566666654</v>
      </c>
      <c r="E22" s="426">
        <v>421434.18497000012</v>
      </c>
    </row>
    <row r="24" spans="2:5" x14ac:dyDescent="0.25">
      <c r="B24" s="458"/>
    </row>
    <row r="25" spans="2:5" x14ac:dyDescent="0.25">
      <c r="B25" s="458"/>
    </row>
    <row r="26" spans="2:5" x14ac:dyDescent="0.25">
      <c r="B26" s="458"/>
    </row>
    <row r="27" spans="2:5" x14ac:dyDescent="0.25">
      <c r="B27" s="458"/>
    </row>
  </sheetData>
  <phoneticPr fontId="47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43"/>
  <sheetViews>
    <sheetView topLeftCell="A40" workbookViewId="0">
      <selection activeCell="E53" sqref="E53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thickBot="1" x14ac:dyDescent="0.3">
      <c r="B2" s="470" t="s">
        <v>196</v>
      </c>
      <c r="C2" s="471"/>
    </row>
    <row r="3" spans="2:9" ht="20.100000000000001" customHeight="1" thickBot="1" x14ac:dyDescent="0.3">
      <c r="B3" s="363" t="s">
        <v>440</v>
      </c>
      <c r="C3" s="363" t="s">
        <v>374</v>
      </c>
      <c r="D3" s="364" t="s">
        <v>214</v>
      </c>
      <c r="E3" s="364" t="s">
        <v>216</v>
      </c>
      <c r="F3" s="364" t="s">
        <v>375</v>
      </c>
      <c r="G3" s="364" t="s">
        <v>376</v>
      </c>
      <c r="H3" s="364" t="s">
        <v>377</v>
      </c>
      <c r="I3" s="364" t="s">
        <v>378</v>
      </c>
    </row>
    <row r="4" spans="2:9" ht="17.100000000000001" customHeight="1" x14ac:dyDescent="0.25">
      <c r="B4" s="405" t="s">
        <v>651</v>
      </c>
      <c r="C4" s="405" t="s">
        <v>652</v>
      </c>
      <c r="D4" s="405" t="s">
        <v>400</v>
      </c>
      <c r="E4" s="452">
        <v>44851</v>
      </c>
      <c r="F4" s="453">
        <v>0.5625</v>
      </c>
      <c r="G4" s="453">
        <v>0.63194444444444442</v>
      </c>
      <c r="H4" s="434">
        <v>10194.32</v>
      </c>
      <c r="I4" s="427">
        <v>15313</v>
      </c>
    </row>
    <row r="5" spans="2:9" ht="17.100000000000001" customHeight="1" x14ac:dyDescent="0.25">
      <c r="B5" s="405" t="s">
        <v>653</v>
      </c>
      <c r="C5" s="405" t="s">
        <v>654</v>
      </c>
      <c r="D5" s="405" t="s">
        <v>383</v>
      </c>
      <c r="E5" s="452">
        <v>44851</v>
      </c>
      <c r="F5" s="453">
        <v>0.47222222222222227</v>
      </c>
      <c r="G5" s="453">
        <v>0.55555555555555558</v>
      </c>
      <c r="H5" s="434">
        <v>466.98</v>
      </c>
      <c r="I5" s="427">
        <v>3833</v>
      </c>
    </row>
    <row r="6" spans="2:9" ht="17.100000000000001" customHeight="1" x14ac:dyDescent="0.25">
      <c r="B6" s="405" t="s">
        <v>655</v>
      </c>
      <c r="C6" s="405" t="s">
        <v>656</v>
      </c>
      <c r="D6" s="405" t="s">
        <v>400</v>
      </c>
      <c r="E6" s="452">
        <v>44853</v>
      </c>
      <c r="F6" s="453">
        <v>0.58333333333333337</v>
      </c>
      <c r="G6" s="453">
        <v>0.66666666666666663</v>
      </c>
      <c r="H6" s="434">
        <v>15775.07</v>
      </c>
      <c r="I6" s="427">
        <v>22474</v>
      </c>
    </row>
    <row r="7" spans="2:9" ht="17.100000000000001" customHeight="1" x14ac:dyDescent="0.25">
      <c r="B7" s="405" t="s">
        <v>452</v>
      </c>
      <c r="C7" s="405" t="s">
        <v>533</v>
      </c>
      <c r="D7" s="405" t="s">
        <v>342</v>
      </c>
      <c r="E7" s="452">
        <v>44854</v>
      </c>
      <c r="F7" s="453">
        <v>0.55208333333333337</v>
      </c>
      <c r="G7" s="453">
        <v>0.63541666666666663</v>
      </c>
      <c r="H7" s="434">
        <v>78765.25</v>
      </c>
      <c r="I7" s="427">
        <v>91940</v>
      </c>
    </row>
    <row r="8" spans="2:9" ht="17.100000000000001" customHeight="1" x14ac:dyDescent="0.25">
      <c r="B8" s="405" t="s">
        <v>452</v>
      </c>
      <c r="C8" s="405" t="s">
        <v>539</v>
      </c>
      <c r="D8" s="405" t="s">
        <v>342</v>
      </c>
      <c r="E8" s="452">
        <v>44854</v>
      </c>
      <c r="F8" s="453">
        <v>0.85416666666666663</v>
      </c>
      <c r="G8" s="453">
        <v>0.9375</v>
      </c>
      <c r="H8" s="434">
        <v>81705.3</v>
      </c>
      <c r="I8" s="405">
        <v>105307</v>
      </c>
    </row>
    <row r="9" spans="2:9" ht="17.100000000000001" customHeight="1" x14ac:dyDescent="0.25">
      <c r="B9" s="405" t="s">
        <v>657</v>
      </c>
      <c r="C9" s="405" t="s">
        <v>658</v>
      </c>
      <c r="D9" s="405" t="s">
        <v>383</v>
      </c>
      <c r="E9" s="452">
        <v>44855</v>
      </c>
      <c r="F9" s="453">
        <v>0.57638888888888895</v>
      </c>
      <c r="G9" s="453">
        <v>0.65972222222222221</v>
      </c>
      <c r="H9" s="434">
        <v>12024.1</v>
      </c>
      <c r="I9" s="427">
        <v>16854</v>
      </c>
    </row>
    <row r="10" spans="2:9" ht="17.100000000000001" customHeight="1" x14ac:dyDescent="0.25">
      <c r="B10" s="405" t="s">
        <v>655</v>
      </c>
      <c r="C10" s="405" t="s">
        <v>659</v>
      </c>
      <c r="D10" s="405" t="s">
        <v>383</v>
      </c>
      <c r="E10" s="452">
        <v>44856</v>
      </c>
      <c r="F10" s="453">
        <v>0.97916666666666663</v>
      </c>
      <c r="G10" s="453">
        <v>0.5625</v>
      </c>
      <c r="H10" s="434">
        <v>24306.18</v>
      </c>
      <c r="I10" s="427">
        <v>28595</v>
      </c>
    </row>
    <row r="11" spans="2:9" ht="17.100000000000001" customHeight="1" x14ac:dyDescent="0.25">
      <c r="B11" s="405" t="s">
        <v>452</v>
      </c>
      <c r="C11" s="405" t="s">
        <v>660</v>
      </c>
      <c r="D11" s="405" t="s">
        <v>342</v>
      </c>
      <c r="E11" s="452">
        <v>44856</v>
      </c>
      <c r="F11" s="454">
        <v>0.55208333333333337</v>
      </c>
      <c r="G11" s="454">
        <v>0.63541666666666663</v>
      </c>
      <c r="H11" s="434">
        <v>17142.22</v>
      </c>
      <c r="I11" s="427">
        <v>27186</v>
      </c>
    </row>
    <row r="12" spans="2:9" ht="17.100000000000001" customHeight="1" x14ac:dyDescent="0.25">
      <c r="B12" s="405" t="s">
        <v>653</v>
      </c>
      <c r="C12" s="405" t="s">
        <v>661</v>
      </c>
      <c r="D12" s="405" t="s">
        <v>383</v>
      </c>
      <c r="E12" s="452">
        <v>44856</v>
      </c>
      <c r="F12" s="454">
        <v>0.57291666666666663</v>
      </c>
      <c r="G12" s="454">
        <v>0.65625</v>
      </c>
      <c r="H12" s="434">
        <v>6856.62</v>
      </c>
      <c r="I12" s="427">
        <v>14188</v>
      </c>
    </row>
    <row r="13" spans="2:9" ht="17.100000000000001" customHeight="1" x14ac:dyDescent="0.25">
      <c r="B13" s="405" t="s">
        <v>452</v>
      </c>
      <c r="C13" s="405" t="s">
        <v>546</v>
      </c>
      <c r="D13" s="405" t="s">
        <v>342</v>
      </c>
      <c r="E13" s="452">
        <v>44857</v>
      </c>
      <c r="F13" s="454">
        <v>0.55208333333333337</v>
      </c>
      <c r="G13" s="454">
        <v>0.63541666666666663</v>
      </c>
      <c r="H13" s="434">
        <v>80124.800000000003</v>
      </c>
      <c r="I13" s="427">
        <v>87412</v>
      </c>
    </row>
    <row r="14" spans="2:9" ht="17.100000000000001" customHeight="1" x14ac:dyDescent="0.25">
      <c r="B14" s="405" t="s">
        <v>662</v>
      </c>
      <c r="C14" s="405" t="s">
        <v>600</v>
      </c>
      <c r="D14" s="405" t="s">
        <v>401</v>
      </c>
      <c r="E14" s="452">
        <v>44857</v>
      </c>
      <c r="F14" s="454">
        <v>0.58333333333333337</v>
      </c>
      <c r="G14" s="454">
        <v>0.66666666666666663</v>
      </c>
      <c r="H14" s="434">
        <v>10533.92</v>
      </c>
      <c r="I14" s="427">
        <v>22096</v>
      </c>
    </row>
    <row r="15" spans="2:9" ht="17.100000000000001" customHeight="1" x14ac:dyDescent="0.25">
      <c r="B15" s="405" t="s">
        <v>452</v>
      </c>
      <c r="C15" s="405" t="s">
        <v>548</v>
      </c>
      <c r="D15" s="405" t="s">
        <v>342</v>
      </c>
      <c r="E15" s="452">
        <v>44857</v>
      </c>
      <c r="F15" s="454">
        <v>0.64583333333333337</v>
      </c>
      <c r="G15" s="454">
        <v>0.72916666666666663</v>
      </c>
      <c r="H15" s="434">
        <v>26532.27</v>
      </c>
      <c r="I15" s="427">
        <v>69137</v>
      </c>
    </row>
    <row r="16" spans="2:9" ht="17.100000000000001" customHeight="1" x14ac:dyDescent="0.25">
      <c r="B16" s="405" t="s">
        <v>663</v>
      </c>
      <c r="C16" s="405" t="s">
        <v>603</v>
      </c>
      <c r="D16" s="405" t="s">
        <v>383</v>
      </c>
      <c r="E16" s="452">
        <v>44857</v>
      </c>
      <c r="F16" s="453">
        <v>0.625</v>
      </c>
      <c r="G16" s="453">
        <v>0.70833333333333337</v>
      </c>
      <c r="H16" s="434">
        <v>23189.17</v>
      </c>
      <c r="I16" s="427">
        <v>29758</v>
      </c>
    </row>
    <row r="17" spans="2:11" ht="17.100000000000001" customHeight="1" x14ac:dyDescent="0.25">
      <c r="B17" s="405"/>
      <c r="C17" s="405" t="s">
        <v>507</v>
      </c>
      <c r="D17" s="405" t="s">
        <v>664</v>
      </c>
      <c r="E17" s="452">
        <v>44851</v>
      </c>
      <c r="F17" s="453">
        <v>0.90625</v>
      </c>
      <c r="G17" s="453">
        <v>0.95833333333333337</v>
      </c>
      <c r="H17" s="434">
        <v>33691.050000000003</v>
      </c>
      <c r="I17" s="427">
        <v>38688</v>
      </c>
    </row>
    <row r="18" spans="2:11" ht="17.100000000000001" customHeight="1" x14ac:dyDescent="0.25">
      <c r="B18" s="405"/>
      <c r="C18" s="405" t="s">
        <v>507</v>
      </c>
      <c r="D18" s="405" t="s">
        <v>664</v>
      </c>
      <c r="E18" s="452">
        <v>44852</v>
      </c>
      <c r="F18" s="453">
        <v>0.90625</v>
      </c>
      <c r="G18" s="453">
        <v>0.95833333333333337</v>
      </c>
      <c r="H18" s="434">
        <v>32175.200000000001</v>
      </c>
      <c r="I18" s="427">
        <v>36297</v>
      </c>
    </row>
    <row r="19" spans="2:11" ht="17.100000000000001" customHeight="1" x14ac:dyDescent="0.25">
      <c r="B19" s="405"/>
      <c r="C19" s="405" t="s">
        <v>507</v>
      </c>
      <c r="D19" s="405" t="s">
        <v>664</v>
      </c>
      <c r="E19" s="452">
        <v>44853</v>
      </c>
      <c r="F19" s="453">
        <v>0.90625</v>
      </c>
      <c r="G19" s="453">
        <v>0.95833333333333337</v>
      </c>
      <c r="H19" s="434">
        <v>29669.9</v>
      </c>
      <c r="I19" s="427">
        <v>37208</v>
      </c>
    </row>
    <row r="20" spans="2:11" ht="17.100000000000001" customHeight="1" x14ac:dyDescent="0.25">
      <c r="B20" s="405"/>
      <c r="C20" s="405" t="s">
        <v>507</v>
      </c>
      <c r="D20" s="405" t="s">
        <v>664</v>
      </c>
      <c r="E20" s="452">
        <v>44854</v>
      </c>
      <c r="F20" s="453">
        <v>0.90625</v>
      </c>
      <c r="G20" s="453">
        <v>0.95833333333333337</v>
      </c>
      <c r="H20" s="434">
        <v>28496.1</v>
      </c>
      <c r="I20" s="427">
        <v>36105</v>
      </c>
    </row>
    <row r="21" spans="2:11" ht="17.100000000000001" customHeight="1" x14ac:dyDescent="0.25">
      <c r="B21" s="405"/>
      <c r="C21" s="405" t="s">
        <v>507</v>
      </c>
      <c r="D21" s="405" t="s">
        <v>664</v>
      </c>
      <c r="E21" s="452">
        <v>44855</v>
      </c>
      <c r="F21" s="453">
        <v>0.90625</v>
      </c>
      <c r="G21" s="453">
        <v>0.95833333333333337</v>
      </c>
      <c r="H21" s="434">
        <v>33411.67</v>
      </c>
      <c r="I21" s="427">
        <v>39343</v>
      </c>
    </row>
    <row r="22" spans="2:11" ht="17.100000000000001" customHeight="1" x14ac:dyDescent="0.25">
      <c r="B22" s="405"/>
      <c r="C22" s="405" t="s">
        <v>665</v>
      </c>
      <c r="D22" s="405" t="s">
        <v>666</v>
      </c>
      <c r="E22" s="452">
        <v>44853</v>
      </c>
      <c r="F22" s="453">
        <v>0.85416666666666663</v>
      </c>
      <c r="G22" s="453">
        <v>0.91666666666666663</v>
      </c>
      <c r="H22" s="434">
        <v>21573.95</v>
      </c>
      <c r="I22" s="427">
        <v>29841</v>
      </c>
    </row>
    <row r="23" spans="2:11" ht="17.100000000000001" customHeight="1" x14ac:dyDescent="0.25">
      <c r="B23" s="405"/>
      <c r="C23" s="405" t="s">
        <v>667</v>
      </c>
      <c r="D23" s="405" t="s">
        <v>666</v>
      </c>
      <c r="E23" s="452">
        <v>44854</v>
      </c>
      <c r="F23" s="453">
        <v>0.85416666666666663</v>
      </c>
      <c r="G23" s="453">
        <v>0.91666666666666663</v>
      </c>
      <c r="H23" s="434">
        <v>12182.52</v>
      </c>
      <c r="I23" s="427">
        <v>27132</v>
      </c>
    </row>
    <row r="24" spans="2:11" ht="17.100000000000001" customHeight="1" x14ac:dyDescent="0.25">
      <c r="B24" s="405"/>
      <c r="C24" s="405" t="s">
        <v>668</v>
      </c>
      <c r="D24" s="405" t="s">
        <v>669</v>
      </c>
      <c r="E24" s="452">
        <v>44856</v>
      </c>
      <c r="F24" s="453">
        <v>0.79166666666666663</v>
      </c>
      <c r="G24" s="453">
        <v>0.875</v>
      </c>
      <c r="H24" s="434">
        <v>30054.55</v>
      </c>
      <c r="I24" s="427">
        <v>38750</v>
      </c>
    </row>
    <row r="25" spans="2:11" s="298" customFormat="1" ht="17.100000000000001" customHeight="1" x14ac:dyDescent="0.25">
      <c r="B25" s="405"/>
      <c r="C25" s="405" t="s">
        <v>360</v>
      </c>
      <c r="D25" s="405" t="s">
        <v>664</v>
      </c>
      <c r="E25" s="452">
        <v>44856</v>
      </c>
      <c r="F25" s="453">
        <v>0.85416666666666663</v>
      </c>
      <c r="G25" s="453">
        <v>0.95833333333333337</v>
      </c>
      <c r="H25" s="434">
        <v>38308.42</v>
      </c>
      <c r="I25" s="427">
        <v>44913</v>
      </c>
      <c r="J25"/>
      <c r="K25"/>
    </row>
    <row r="26" spans="2:11" ht="17.100000000000001" customHeight="1" x14ac:dyDescent="0.25">
      <c r="B26" s="405"/>
      <c r="C26" s="405" t="s">
        <v>670</v>
      </c>
      <c r="D26" s="405" t="s">
        <v>669</v>
      </c>
      <c r="E26" s="452">
        <v>44856</v>
      </c>
      <c r="F26" s="453">
        <v>0.875</v>
      </c>
      <c r="G26" s="453">
        <v>0.97916666666666663</v>
      </c>
      <c r="H26" s="434">
        <v>62680.3</v>
      </c>
      <c r="I26" s="427">
        <v>56615</v>
      </c>
    </row>
    <row r="27" spans="2:11" ht="17.100000000000001" customHeight="1" x14ac:dyDescent="0.25">
      <c r="B27" s="405"/>
      <c r="C27" s="405" t="s">
        <v>616</v>
      </c>
      <c r="D27" s="405" t="s">
        <v>664</v>
      </c>
      <c r="E27" s="452">
        <v>44856</v>
      </c>
      <c r="F27" s="453">
        <v>0.75</v>
      </c>
      <c r="G27" s="453">
        <v>0.85416666666666663</v>
      </c>
      <c r="H27" s="434">
        <v>18810.919999999998</v>
      </c>
      <c r="I27" s="427">
        <v>23892</v>
      </c>
    </row>
    <row r="28" spans="2:11" ht="17.100000000000001" customHeight="1" x14ac:dyDescent="0.25">
      <c r="B28" s="405"/>
      <c r="C28" s="405" t="s">
        <v>671</v>
      </c>
      <c r="D28" s="405" t="s">
        <v>672</v>
      </c>
      <c r="E28" s="452">
        <v>44856</v>
      </c>
      <c r="F28" s="453">
        <v>0.875</v>
      </c>
      <c r="G28" s="453">
        <v>0.95138888888888884</v>
      </c>
      <c r="H28" s="434">
        <v>52.07</v>
      </c>
      <c r="I28" s="427">
        <v>102</v>
      </c>
    </row>
    <row r="29" spans="2:11" ht="17.100000000000001" customHeight="1" x14ac:dyDescent="0.25">
      <c r="B29" s="405"/>
      <c r="C29" s="405" t="s">
        <v>673</v>
      </c>
      <c r="D29" s="405" t="s">
        <v>674</v>
      </c>
      <c r="E29" s="452">
        <v>44856</v>
      </c>
      <c r="F29" s="453">
        <v>0.91666666666666663</v>
      </c>
      <c r="G29" s="457" t="s">
        <v>675</v>
      </c>
      <c r="H29" s="434">
        <v>1786.02</v>
      </c>
      <c r="I29" s="427">
        <v>3584</v>
      </c>
    </row>
    <row r="30" spans="2:11" ht="17.100000000000001" customHeight="1" x14ac:dyDescent="0.25">
      <c r="B30" s="405"/>
      <c r="C30" s="405" t="s">
        <v>676</v>
      </c>
      <c r="D30" s="405" t="s">
        <v>677</v>
      </c>
      <c r="E30" s="452">
        <v>44857</v>
      </c>
      <c r="F30" s="453">
        <v>0.85069444444444453</v>
      </c>
      <c r="G30" s="453">
        <v>0.98611111111111116</v>
      </c>
      <c r="H30" s="434">
        <v>1806.82</v>
      </c>
      <c r="I30" s="427">
        <v>4022</v>
      </c>
    </row>
    <row r="31" spans="2:11" x14ac:dyDescent="0.25">
      <c r="B31" s="405"/>
      <c r="C31" s="405" t="s">
        <v>508</v>
      </c>
      <c r="D31" s="405" t="s">
        <v>669</v>
      </c>
      <c r="E31" s="452">
        <v>44857</v>
      </c>
      <c r="F31" s="453">
        <v>0.79166666666666663</v>
      </c>
      <c r="G31" s="453">
        <v>0.83333333333333337</v>
      </c>
      <c r="H31" s="434">
        <v>11038.63</v>
      </c>
      <c r="I31" s="427">
        <v>22769</v>
      </c>
    </row>
    <row r="32" spans="2:11" x14ac:dyDescent="0.25">
      <c r="B32" s="405"/>
      <c r="C32" s="405" t="s">
        <v>678</v>
      </c>
      <c r="D32" s="405" t="s">
        <v>679</v>
      </c>
      <c r="E32" s="452">
        <v>44857</v>
      </c>
      <c r="F32" s="453">
        <v>0.82638888888888884</v>
      </c>
      <c r="G32" s="453">
        <v>0.91666666666666663</v>
      </c>
      <c r="H32" s="434">
        <v>17030.87</v>
      </c>
      <c r="I32" s="427">
        <v>41159</v>
      </c>
    </row>
    <row r="33" spans="2:9" x14ac:dyDescent="0.25">
      <c r="B33" s="405"/>
      <c r="C33" s="405" t="s">
        <v>680</v>
      </c>
      <c r="D33" s="405" t="s">
        <v>666</v>
      </c>
      <c r="E33" s="452">
        <v>44857</v>
      </c>
      <c r="F33" s="453">
        <v>0.83333333333333337</v>
      </c>
      <c r="G33" s="453">
        <v>0.91666666666666663</v>
      </c>
      <c r="H33" s="434">
        <v>23390.23</v>
      </c>
      <c r="I33" s="427">
        <v>47543</v>
      </c>
    </row>
    <row r="34" spans="2:9" x14ac:dyDescent="0.25">
      <c r="B34" s="405"/>
      <c r="C34" s="405" t="s">
        <v>398</v>
      </c>
      <c r="D34" s="405" t="s">
        <v>406</v>
      </c>
      <c r="E34" s="452">
        <v>44857</v>
      </c>
      <c r="F34" s="453">
        <v>0.875</v>
      </c>
      <c r="G34" s="453">
        <v>0.9375</v>
      </c>
      <c r="H34" s="434">
        <v>1519.15</v>
      </c>
      <c r="I34" s="427">
        <v>7735</v>
      </c>
    </row>
    <row r="35" spans="2:9" x14ac:dyDescent="0.25">
      <c r="B35" s="405"/>
      <c r="C35" s="405" t="s">
        <v>509</v>
      </c>
      <c r="D35" s="405" t="s">
        <v>669</v>
      </c>
      <c r="E35" s="452">
        <v>44857</v>
      </c>
      <c r="F35" s="453">
        <v>0.91666666666666663</v>
      </c>
      <c r="G35" s="453">
        <v>0.99930555555555556</v>
      </c>
      <c r="H35" s="434">
        <v>28267.7</v>
      </c>
      <c r="I35" s="427">
        <v>41498</v>
      </c>
    </row>
    <row r="36" spans="2:9" ht="15.75" thickBot="1" x14ac:dyDescent="0.3">
      <c r="B36"/>
      <c r="C36" s="297"/>
    </row>
    <row r="37" spans="2:9" ht="15.75" thickBot="1" x14ac:dyDescent="0.3">
      <c r="B37" s="472" t="s">
        <v>379</v>
      </c>
      <c r="C37" s="473"/>
    </row>
    <row r="38" spans="2:9" ht="15.75" thickBot="1" x14ac:dyDescent="0.3">
      <c r="B38" s="406" t="s">
        <v>374</v>
      </c>
      <c r="C38" s="363"/>
      <c r="D38" s="364" t="s">
        <v>380</v>
      </c>
      <c r="E38" s="364" t="s">
        <v>375</v>
      </c>
      <c r="F38" s="364" t="s">
        <v>381</v>
      </c>
      <c r="G38" s="364" t="s">
        <v>376</v>
      </c>
      <c r="H38" s="364" t="s">
        <v>377</v>
      </c>
      <c r="I38" s="364" t="s">
        <v>378</v>
      </c>
    </row>
    <row r="39" spans="2:9" x14ac:dyDescent="0.25">
      <c r="B39" s="409" t="s">
        <v>681</v>
      </c>
      <c r="C39" s="410" t="s">
        <v>382</v>
      </c>
      <c r="D39" s="411">
        <v>44851</v>
      </c>
      <c r="E39" s="412">
        <v>0.375</v>
      </c>
      <c r="F39" s="413">
        <v>44855</v>
      </c>
      <c r="G39" s="414">
        <v>0.95833333333333337</v>
      </c>
      <c r="H39" s="415">
        <v>4711.3500000000004</v>
      </c>
      <c r="I39" s="409">
        <v>6567</v>
      </c>
    </row>
    <row r="40" spans="2:9" x14ac:dyDescent="0.25">
      <c r="B40" s="409" t="s">
        <v>682</v>
      </c>
      <c r="C40" s="410" t="s">
        <v>385</v>
      </c>
      <c r="D40" s="411">
        <v>44851</v>
      </c>
      <c r="E40" s="412">
        <v>0.45833333333333331</v>
      </c>
      <c r="F40" s="413">
        <v>44855</v>
      </c>
      <c r="G40" s="414">
        <v>0.45833333333333331</v>
      </c>
      <c r="H40" s="415">
        <v>3868.25</v>
      </c>
      <c r="I40" s="409">
        <v>9199</v>
      </c>
    </row>
    <row r="41" spans="2:9" x14ac:dyDescent="0.25">
      <c r="B41" s="409" t="s">
        <v>683</v>
      </c>
      <c r="C41" s="410" t="s">
        <v>385</v>
      </c>
      <c r="D41" s="411">
        <v>44851</v>
      </c>
      <c r="E41" s="412">
        <v>0.45833333333333331</v>
      </c>
      <c r="F41" s="413">
        <v>44855</v>
      </c>
      <c r="G41" s="414">
        <v>0.45833333333333331</v>
      </c>
      <c r="H41" s="415">
        <v>960.21</v>
      </c>
      <c r="I41" s="409">
        <v>2775</v>
      </c>
    </row>
    <row r="42" spans="2:9" x14ac:dyDescent="0.25">
      <c r="B42" s="409" t="s">
        <v>684</v>
      </c>
      <c r="C42" s="410" t="s">
        <v>385</v>
      </c>
      <c r="D42" s="411">
        <v>44851</v>
      </c>
      <c r="E42" s="412">
        <v>0.45833333333333331</v>
      </c>
      <c r="F42" s="413">
        <v>44855</v>
      </c>
      <c r="G42" s="414">
        <v>0.45833333333333331</v>
      </c>
      <c r="H42" s="415">
        <v>842.31</v>
      </c>
      <c r="I42" s="409">
        <v>1348</v>
      </c>
    </row>
    <row r="43" spans="2:9" x14ac:dyDescent="0.25">
      <c r="B43" s="409" t="s">
        <v>685</v>
      </c>
      <c r="C43" s="410" t="s">
        <v>385</v>
      </c>
      <c r="D43" s="411">
        <v>44855</v>
      </c>
      <c r="E43" s="412">
        <v>0.45833333333333331</v>
      </c>
      <c r="F43" s="413">
        <v>44857</v>
      </c>
      <c r="G43" s="414">
        <v>0.99930555555555556</v>
      </c>
      <c r="H43" s="415">
        <v>1882.41</v>
      </c>
      <c r="I43" s="409">
        <v>3241</v>
      </c>
    </row>
  </sheetData>
  <autoFilter ref="B3:I29" xr:uid="{7D46FBD9-20BA-4FF6-9F60-44AF332FA66D}">
    <sortState xmlns:xlrd2="http://schemas.microsoft.com/office/spreadsheetml/2017/richdata2" ref="B4:I29">
      <sortCondition descending="1" ref="H3:H29"/>
    </sortState>
  </autoFilter>
  <mergeCells count="2">
    <mergeCell ref="B2:C2"/>
    <mergeCell ref="B37:C3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F12" sqref="F12"/>
    </sheetView>
  </sheetViews>
  <sheetFormatPr baseColWidth="10" defaultRowHeight="15" x14ac:dyDescent="0.25"/>
  <cols>
    <col min="1" max="1" width="69.7109375" customWidth="1"/>
    <col min="2" max="2" width="18.7109375" style="222" customWidth="1"/>
    <col min="3" max="3" width="18.7109375" style="190" customWidth="1"/>
  </cols>
  <sheetData>
    <row r="1" spans="1:3" ht="20.100000000000001" customHeight="1" thickBot="1" x14ac:dyDescent="0.3">
      <c r="A1" s="474" t="s">
        <v>523</v>
      </c>
      <c r="B1" s="475"/>
      <c r="C1" s="475"/>
    </row>
    <row r="2" spans="1:3" ht="20.100000000000001" customHeight="1" thickBot="1" x14ac:dyDescent="0.3">
      <c r="A2" s="363" t="s">
        <v>441</v>
      </c>
      <c r="B2" s="364" t="s">
        <v>377</v>
      </c>
      <c r="C2" s="364" t="s">
        <v>378</v>
      </c>
    </row>
    <row r="3" spans="1:3" x14ac:dyDescent="0.25">
      <c r="A3" s="367" t="s">
        <v>360</v>
      </c>
      <c r="B3" s="300">
        <v>8043.89</v>
      </c>
      <c r="C3" s="301">
        <v>9124</v>
      </c>
    </row>
    <row r="4" spans="1:3" x14ac:dyDescent="0.25">
      <c r="A4" s="367" t="s">
        <v>476</v>
      </c>
      <c r="B4" s="300">
        <v>5787.29</v>
      </c>
      <c r="C4" s="301">
        <v>4612</v>
      </c>
    </row>
    <row r="5" spans="1:3" x14ac:dyDescent="0.25">
      <c r="A5" s="367" t="s">
        <v>514</v>
      </c>
      <c r="B5" s="300">
        <v>4360.7309999999998</v>
      </c>
      <c r="C5" s="301">
        <v>9901</v>
      </c>
    </row>
    <row r="6" spans="1:3" x14ac:dyDescent="0.25">
      <c r="A6" s="367" t="s">
        <v>511</v>
      </c>
      <c r="B6" s="300">
        <v>3904.1410000000001</v>
      </c>
      <c r="C6" s="301">
        <v>3230</v>
      </c>
    </row>
    <row r="7" spans="1:3" x14ac:dyDescent="0.25">
      <c r="A7" s="367" t="s">
        <v>477</v>
      </c>
      <c r="B7" s="300">
        <v>3256.4430000000002</v>
      </c>
      <c r="C7" s="301">
        <v>1248</v>
      </c>
    </row>
    <row r="8" spans="1:3" x14ac:dyDescent="0.25">
      <c r="A8" s="367" t="s">
        <v>607</v>
      </c>
      <c r="B8" s="300">
        <v>2753.5340000000001</v>
      </c>
      <c r="C8" s="301">
        <v>4216</v>
      </c>
    </row>
    <row r="9" spans="1:3" x14ac:dyDescent="0.25">
      <c r="A9" s="367" t="s">
        <v>361</v>
      </c>
      <c r="B9" s="300">
        <v>2580.049</v>
      </c>
      <c r="C9" s="301">
        <v>1304</v>
      </c>
    </row>
    <row r="10" spans="1:3" x14ac:dyDescent="0.25">
      <c r="A10" s="367" t="s">
        <v>362</v>
      </c>
      <c r="B10" s="300">
        <v>2336.0990000000002</v>
      </c>
      <c r="C10" s="301">
        <v>1615</v>
      </c>
    </row>
    <row r="11" spans="1:3" x14ac:dyDescent="0.25">
      <c r="A11" s="367" t="s">
        <v>363</v>
      </c>
      <c r="B11" s="300">
        <v>2154.7020000000002</v>
      </c>
      <c r="C11" s="301">
        <v>2274</v>
      </c>
    </row>
    <row r="12" spans="1:3" x14ac:dyDescent="0.25">
      <c r="A12" s="367" t="s">
        <v>364</v>
      </c>
      <c r="B12" s="300">
        <v>1442.116</v>
      </c>
      <c r="C12" s="301">
        <v>1743</v>
      </c>
    </row>
    <row r="13" spans="1:3" x14ac:dyDescent="0.25">
      <c r="A13" s="362" t="s">
        <v>429</v>
      </c>
      <c r="B13" s="294">
        <v>1385.0989999999999</v>
      </c>
      <c r="C13" s="296">
        <v>3477</v>
      </c>
    </row>
    <row r="14" spans="1:3" x14ac:dyDescent="0.25">
      <c r="A14" s="362" t="s">
        <v>366</v>
      </c>
      <c r="B14" s="294">
        <v>1168.4010000000001</v>
      </c>
      <c r="C14" s="296">
        <v>1535</v>
      </c>
    </row>
    <row r="15" spans="1:3" x14ac:dyDescent="0.25">
      <c r="A15" s="362" t="s">
        <v>608</v>
      </c>
      <c r="B15" s="294">
        <v>1048.98</v>
      </c>
      <c r="C15" s="296">
        <v>3009</v>
      </c>
    </row>
    <row r="16" spans="1:3" x14ac:dyDescent="0.25">
      <c r="A16" s="362" t="s">
        <v>367</v>
      </c>
      <c r="B16" s="294">
        <v>976.68399999999997</v>
      </c>
      <c r="C16" s="296">
        <v>1444</v>
      </c>
    </row>
    <row r="17" spans="1:3" x14ac:dyDescent="0.25">
      <c r="A17" s="362" t="s">
        <v>609</v>
      </c>
      <c r="B17" s="294">
        <v>925.06799999999998</v>
      </c>
      <c r="C17" s="296">
        <v>1024</v>
      </c>
    </row>
    <row r="18" spans="1:3" x14ac:dyDescent="0.25">
      <c r="A18" s="362" t="s">
        <v>479</v>
      </c>
      <c r="B18" s="294">
        <v>921.59900000000005</v>
      </c>
      <c r="C18" s="296">
        <v>1443</v>
      </c>
    </row>
    <row r="19" spans="1:3" x14ac:dyDescent="0.25">
      <c r="A19" s="362" t="s">
        <v>365</v>
      </c>
      <c r="B19" s="294">
        <v>901.26</v>
      </c>
      <c r="C19" s="296">
        <v>1536</v>
      </c>
    </row>
    <row r="20" spans="1:3" x14ac:dyDescent="0.25">
      <c r="A20" s="362" t="s">
        <v>610</v>
      </c>
      <c r="B20" s="294">
        <v>878.92200000000003</v>
      </c>
      <c r="C20" s="296">
        <v>1249</v>
      </c>
    </row>
    <row r="21" spans="1:3" x14ac:dyDescent="0.25">
      <c r="A21" s="362" t="s">
        <v>512</v>
      </c>
      <c r="B21" s="294">
        <v>876.72</v>
      </c>
      <c r="C21" s="296">
        <v>1411</v>
      </c>
    </row>
    <row r="22" spans="1:3" x14ac:dyDescent="0.25">
      <c r="A22" s="362" t="s">
        <v>408</v>
      </c>
      <c r="B22" s="294">
        <v>824.40300000000002</v>
      </c>
      <c r="C22" s="296">
        <v>952</v>
      </c>
    </row>
    <row r="23" spans="1:3" x14ac:dyDescent="0.25">
      <c r="A23" s="362" t="s">
        <v>369</v>
      </c>
      <c r="B23" s="294">
        <v>796.55</v>
      </c>
      <c r="C23" s="296">
        <v>3975</v>
      </c>
    </row>
    <row r="24" spans="1:3" x14ac:dyDescent="0.25">
      <c r="A24" s="362" t="s">
        <v>611</v>
      </c>
      <c r="B24" s="294">
        <v>684.79100000000005</v>
      </c>
      <c r="C24" s="296">
        <v>995</v>
      </c>
    </row>
    <row r="25" spans="1:3" x14ac:dyDescent="0.25">
      <c r="A25" s="362" t="s">
        <v>513</v>
      </c>
      <c r="B25" s="294">
        <v>679.98900000000003</v>
      </c>
      <c r="C25" s="296">
        <v>1073</v>
      </c>
    </row>
    <row r="26" spans="1:3" x14ac:dyDescent="0.25">
      <c r="A26" s="362" t="s">
        <v>612</v>
      </c>
      <c r="B26" s="294">
        <v>672.12699999999995</v>
      </c>
      <c r="C26" s="296">
        <v>584</v>
      </c>
    </row>
    <row r="27" spans="1:3" x14ac:dyDescent="0.25">
      <c r="A27" s="362" t="s">
        <v>613</v>
      </c>
      <c r="B27" s="294">
        <v>669.31700000000001</v>
      </c>
      <c r="C27" s="296">
        <v>710</v>
      </c>
    </row>
    <row r="28" spans="1:3" x14ac:dyDescent="0.25">
      <c r="A28" s="362" t="s">
        <v>614</v>
      </c>
      <c r="B28" s="294">
        <v>663.54</v>
      </c>
      <c r="C28" s="296">
        <v>958</v>
      </c>
    </row>
    <row r="29" spans="1:3" x14ac:dyDescent="0.25">
      <c r="A29" s="362" t="s">
        <v>615</v>
      </c>
      <c r="B29" s="294">
        <v>651.68200000000002</v>
      </c>
      <c r="C29" s="296">
        <v>776</v>
      </c>
    </row>
    <row r="30" spans="1:3" x14ac:dyDescent="0.25">
      <c r="A30" s="362" t="s">
        <v>368</v>
      </c>
      <c r="B30" s="294">
        <v>637.697</v>
      </c>
      <c r="C30" s="296">
        <v>1175</v>
      </c>
    </row>
    <row r="31" spans="1:3" x14ac:dyDescent="0.25">
      <c r="A31" s="362" t="s">
        <v>616</v>
      </c>
      <c r="B31" s="294">
        <v>627.77099999999996</v>
      </c>
      <c r="C31" s="296">
        <v>708</v>
      </c>
    </row>
    <row r="32" spans="1:3" x14ac:dyDescent="0.25">
      <c r="A32" s="362" t="s">
        <v>484</v>
      </c>
      <c r="B32" s="294">
        <v>597.90599999999995</v>
      </c>
      <c r="C32" s="296">
        <v>1757</v>
      </c>
    </row>
    <row r="33" spans="1:3" x14ac:dyDescent="0.25">
      <c r="A33" s="362" t="s">
        <v>617</v>
      </c>
      <c r="B33" s="294">
        <v>586.50300000000004</v>
      </c>
      <c r="C33" s="296">
        <v>646</v>
      </c>
    </row>
    <row r="34" spans="1:3" x14ac:dyDescent="0.25">
      <c r="A34" s="362" t="s">
        <v>398</v>
      </c>
      <c r="B34" s="294">
        <v>585.43899999999996</v>
      </c>
      <c r="C34" s="296">
        <v>1135</v>
      </c>
    </row>
    <row r="35" spans="1:3" x14ac:dyDescent="0.25">
      <c r="A35" s="362" t="s">
        <v>618</v>
      </c>
      <c r="B35" s="294">
        <v>525.29899999999998</v>
      </c>
      <c r="C35" s="296">
        <v>669</v>
      </c>
    </row>
    <row r="36" spans="1:3" x14ac:dyDescent="0.25">
      <c r="A36" s="362" t="s">
        <v>619</v>
      </c>
      <c r="B36" s="294">
        <v>468.21199999999999</v>
      </c>
      <c r="C36" s="296">
        <v>437</v>
      </c>
    </row>
    <row r="37" spans="1:3" x14ac:dyDescent="0.25">
      <c r="A37" s="362" t="s">
        <v>620</v>
      </c>
      <c r="B37" s="294">
        <v>454.351</v>
      </c>
      <c r="C37" s="296">
        <v>884</v>
      </c>
    </row>
    <row r="38" spans="1:3" x14ac:dyDescent="0.25">
      <c r="A38" s="362" t="s">
        <v>480</v>
      </c>
      <c r="B38" s="294">
        <v>453.72399999999999</v>
      </c>
      <c r="C38" s="296">
        <v>974</v>
      </c>
    </row>
    <row r="39" spans="1:3" x14ac:dyDescent="0.25">
      <c r="A39" s="362" t="s">
        <v>621</v>
      </c>
      <c r="B39" s="294">
        <v>447.70699999999999</v>
      </c>
      <c r="C39" s="296">
        <v>697</v>
      </c>
    </row>
    <row r="40" spans="1:3" x14ac:dyDescent="0.25">
      <c r="A40" s="362" t="s">
        <v>622</v>
      </c>
      <c r="B40" s="294">
        <v>446.27100000000002</v>
      </c>
      <c r="C40" s="296">
        <v>416</v>
      </c>
    </row>
    <row r="41" spans="1:3" x14ac:dyDescent="0.25">
      <c r="A41" s="362" t="s">
        <v>481</v>
      </c>
      <c r="B41" s="294">
        <v>445.81900000000002</v>
      </c>
      <c r="C41" s="296">
        <v>524</v>
      </c>
    </row>
    <row r="42" spans="1:3" x14ac:dyDescent="0.25">
      <c r="A42" s="362" t="s">
        <v>623</v>
      </c>
      <c r="B42" s="294">
        <v>424.94600000000003</v>
      </c>
      <c r="C42" s="296">
        <v>563</v>
      </c>
    </row>
    <row r="43" spans="1:3" x14ac:dyDescent="0.25">
      <c r="A43" s="362" t="s">
        <v>624</v>
      </c>
      <c r="B43" s="294">
        <v>407.03699999999998</v>
      </c>
      <c r="C43" s="296">
        <v>310</v>
      </c>
    </row>
    <row r="44" spans="1:3" x14ac:dyDescent="0.25">
      <c r="A44" s="362" t="s">
        <v>489</v>
      </c>
      <c r="B44" s="294">
        <v>403.41800000000001</v>
      </c>
      <c r="C44" s="296">
        <v>1180</v>
      </c>
    </row>
    <row r="45" spans="1:3" x14ac:dyDescent="0.25">
      <c r="A45" s="362" t="s">
        <v>625</v>
      </c>
      <c r="B45" s="294">
        <v>386.47500000000002</v>
      </c>
      <c r="C45" s="296">
        <v>345</v>
      </c>
    </row>
    <row r="46" spans="1:3" x14ac:dyDescent="0.25">
      <c r="A46" s="362" t="s">
        <v>626</v>
      </c>
      <c r="B46" s="294">
        <v>385.65499999999997</v>
      </c>
      <c r="C46" s="296">
        <v>563</v>
      </c>
    </row>
    <row r="47" spans="1:3" x14ac:dyDescent="0.25">
      <c r="A47" s="362" t="s">
        <v>627</v>
      </c>
      <c r="B47" s="294">
        <v>383.20100000000002</v>
      </c>
      <c r="C47" s="296">
        <v>584</v>
      </c>
    </row>
    <row r="48" spans="1:3" x14ac:dyDescent="0.25">
      <c r="A48" s="362" t="s">
        <v>628</v>
      </c>
      <c r="B48" s="294">
        <v>369.66300000000001</v>
      </c>
      <c r="C48" s="296">
        <v>316</v>
      </c>
    </row>
    <row r="49" spans="1:3" x14ac:dyDescent="0.25">
      <c r="A49" s="362" t="s">
        <v>490</v>
      </c>
      <c r="B49" s="294">
        <v>366.322</v>
      </c>
      <c r="C49" s="296">
        <v>530</v>
      </c>
    </row>
    <row r="50" spans="1:3" x14ac:dyDescent="0.25">
      <c r="A50" s="362" t="s">
        <v>478</v>
      </c>
      <c r="B50" s="294">
        <v>362.608</v>
      </c>
      <c r="C50" s="296">
        <v>400</v>
      </c>
    </row>
    <row r="51" spans="1:3" x14ac:dyDescent="0.25">
      <c r="A51" s="362" t="s">
        <v>629</v>
      </c>
      <c r="B51" s="294">
        <v>361.226</v>
      </c>
      <c r="C51" s="296">
        <v>325</v>
      </c>
    </row>
    <row r="52" spans="1:3" x14ac:dyDescent="0.25">
      <c r="A52" s="362" t="s">
        <v>630</v>
      </c>
      <c r="B52" s="294">
        <v>352.87599999999998</v>
      </c>
      <c r="C52" s="296">
        <v>363</v>
      </c>
    </row>
    <row r="53" spans="1:3" x14ac:dyDescent="0.25">
      <c r="A53" s="362" t="s">
        <v>483</v>
      </c>
      <c r="B53" s="294">
        <v>342.42500000000001</v>
      </c>
      <c r="C53" s="296">
        <v>1360</v>
      </c>
    </row>
    <row r="54" spans="1:3" x14ac:dyDescent="0.25">
      <c r="A54" s="362" t="s">
        <v>631</v>
      </c>
      <c r="B54" s="294">
        <v>337.36500000000001</v>
      </c>
      <c r="C54" s="296">
        <v>404</v>
      </c>
    </row>
    <row r="55" spans="1:3" x14ac:dyDescent="0.25">
      <c r="A55" s="362" t="s">
        <v>488</v>
      </c>
      <c r="B55" s="294">
        <v>336.93099999999998</v>
      </c>
      <c r="C55" s="296">
        <v>428</v>
      </c>
    </row>
    <row r="56" spans="1:3" x14ac:dyDescent="0.25">
      <c r="A56" s="362" t="s">
        <v>632</v>
      </c>
      <c r="B56" s="294">
        <v>331.70100000000002</v>
      </c>
      <c r="C56" s="296">
        <v>366</v>
      </c>
    </row>
    <row r="57" spans="1:3" x14ac:dyDescent="0.25">
      <c r="A57" s="362" t="s">
        <v>482</v>
      </c>
      <c r="B57" s="294">
        <v>327.03699999999998</v>
      </c>
      <c r="C57" s="296">
        <v>280</v>
      </c>
    </row>
    <row r="58" spans="1:3" x14ac:dyDescent="0.25">
      <c r="A58" s="362" t="s">
        <v>486</v>
      </c>
      <c r="B58" s="294">
        <v>326.24799999999999</v>
      </c>
      <c r="C58" s="296">
        <v>980</v>
      </c>
    </row>
    <row r="59" spans="1:3" x14ac:dyDescent="0.25">
      <c r="A59" s="362" t="s">
        <v>633</v>
      </c>
      <c r="B59" s="294">
        <v>320.69400000000002</v>
      </c>
      <c r="C59" s="296">
        <v>504</v>
      </c>
    </row>
    <row r="60" spans="1:3" x14ac:dyDescent="0.25">
      <c r="A60" s="362" t="s">
        <v>634</v>
      </c>
      <c r="B60" s="294">
        <v>300.26900000000001</v>
      </c>
      <c r="C60" s="296">
        <v>366</v>
      </c>
    </row>
    <row r="61" spans="1:3" x14ac:dyDescent="0.25">
      <c r="A61" s="362" t="s">
        <v>487</v>
      </c>
      <c r="B61" s="294">
        <v>297.32499999999999</v>
      </c>
      <c r="C61" s="296">
        <v>604</v>
      </c>
    </row>
    <row r="62" spans="1:3" x14ac:dyDescent="0.25">
      <c r="A62" s="362" t="s">
        <v>635</v>
      </c>
      <c r="B62" s="294">
        <v>280.04599999999999</v>
      </c>
      <c r="C62" s="296">
        <v>471</v>
      </c>
    </row>
    <row r="63" spans="1:3" x14ac:dyDescent="0.25">
      <c r="A63" s="362" t="s">
        <v>636</v>
      </c>
      <c r="B63" s="294">
        <v>279.39999999999998</v>
      </c>
      <c r="C63" s="296">
        <v>524</v>
      </c>
    </row>
    <row r="64" spans="1:3" x14ac:dyDescent="0.25">
      <c r="A64" s="362" t="s">
        <v>637</v>
      </c>
      <c r="B64" s="294">
        <v>269.39600000000002</v>
      </c>
      <c r="C64" s="296">
        <v>348</v>
      </c>
    </row>
    <row r="65" spans="1:3" x14ac:dyDescent="0.25">
      <c r="A65" s="362" t="s">
        <v>638</v>
      </c>
      <c r="B65" s="294">
        <v>267.37700000000001</v>
      </c>
      <c r="C65" s="296">
        <v>423</v>
      </c>
    </row>
    <row r="66" spans="1:3" x14ac:dyDescent="0.25">
      <c r="A66" s="362" t="s">
        <v>471</v>
      </c>
      <c r="B66" s="294">
        <v>264.10300000000001</v>
      </c>
      <c r="C66" s="296">
        <v>529</v>
      </c>
    </row>
    <row r="67" spans="1:3" x14ac:dyDescent="0.25">
      <c r="A67" s="362" t="s">
        <v>494</v>
      </c>
      <c r="B67" s="294">
        <v>190.239</v>
      </c>
      <c r="C67" s="296">
        <v>385</v>
      </c>
    </row>
    <row r="68" spans="1:3" x14ac:dyDescent="0.25">
      <c r="A68" s="362" t="s">
        <v>500</v>
      </c>
      <c r="B68" s="294">
        <v>184.74799999999999</v>
      </c>
      <c r="C68" s="296">
        <v>905</v>
      </c>
    </row>
    <row r="69" spans="1:3" x14ac:dyDescent="0.25">
      <c r="A69" s="362" t="s">
        <v>639</v>
      </c>
      <c r="B69" s="294">
        <v>183.751</v>
      </c>
      <c r="C69" s="296">
        <v>461</v>
      </c>
    </row>
    <row r="70" spans="1:3" x14ac:dyDescent="0.25">
      <c r="A70" s="362" t="s">
        <v>492</v>
      </c>
      <c r="B70" s="294">
        <v>182.786</v>
      </c>
      <c r="C70" s="296">
        <v>1000</v>
      </c>
    </row>
    <row r="71" spans="1:3" x14ac:dyDescent="0.25">
      <c r="A71" s="362" t="s">
        <v>399</v>
      </c>
      <c r="B71" s="294">
        <v>181.06299999999999</v>
      </c>
      <c r="C71" s="296">
        <v>475</v>
      </c>
    </row>
    <row r="72" spans="1:3" x14ac:dyDescent="0.25">
      <c r="A72" s="362" t="s">
        <v>640</v>
      </c>
      <c r="B72" s="294">
        <v>166.97399999999999</v>
      </c>
      <c r="C72" s="296">
        <v>421</v>
      </c>
    </row>
    <row r="73" spans="1:3" x14ac:dyDescent="0.25">
      <c r="A73" s="362" t="s">
        <v>473</v>
      </c>
      <c r="B73" s="294">
        <v>165.886</v>
      </c>
      <c r="C73" s="296">
        <v>649</v>
      </c>
    </row>
    <row r="74" spans="1:3" x14ac:dyDescent="0.25">
      <c r="A74" s="362" t="s">
        <v>495</v>
      </c>
      <c r="B74" s="294">
        <v>161.98699999999999</v>
      </c>
      <c r="C74" s="296">
        <v>712</v>
      </c>
    </row>
    <row r="75" spans="1:3" x14ac:dyDescent="0.25">
      <c r="A75" s="362" t="s">
        <v>641</v>
      </c>
      <c r="B75" s="294">
        <v>140.97800000000001</v>
      </c>
      <c r="C75" s="296">
        <v>434</v>
      </c>
    </row>
    <row r="76" spans="1:3" x14ac:dyDescent="0.25">
      <c r="A76" s="362" t="s">
        <v>485</v>
      </c>
      <c r="B76" s="294">
        <v>139.56399999999999</v>
      </c>
      <c r="C76" s="296">
        <v>337</v>
      </c>
    </row>
    <row r="77" spans="1:3" x14ac:dyDescent="0.25">
      <c r="A77" s="362" t="s">
        <v>501</v>
      </c>
      <c r="B77" s="294">
        <v>137.28299999999999</v>
      </c>
      <c r="C77" s="296">
        <v>755</v>
      </c>
    </row>
    <row r="78" spans="1:3" x14ac:dyDescent="0.25">
      <c r="A78" s="362" t="s">
        <v>472</v>
      </c>
      <c r="B78" s="294">
        <v>121.72</v>
      </c>
      <c r="C78" s="296">
        <v>380</v>
      </c>
    </row>
    <row r="79" spans="1:3" x14ac:dyDescent="0.25">
      <c r="A79" s="362" t="s">
        <v>497</v>
      </c>
      <c r="B79" s="294">
        <v>121.108</v>
      </c>
      <c r="C79" s="296">
        <v>719</v>
      </c>
    </row>
    <row r="80" spans="1:3" x14ac:dyDescent="0.25">
      <c r="A80" s="362" t="s">
        <v>491</v>
      </c>
      <c r="B80" s="294">
        <v>119.342</v>
      </c>
      <c r="C80" s="296">
        <v>245</v>
      </c>
    </row>
    <row r="81" spans="1:3" x14ac:dyDescent="0.25">
      <c r="A81" s="362" t="s">
        <v>493</v>
      </c>
      <c r="B81" s="294">
        <v>118.062</v>
      </c>
      <c r="C81" s="296">
        <v>1484</v>
      </c>
    </row>
    <row r="82" spans="1:3" x14ac:dyDescent="0.25">
      <c r="A82" s="362" t="s">
        <v>642</v>
      </c>
      <c r="B82" s="294">
        <v>117.355</v>
      </c>
      <c r="C82" s="296">
        <v>321</v>
      </c>
    </row>
    <row r="83" spans="1:3" x14ac:dyDescent="0.25">
      <c r="A83" s="362" t="s">
        <v>643</v>
      </c>
      <c r="B83" s="294">
        <v>113.759</v>
      </c>
      <c r="C83" s="296">
        <v>468</v>
      </c>
    </row>
    <row r="84" spans="1:3" x14ac:dyDescent="0.25">
      <c r="A84" s="362" t="s">
        <v>515</v>
      </c>
      <c r="B84" s="294">
        <v>110.458</v>
      </c>
      <c r="C84" s="296">
        <v>434</v>
      </c>
    </row>
    <row r="85" spans="1:3" x14ac:dyDescent="0.25">
      <c r="A85" s="362" t="s">
        <v>496</v>
      </c>
      <c r="B85" s="294">
        <v>100.259</v>
      </c>
      <c r="C85" s="296">
        <v>272</v>
      </c>
    </row>
    <row r="86" spans="1:3" x14ac:dyDescent="0.25">
      <c r="A86" s="362" t="s">
        <v>407</v>
      </c>
      <c r="B86" s="294">
        <v>97.965999999999994</v>
      </c>
      <c r="C86" s="296">
        <v>632</v>
      </c>
    </row>
    <row r="87" spans="1:3" x14ac:dyDescent="0.25">
      <c r="A87" s="362" t="s">
        <v>644</v>
      </c>
      <c r="B87" s="294">
        <v>97.528000000000006</v>
      </c>
      <c r="C87" s="296">
        <v>625</v>
      </c>
    </row>
    <row r="88" spans="1:3" x14ac:dyDescent="0.25">
      <c r="A88" s="362" t="s">
        <v>504</v>
      </c>
      <c r="B88" s="294">
        <v>94.783000000000001</v>
      </c>
      <c r="C88" s="296">
        <v>1599</v>
      </c>
    </row>
    <row r="89" spans="1:3" x14ac:dyDescent="0.25">
      <c r="A89" s="362" t="s">
        <v>499</v>
      </c>
      <c r="B89" s="294">
        <v>89.789000000000001</v>
      </c>
      <c r="C89" s="296">
        <v>548</v>
      </c>
    </row>
    <row r="90" spans="1:3" x14ac:dyDescent="0.25">
      <c r="A90" s="362" t="s">
        <v>517</v>
      </c>
      <c r="B90" s="294">
        <v>86.225999999999999</v>
      </c>
      <c r="C90" s="296">
        <v>479</v>
      </c>
    </row>
    <row r="91" spans="1:3" x14ac:dyDescent="0.25">
      <c r="A91" s="362" t="s">
        <v>516</v>
      </c>
      <c r="B91" s="294">
        <v>80.474999999999994</v>
      </c>
      <c r="C91" s="296">
        <v>468</v>
      </c>
    </row>
    <row r="92" spans="1:3" x14ac:dyDescent="0.25">
      <c r="A92" s="362" t="s">
        <v>502</v>
      </c>
      <c r="B92" s="294">
        <v>70.893000000000001</v>
      </c>
      <c r="C92" s="296">
        <v>726</v>
      </c>
    </row>
    <row r="93" spans="1:3" x14ac:dyDescent="0.25">
      <c r="A93" s="362" t="s">
        <v>498</v>
      </c>
      <c r="B93" s="294">
        <v>70.305999999999997</v>
      </c>
      <c r="C93" s="296">
        <v>1579</v>
      </c>
    </row>
    <row r="94" spans="1:3" x14ac:dyDescent="0.25">
      <c r="A94" s="362" t="s">
        <v>503</v>
      </c>
      <c r="B94" s="294">
        <v>62.704000000000001</v>
      </c>
      <c r="C94" s="296">
        <v>238</v>
      </c>
    </row>
    <row r="95" spans="1:3" x14ac:dyDescent="0.25">
      <c r="A95" s="362" t="s">
        <v>505</v>
      </c>
      <c r="B95" s="294">
        <v>52.274000000000001</v>
      </c>
      <c r="C95" s="296">
        <v>342</v>
      </c>
    </row>
    <row r="96" spans="1:3" x14ac:dyDescent="0.25">
      <c r="A96" s="362" t="s">
        <v>645</v>
      </c>
      <c r="B96" s="294">
        <v>50.381</v>
      </c>
      <c r="C96" s="296">
        <v>393</v>
      </c>
    </row>
    <row r="97" spans="1:3" x14ac:dyDescent="0.25">
      <c r="A97" s="362" t="s">
        <v>646</v>
      </c>
      <c r="B97" s="294">
        <v>39.415999999999997</v>
      </c>
      <c r="C97" s="296">
        <v>607</v>
      </c>
    </row>
    <row r="98" spans="1:3" x14ac:dyDescent="0.25">
      <c r="A98" s="362" t="s">
        <v>647</v>
      </c>
      <c r="B98" s="294">
        <v>36.307000000000002</v>
      </c>
      <c r="C98" s="296">
        <v>382</v>
      </c>
    </row>
    <row r="99" spans="1:3" x14ac:dyDescent="0.25">
      <c r="A99" s="362" t="s">
        <v>648</v>
      </c>
      <c r="B99" s="294">
        <v>35.692999999999998</v>
      </c>
      <c r="C99" s="296">
        <v>701</v>
      </c>
    </row>
    <row r="100" spans="1:3" x14ac:dyDescent="0.25">
      <c r="A100" s="362" t="s">
        <v>518</v>
      </c>
      <c r="B100" s="294">
        <v>34.893000000000001</v>
      </c>
      <c r="C100" s="296">
        <v>686</v>
      </c>
    </row>
    <row r="101" spans="1:3" x14ac:dyDescent="0.25">
      <c r="A101" s="362" t="s">
        <v>649</v>
      </c>
      <c r="B101" s="294">
        <v>26.93</v>
      </c>
      <c r="C101" s="296">
        <v>432</v>
      </c>
    </row>
    <row r="102" spans="1:3" x14ac:dyDescent="0.25">
      <c r="A102" s="362" t="s">
        <v>506</v>
      </c>
      <c r="B102" s="294">
        <v>21.541</v>
      </c>
      <c r="C102" s="296">
        <v>408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2022-10-26T20:23:31Z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