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48831644-397C-42D3-B416-F9DE3083DBAF}" xr6:coauthVersionLast="47" xr6:coauthVersionMax="47" xr10:uidLastSave="{00000000-0000-0000-0000-000000000000}"/>
  <bookViews>
    <workbookView xWindow="-120" yWindow="-120" windowWidth="20730" windowHeight="11160" tabRatio="769" firstSheet="5" activeTab="1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Destacados!$B$3:$I$29</definedName>
    <definedName name="_xlnm._FilterDatabase" localSheetId="9" hidden="1">Partidos!$A$1:$J$20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4" l="1"/>
  <c r="J37" i="4"/>
  <c r="I34" i="4"/>
  <c r="J34" i="4"/>
  <c r="I35" i="4"/>
  <c r="J35" i="4"/>
  <c r="I36" i="4"/>
  <c r="J36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J15" i="5"/>
  <c r="K15" i="5"/>
  <c r="L15" i="5"/>
  <c r="M15" i="5"/>
  <c r="N15" i="5"/>
  <c r="O15" i="5"/>
  <c r="P15" i="5"/>
  <c r="H5" i="10"/>
  <c r="J4" i="16"/>
  <c r="J5" i="16"/>
  <c r="J6" i="16"/>
  <c r="J7" i="16"/>
  <c r="J8" i="16"/>
  <c r="J9" i="16"/>
  <c r="J10" i="16"/>
  <c r="J11" i="16"/>
  <c r="J12" i="16"/>
  <c r="J3" i="16"/>
  <c r="H7" i="10"/>
  <c r="I31" i="4"/>
  <c r="J31" i="4"/>
  <c r="I32" i="4"/>
  <c r="J32" i="4"/>
  <c r="I33" i="4"/>
  <c r="J33" i="4"/>
  <c r="J13" i="16" l="1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3" i="4"/>
  <c r="I13" i="4"/>
  <c r="M3" i="16" l="1"/>
  <c r="K12" i="16" s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<sst xmlns="http://schemas.openxmlformats.org/spreadsheetml/2006/main" count="1491" uniqueCount="725">
  <si>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</si>
  <si>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</si>
  <si>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</si>
  <si>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</si>
  <si>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</si>
  <si>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</si>
  <si>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</si>
  <si>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</si>
  <si>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</si>
  <si>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</si>
  <si>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</si>
  <si>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</si>
  <si>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</si>
  <si>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</si>
  <si>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</si>
  <si>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</si>
  <si>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</si>
  <si>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</si>
  <si>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</si>
  <si>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</si>
  <si>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</si>
  <si>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</si>
  <si>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</si>
  <si>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</si>
  <si>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</si>
  <si>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</si>
  <si>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</si>
  <si>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</si>
  <si>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</si>
  <si>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</si>
  <si>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</si>
  <si>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</si>
  <si>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</si>
  <si>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</si>
  <si>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</si>
  <si>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</si>
  <si>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</si>
  <si>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</si>
  <si>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</si>
  <si>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</si>
  <si>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</si>
  <si>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</si>
  <si>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</si>
  <si>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</si>
  <si>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</si>
  <si>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</si>
  <si>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</si>
  <si>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</si>
  <si>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</si>
  <si>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</si>
  <si>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</si>
  <si>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</si>
  <si>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</si>
  <si>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</si>
  <si>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</si>
  <si>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</si>
  <si>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</si>
  <si>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</si>
  <si>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</si>
  <si>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</si>
  <si>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</si>
  <si>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</si>
  <si>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</si>
  <si>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</si>
  <si>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</si>
  <si>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</si>
  <si>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</si>
  <si>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</si>
  <si>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</si>
  <si>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</si>
  <si>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</si>
  <si>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</si>
  <si>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</si>
  <si>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</si>
  <si>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</si>
  <si>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</si>
  <si>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</si>
  <si>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</si>
  <si>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</si>
  <si>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</si>
  <si>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</si>
  <si>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</si>
  <si>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</si>
  <si>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</si>
  <si>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</si>
  <si>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</si>
  <si>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</si>
  <si>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</si>
  <si>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</si>
  <si>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</si>
  <si>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</si>
  <si>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</si>
  <si>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</si>
  <si>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</si>
  <si>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</si>
  <si>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</si>
  <si>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</si>
  <si>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</si>
  <si>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</si>
  <si>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</si>
  <si>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</si>
  <si>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</si>
  <si>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</si>
  <si>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</si>
  <si>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</si>
  <si>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</si>
  <si>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</si>
  <si>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</si>
  <si>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</si>
  <si>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</si>
  <si>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</si>
  <si>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</si>
  <si>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</si>
  <si>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</si>
  <si>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</si>
  <si>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</si>
  <si>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</si>
  <si>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</si>
  <si>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</si>
  <si>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</si>
  <si>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</si>
  <si>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</si>
  <si>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</si>
  <si>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</si>
  <si>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</si>
  <si>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</si>
  <si>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</si>
  <si>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</si>
  <si>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</si>
  <si>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</si>
  <si>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</si>
  <si>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</si>
  <si>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</si>
  <si>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</si>
  <si>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</si>
  <si>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</si>
  <si>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</si>
  <si>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</si>
  <si>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</si>
  <si>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</si>
  <si>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</si>
  <si>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</si>
  <si>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</si>
  <si>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</si>
  <si>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</si>
  <si>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</si>
  <si>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</si>
  <si>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</si>
  <si>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</si>
  <si>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</si>
  <si>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</si>
  <si>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</si>
  <si>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</si>
  <si>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</si>
  <si>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</si>
  <si>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</si>
  <si>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</si>
  <si>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</si>
  <si>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</si>
  <si>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</si>
  <si>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</si>
  <si>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</si>
  <si>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</si>
  <si>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</si>
  <si>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</si>
  <si>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</si>
  <si>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</si>
  <si>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</si>
  <si>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</si>
  <si>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</si>
  <si>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</si>
  <si>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</si>
  <si>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</si>
  <si>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</si>
  <si>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</si>
  <si>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</si>
  <si>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</si>
  <si>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</si>
  <si>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</si>
  <si>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</si>
  <si>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</si>
  <si>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</si>
  <si>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</si>
  <si>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</si>
  <si>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</si>
  <si>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</si>
  <si>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</si>
  <si>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</si>
  <si>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</si>
  <si>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</si>
  <si>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</si>
  <si>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</si>
  <si>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</si>
  <si>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</si>
  <si>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</si>
  <si>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</si>
  <si>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</si>
  <si>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</si>
  <si>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</si>
  <si>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</si>
  <si>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</si>
  <si>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</si>
  <si>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</si>
  <si>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</si>
  <si>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</si>
  <si>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</si>
  <si>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</si>
  <si>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</si>
  <si>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</si>
  <si>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</si>
  <si>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</si>
  <si>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</si>
  <si>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</si>
  <si>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</si>
  <si>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</si>
  <si>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</si>
  <si>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</si>
  <si>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</si>
  <si>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</si>
  <si>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</si>
  <si>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</si>
  <si>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</si>
  <si>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</si>
  <si>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</si>
  <si>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</si>
  <si>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</si>
  <si>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</si>
  <si>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</si>
  <si>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</si>
  <si>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</si>
  <si>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</si>
  <si>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</si>
  <si>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</si>
  <si>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</si>
  <si>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</si>
  <si>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</si>
  <si>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</si>
  <si>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</si>
  <si>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</si>
  <si>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</si>
  <si>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</si>
  <si>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</si>
  <si>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</si>
  <si>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</si>
  <si>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</si>
  <si>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</si>
  <si>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</si>
  <si>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</si>
  <si>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</si>
  <si>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</si>
  <si>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</si>
  <si>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</si>
  <si>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</si>
  <si>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</si>
  <si>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</si>
  <si>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</si>
  <si>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</si>
  <si>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</si>
  <si>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</si>
  <si>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</si>
  <si>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</si>
  <si>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</si>
  <si>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</si>
  <si>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</si>
  <si>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</si>
  <si>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</si>
  <si>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</si>
  <si>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</si>
  <si>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</si>
  <si>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</si>
  <si>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</si>
  <si>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</si>
  <si>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</si>
  <si>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</si>
  <si>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</si>
  <si>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</si>
  <si>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</si>
  <si>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</si>
  <si>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</si>
  <si>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</si>
  <si>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</si>
  <si>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</si>
  <si>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</si>
  <si>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</si>
  <si>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</si>
  <si>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</si>
  <si>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</si>
  <si>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</si>
  <si>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</si>
  <si>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</si>
  <si>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</si>
  <si>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</si>
  <si>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</si>
  <si>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</si>
  <si>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</si>
  <si>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</si>
  <si>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</si>
  <si>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</si>
  <si>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</si>
  <si>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</si>
  <si>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</si>
  <si>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</si>
  <si>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</si>
  <si>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</si>
  <si>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</si>
  <si>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</si>
  <si>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</si>
  <si>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</si>
  <si>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</si>
  <si>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</si>
  <si>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</si>
  <si>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</si>
  <si>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</si>
  <si>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</si>
  <si>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</si>
  <si>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</si>
  <si>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</si>
  <si>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</si>
  <si>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</si>
  <si>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</si>
  <si>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</si>
  <si>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</si>
  <si>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</si>
  <si>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</si>
  <si>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</si>
  <si>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</si>
  <si>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</si>
  <si>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</si>
  <si>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</si>
  <si>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</si>
  <si>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</si>
  <si>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</si>
  <si>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</si>
  <si>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</si>
  <si>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</si>
  <si>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</si>
  <si>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</si>
  <si>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</si>
  <si>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</si>
  <si>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</si>
  <si>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</si>
  <si>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</si>
  <si>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</si>
  <si>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</si>
  <si>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</si>
  <si>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</si>
  <si>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</si>
  <si>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</si>
  <si>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</si>
  <si>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</si>
  <si>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</si>
  <si>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</si>
  <si>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</si>
  <si>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</si>
  <si>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</si>
  <si>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</si>
  <si>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</si>
  <si>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</si>
  <si>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</si>
  <si>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</si>
  <si>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</si>
  <si>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</si>
  <si>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</si>
  <si>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</si>
  <si>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</si>
  <si>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</si>
  <si>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</si>
  <si>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</si>
  <si>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</si>
  <si>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</si>
  <si>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</si>
  <si>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</si>
  <si>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</si>
  <si>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</si>
  <si>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</si>
  <si>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</si>
  <si>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</si>
  <si>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</si>
  <si>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</si>
  <si>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</si>
  <si>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</si>
  <si>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</si>
  <si>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</si>
  <si>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</si>
  <si>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</si>
  <si>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</si>
  <si>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</si>
  <si>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</si>
  <si>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</si>
  <si>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</si>
  <si>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</si>
  <si>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</si>
  <si>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</si>
  <si>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</si>
  <si>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</si>
  <si>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</si>
  <si>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</si>
  <si>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</si>
  <si>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</si>
  <si>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</si>
  <si>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</si>
  <si>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</si>
  <si>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</si>
  <si>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</si>
  <si>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</si>
  <si>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</si>
  <si>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</si>
  <si>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</si>
  <si>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</si>
  <si>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</si>
  <si>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</si>
  <si>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</si>
  <si>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</si>
  <si>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</si>
  <si>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</si>
  <si>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</si>
  <si>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</si>
  <si>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</si>
  <si>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</si>
  <si>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</si>
  <si>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</si>
  <si>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</si>
  <si>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</si>
  <si>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</si>
  <si>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</si>
  <si>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</si>
  <si>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</si>
  <si>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</si>
  <si>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</si>
  <si>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</si>
  <si>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</si>
  <si>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</si>
  <si>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</si>
  <si>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</si>
  <si>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</si>
  <si>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</si>
  <si>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</si>
  <si>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</si>
  <si>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</si>
  <si>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</si>
  <si>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</si>
  <si>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</si>
  <si>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</si>
  <si>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</si>
  <si>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</si>
  <si>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</si>
  <si>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</si>
  <si>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</si>
  <si>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</si>
  <si>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</si>
  <si>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</si>
  <si>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</si>
  <si>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Liga1 Betsson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</si>
  <si>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</si>
  <si>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</si>
  <si>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</si>
  <si>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</si>
  <si>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</si>
  <si>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</si>
  <si>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</si>
  <si>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</si>
  <si>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</si>
  <si>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</si>
  <si>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</si>
  <si>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</si>
  <si>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</si>
  <si>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</si>
  <si>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</si>
  <si>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</si>
  <si>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</si>
  <si>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ESPN3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</si>
  <si>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</si>
  <si>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</si>
  <si>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</si>
  <si>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</si>
  <si>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</si>
  <si>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</si>
  <si>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</si>
  <si>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Corazón de león</t>
  </si>
  <si>
    <t>Octavo mandamiento</t>
  </si>
  <si>
    <t>Águila Roja</t>
  </si>
  <si>
    <t>Difícil de matar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</si>
  <si>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</si>
  <si>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</si>
  <si>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</si>
  <si>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</si>
  <si>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</si>
  <si>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</si>
  <si>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</si>
  <si>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</si>
  <si>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</si>
  <si>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</si>
  <si>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</si>
  <si>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</si>
  <si>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</si>
  <si>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</si>
  <si>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</si>
  <si>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</si>
  <si>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</si>
  <si>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Un día en el mall</t>
  </si>
  <si>
    <t>El mundo de Craig</t>
  </si>
  <si>
    <t>N Deportes</t>
  </si>
  <si>
    <t>Bluey</t>
  </si>
  <si>
    <t>Yo caviar con Aldo Mariátegui</t>
  </si>
  <si>
    <t>Magaly TV</t>
  </si>
  <si>
    <t>En esta cocina mando yo</t>
  </si>
  <si>
    <t>Fútbol en América</t>
  </si>
  <si>
    <t>03/10-09/10</t>
  </si>
  <si>
    <t>Al ángulo</t>
  </si>
  <si>
    <t>Legado de amor</t>
  </si>
  <si>
    <t>Noticiero Científico y Cultural Iberoamericano</t>
  </si>
  <si>
    <t>10/10-16/10</t>
  </si>
  <si>
    <t>17/10 –23/10</t>
  </si>
  <si>
    <t>Liga 1 Betsson - Fecha #18</t>
  </si>
  <si>
    <t>Universitario vs. Sport Huancayo</t>
  </si>
  <si>
    <t>Fútbol Peruano Primera División : Alianza Lima vs. Binacional</t>
  </si>
  <si>
    <t>Kong: La isla calavera</t>
  </si>
  <si>
    <t>Gigantes de acero</t>
  </si>
  <si>
    <t>Fútbol Peruano Primera División : Universitario vs. Sport Huancayo</t>
  </si>
  <si>
    <t>Furia de titanes 2</t>
  </si>
  <si>
    <t>WWE Raw</t>
  </si>
  <si>
    <t>Amores infieles</t>
  </si>
  <si>
    <t>Código fútbol</t>
  </si>
  <si>
    <t>Día D</t>
  </si>
  <si>
    <t>Central de informaciones</t>
  </si>
  <si>
    <t>Fútbol 7 Superliga Peruana</t>
  </si>
  <si>
    <t>Bastidores Space: Black Adam</t>
  </si>
  <si>
    <t>Harry Potter y las reliquias de la muerte - Parte 2</t>
  </si>
  <si>
    <t>Camotillo, el tinterillo</t>
  </si>
  <si>
    <t>17/10-23/10</t>
  </si>
  <si>
    <t>LaLiga</t>
  </si>
  <si>
    <t>El gran show</t>
  </si>
  <si>
    <t>Punto final</t>
  </si>
  <si>
    <t>24/10 –30/10</t>
  </si>
  <si>
    <t>Fútbol Peruano Primera División : Ayacucho vs. Alianza Lima</t>
  </si>
  <si>
    <t>Fútbol UEFA Champions League : Barcelona vs. Bayern Munich</t>
  </si>
  <si>
    <t>Megalodón</t>
  </si>
  <si>
    <t>Fútbol UEFA Champions League : Paris Saint-Germain vs. Maccabi Haifa</t>
  </si>
  <si>
    <t>Romeo debe morir</t>
  </si>
  <si>
    <t>Aniversario Estadio Nacional</t>
  </si>
  <si>
    <t>El patriota</t>
  </si>
  <si>
    <t>Fútbol Peruano Primera División : Alianza Lima vs. ADT</t>
  </si>
  <si>
    <t>Hotel Transylvania 3: Monstruos de vacaciones</t>
  </si>
  <si>
    <t>Daño colateral</t>
  </si>
  <si>
    <t>Liga de la justicia</t>
  </si>
  <si>
    <t>Fútbol UEFA Champions League : RB Leipzig vs. Real Madrid</t>
  </si>
  <si>
    <t>Escuadrón suicida</t>
  </si>
  <si>
    <t>Desconocido</t>
  </si>
  <si>
    <t>Son como niños</t>
  </si>
  <si>
    <t>MMA</t>
  </si>
  <si>
    <t>Ganar o morir</t>
  </si>
  <si>
    <t>Fútbol Peruano Primera División : UTC vs. Universitario</t>
  </si>
  <si>
    <t>Godzilla II: El rey de los monstruos</t>
  </si>
  <si>
    <t>Batman vs. Superman: El origen de la justicia</t>
  </si>
  <si>
    <t>El hombre de acero</t>
  </si>
  <si>
    <t>Miedo profundo</t>
  </si>
  <si>
    <t>Masacre en Nueva York</t>
  </si>
  <si>
    <t>Spider-Man: Lejos de casa</t>
  </si>
  <si>
    <t>Cómo ser soltera</t>
  </si>
  <si>
    <t>Chucky el muñeco diabólico</t>
  </si>
  <si>
    <t>Fútbol Peruano Primera División</t>
  </si>
  <si>
    <t>Pesadilla en Elm Street 2: la venganza de Freddy</t>
  </si>
  <si>
    <t>El rey león 3: Hakuna matata</t>
  </si>
  <si>
    <t>Gol replay</t>
  </si>
  <si>
    <t>Hechizada</t>
  </si>
  <si>
    <t>Fútbol: Previa</t>
  </si>
  <si>
    <t>La vacuna del humor</t>
  </si>
  <si>
    <t>La Pantera Rosa</t>
  </si>
  <si>
    <t>Gol Perú noticias</t>
  </si>
  <si>
    <t>Gol Perú</t>
  </si>
  <si>
    <t>Grizzy y los Lemmings</t>
  </si>
  <si>
    <t>2022-10-24 15:00:00</t>
  </si>
  <si>
    <t>2022-10-25 15:00:00</t>
  </si>
  <si>
    <t>2022-10-24 20:00:00</t>
  </si>
  <si>
    <t>Liga 1 Betsson - Fecha #19</t>
  </si>
  <si>
    <t>2022-10-28 15:00:00</t>
  </si>
  <si>
    <t>2022-10-29 13:00:00</t>
  </si>
  <si>
    <t>2022-10-29 15:30:00</t>
  </si>
  <si>
    <t>2022-10-30 15:00:00</t>
  </si>
  <si>
    <t>MOVISTAR EVENTOS 2 HD</t>
  </si>
  <si>
    <t>LaLiga #11-SOIG 14955</t>
  </si>
  <si>
    <t>Celta de Vigo vs Getafe</t>
  </si>
  <si>
    <t>2022-10-24 14:00:00</t>
  </si>
  <si>
    <t>UCL #5- SOIU 7861</t>
  </si>
  <si>
    <t>Salzburgo (AUS) vs Chelsea (ING)</t>
  </si>
  <si>
    <t>2022-10-25 11:45:00</t>
  </si>
  <si>
    <t>UCL #5- SOIU 7862</t>
  </si>
  <si>
    <t>Sevilla (ESP) vs FC Copenhagen (DIN)</t>
  </si>
  <si>
    <t>UCL #5- SOIU 7863</t>
  </si>
  <si>
    <t>Dinamo Zagreb (CRO) vs Milan (ITA)</t>
  </si>
  <si>
    <t>2022-10-25 14:00:00</t>
  </si>
  <si>
    <t>UCL #5- SOIU 7868</t>
  </si>
  <si>
    <t>Benfica (POR) vs Juventus (ITA)</t>
  </si>
  <si>
    <t>UCL #5- SOIU 7867</t>
  </si>
  <si>
    <t>PSG (FRA) vs Maccabi Haifa (ISR)</t>
  </si>
  <si>
    <t>UCL #5- SOIU 7865</t>
  </si>
  <si>
    <t>RB Leipzig (ALE) vs Real Madrid (ESP)</t>
  </si>
  <si>
    <t>UCL #5- SOIU 7870</t>
  </si>
  <si>
    <t>Inter (ITA) vs Viktoria Plzen (RCH)</t>
  </si>
  <si>
    <t>2022-10-26 11:45:00</t>
  </si>
  <si>
    <t>UCL #5- SOIU 7869</t>
  </si>
  <si>
    <t>Club Brujas (BEL) vs Porto (POR)</t>
  </si>
  <si>
    <t>UCL #5- SOIU 7872</t>
  </si>
  <si>
    <t>Ajax (HOL) vs Liverpool (ING)</t>
  </si>
  <si>
    <t>2022-10-26 14:00:00</t>
  </si>
  <si>
    <t>UCL #5- SOIU 7875</t>
  </si>
  <si>
    <t>Tottenham (ING) vs Sportig Lisboa (POR)</t>
  </si>
  <si>
    <t>UCL #5- SOIU 7876</t>
  </si>
  <si>
    <t>Eintracht Frankfurt (ALE) vs Olimpique de Marsella (FRA)</t>
  </si>
  <si>
    <t>UCL #5- SOIU 7874</t>
  </si>
  <si>
    <t>Barcelona (ESP) vs Bayern Munich (ALE)</t>
  </si>
  <si>
    <t>UEL #5-SOUC 5296</t>
  </si>
  <si>
    <t>PSV Eindhoven vs Arsenal</t>
  </si>
  <si>
    <t>2022-10-27 11:45:00</t>
  </si>
  <si>
    <t>UEL #5-SOUC 5299</t>
  </si>
  <si>
    <t>Ludogorets Razgrad vs Betis</t>
  </si>
  <si>
    <t>UEL #5-SOUC 5310</t>
  </si>
  <si>
    <t>Lazio vs Midtjylland</t>
  </si>
  <si>
    <t>HJK Helsinki vs Roma</t>
  </si>
  <si>
    <t>2022-10-27 14:00:00</t>
  </si>
  <si>
    <t>Ferencváros vs Monaco</t>
  </si>
  <si>
    <t>Manchester United vs Sheriff Tiraspol</t>
  </si>
  <si>
    <t>Eventos</t>
  </si>
  <si>
    <t xml:space="preserve">Aniversario 70 Años Estadio Nacional vs </t>
  </si>
  <si>
    <t xml:space="preserve">FFC 54 – Artes marciales Mixtas  vs </t>
  </si>
  <si>
    <t>2022-10-27 20:00:00</t>
  </si>
  <si>
    <t>Premier #14-SOEN 16250</t>
  </si>
  <si>
    <t>Leicester City vs Manchester City</t>
  </si>
  <si>
    <t>2022-10-29 06:30:00</t>
  </si>
  <si>
    <t>Ligue 1 #13-SOFL 4280</t>
  </si>
  <si>
    <t>PSG vs Troyes</t>
  </si>
  <si>
    <t>2022-10-29 10:00:00</t>
  </si>
  <si>
    <t>Copa Libertadores - FINAL</t>
  </si>
  <si>
    <t>Flamengo vs Ath. Paranaense</t>
  </si>
  <si>
    <t>2022-10-29 15:00:00</t>
  </si>
  <si>
    <t>LaLiga #12-SOIG 14959</t>
  </si>
  <si>
    <t>Cádiz vs Atlético Madrid</t>
  </si>
  <si>
    <t>2022-10-29 09:15:00</t>
  </si>
  <si>
    <t>Premier #14-SOEN 16251</t>
  </si>
  <si>
    <t>Liverpool vs Leeds Utd</t>
  </si>
  <si>
    <t>2022-10-29 13:45:00</t>
  </si>
  <si>
    <t>Serie A #12-SOIM 14860</t>
  </si>
  <si>
    <t>Lecce vs Juventus</t>
  </si>
  <si>
    <t>2022-10-29 11:00:00</t>
  </si>
  <si>
    <t>Bundes #12-SOGB 105930</t>
  </si>
  <si>
    <t>Bayern Munich vs Mainz 05</t>
  </si>
  <si>
    <t>2022-10-29 08:30:00</t>
  </si>
  <si>
    <t>Serie A #12-SOIM 14858</t>
  </si>
  <si>
    <t>Inter vs Sampdoria</t>
  </si>
  <si>
    <t>Premier #14-SOEN 16245</t>
  </si>
  <si>
    <t>Arsenal vs Notthingham Forest</t>
  </si>
  <si>
    <t>2022-10-30 09:00:00</t>
  </si>
  <si>
    <t>Premier #14-SOEN 16252</t>
  </si>
  <si>
    <t>Manchester United vs West Ham</t>
  </si>
  <si>
    <t>2022-10-30 11:15:00</t>
  </si>
  <si>
    <t>Serie A #12-SOIM 14864</t>
  </si>
  <si>
    <t>Torino vs Milan</t>
  </si>
  <si>
    <t>2022-10-30 14:45:00</t>
  </si>
  <si>
    <t>LaLiga #12-SOIG 14958</t>
  </si>
  <si>
    <t>Real Madrid vs Girona</t>
  </si>
  <si>
    <t>2022-10-30 10:15:00</t>
  </si>
  <si>
    <t>MLS Playoffs</t>
  </si>
  <si>
    <t>Philadelphia Union vs New York City FC</t>
  </si>
  <si>
    <t>2022-10-30 19:25:00</t>
  </si>
  <si>
    <t>Showtime dsd Arizona</t>
  </si>
  <si>
    <t>Jake Paul vs Anderson Silva</t>
  </si>
  <si>
    <t>2022-10-29 20:00-23:00</t>
  </si>
  <si>
    <t>Binacional vs. César Vallejo</t>
  </si>
  <si>
    <t>Ayacucho FC vs. Alianza Lima</t>
  </si>
  <si>
    <t>UTC vs. Universitario</t>
  </si>
  <si>
    <t>César Vallejo vs. Deportivo Municipal</t>
  </si>
  <si>
    <t xml:space="preserve">Club Sport Huancayo vs. Sport Boys </t>
  </si>
  <si>
    <t>Academia  Cantolao  vs. Ayacucho FC</t>
  </si>
  <si>
    <t>Alianza Lima vs. ADT Tarma</t>
  </si>
  <si>
    <t>Sporting Cristal vs. Carlos A. Mannucci</t>
  </si>
  <si>
    <t>FBC Melgar vs. A. Atletico</t>
  </si>
  <si>
    <t>San Martín vs. Cienciano</t>
  </si>
  <si>
    <t>MOVISTAR EVENTOS</t>
  </si>
  <si>
    <t>América Noticias Primera Edición</t>
  </si>
  <si>
    <t>América TV</t>
  </si>
  <si>
    <t>En boca de todos</t>
  </si>
  <si>
    <t>Liga1 Betsson REPROGRAMADO</t>
  </si>
  <si>
    <t>Binacional vs César Vallejo</t>
  </si>
  <si>
    <t>Ayacucho vs Alianza Lima</t>
  </si>
  <si>
    <t>ESPN2</t>
  </si>
  <si>
    <t>UCL</t>
  </si>
  <si>
    <t>Salzburgo vs Chelsea</t>
  </si>
  <si>
    <t>PSG vs Maccabi Haifa</t>
  </si>
  <si>
    <t>RB Leipzig vs Real Madrid</t>
  </si>
  <si>
    <t>Inter vs Viktoria Plzen</t>
  </si>
  <si>
    <t>Barcelona vs Bayern Munich</t>
  </si>
  <si>
    <t>Ajax vs Liverpool</t>
  </si>
  <si>
    <t>UEL</t>
  </si>
  <si>
    <t>PSV vs Arsenal</t>
  </si>
  <si>
    <t xml:space="preserve">Estadio Nacional - 70 Años </t>
  </si>
  <si>
    <t>FFC 54</t>
  </si>
  <si>
    <t>Movistar Deportes</t>
  </si>
  <si>
    <t>12:15 a.m.
(día siguiente)</t>
  </si>
  <si>
    <t>Flamengo vs A.Paranaense</t>
  </si>
  <si>
    <t>U. César Vallejo vs D. Municipal</t>
  </si>
  <si>
    <t>S. Huancayo vs S. Boys</t>
  </si>
  <si>
    <t>ESPN Knock Out</t>
  </si>
  <si>
    <t>J. Paul vs A. Silva</t>
  </si>
  <si>
    <t>Especial Terror bajor el agua</t>
  </si>
  <si>
    <t>TNT</t>
  </si>
  <si>
    <t>Maligno</t>
  </si>
  <si>
    <t>AMC</t>
  </si>
  <si>
    <t>SPACE</t>
  </si>
  <si>
    <t>Cinescape</t>
  </si>
  <si>
    <t>Alianza Lima vs ADT</t>
  </si>
  <si>
    <t>Cristal vs Mannucci</t>
  </si>
  <si>
    <t>Melgar vs Alianza Atlético</t>
  </si>
  <si>
    <t>Movistar Eventos</t>
  </si>
  <si>
    <t>Latina</t>
  </si>
  <si>
    <t>Cuarto Poder</t>
  </si>
  <si>
    <t>Eso</t>
  </si>
  <si>
    <t>Comando especial 2</t>
  </si>
  <si>
    <t>CLOVER</t>
  </si>
  <si>
    <t>Replay - JB en ATV</t>
  </si>
  <si>
    <t>REPLAY - Alianza Lima vs Binacional</t>
  </si>
  <si>
    <t>REPLAY - Ayacucho vs Alianza Lima</t>
  </si>
  <si>
    <t>REPLAY - PSG vs Maccabi Haifa</t>
  </si>
  <si>
    <t>REPLAY - RB Leipzig vs Real Madrid</t>
  </si>
  <si>
    <t>REPLAY - Barcelona vs Bayern Munich</t>
  </si>
  <si>
    <t>24/10-30/10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</si>
</sst>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h:mm:ss;@"/>
  </numFmts>
  <fonts count="6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7">
    <xf numFmtId="0" fontId="0" fillId="0" borderId="0"/>
    <xf numFmtId="164" fontId="29" fillId="0" borderId="0" applyBorder="0" applyProtection="0"/>
    <xf numFmtId="165" fontId="29" fillId="0" borderId="0" applyBorder="0" applyProtection="0"/>
    <xf numFmtId="0" fontId="29" fillId="0" borderId="0"/>
    <xf numFmtId="0" fontId="18" fillId="0" borderId="0"/>
    <xf numFmtId="0" fontId="17" fillId="0" borderId="0"/>
    <xf numFmtId="0" fontId="30" fillId="0" borderId="0" applyNumberFormat="0" applyFill="0" applyBorder="0" applyAlignment="0" applyProtection="0"/>
    <xf numFmtId="0" fontId="31" fillId="0" borderId="36" applyNumberFormat="0" applyFill="0" applyAlignment="0" applyProtection="0"/>
    <xf numFmtId="0" fontId="32" fillId="0" borderId="37" applyNumberFormat="0" applyFill="0" applyAlignment="0" applyProtection="0"/>
    <xf numFmtId="0" fontId="33" fillId="0" borderId="38" applyNumberFormat="0" applyFill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39" applyNumberFormat="0" applyAlignment="0" applyProtection="0"/>
    <xf numFmtId="0" fontId="38" fillId="18" borderId="40" applyNumberFormat="0" applyAlignment="0" applyProtection="0"/>
    <xf numFmtId="0" fontId="39" fillId="18" borderId="39" applyNumberFormat="0" applyAlignment="0" applyProtection="0"/>
    <xf numFmtId="0" fontId="40" fillId="0" borderId="41" applyNumberFormat="0" applyFill="0" applyAlignment="0" applyProtection="0"/>
    <xf numFmtId="0" fontId="41" fillId="19" borderId="42" applyNumberFormat="0" applyAlignment="0" applyProtection="0"/>
    <xf numFmtId="0" fontId="42" fillId="0" borderId="0" applyNumberFormat="0" applyFill="0" applyBorder="0" applyAlignment="0" applyProtection="0"/>
    <xf numFmtId="0" fontId="43" fillId="0" borderId="44" applyNumberFormat="0" applyFill="0" applyAlignment="0" applyProtection="0"/>
    <xf numFmtId="0" fontId="44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44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44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44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44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44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0" borderId="0"/>
    <xf numFmtId="0" fontId="16" fillId="20" borderId="43" applyNumberFormat="0" applyFont="0" applyAlignment="0" applyProtection="0"/>
    <xf numFmtId="0" fontId="45" fillId="0" borderId="0" applyNumberFormat="0" applyFill="0" applyBorder="0" applyAlignment="0" applyProtection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5" fillId="0" borderId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0" borderId="0"/>
    <xf numFmtId="0" fontId="5" fillId="20" borderId="43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" fillId="0" borderId="0"/>
  </cellStyleXfs>
  <cellXfs count="49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0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2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9" fillId="5" borderId="18" xfId="1" applyFont="1" applyFill="1" applyBorder="1" applyAlignment="1" applyProtection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164" fontId="19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9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1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9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3" fillId="2" borderId="0" xfId="0" applyFont="1" applyFill="1"/>
    <xf numFmtId="0" fontId="2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9" fillId="2" borderId="0" xfId="0" applyFont="1" applyFill="1" applyBorder="1"/>
    <xf numFmtId="164" fontId="19" fillId="2" borderId="0" xfId="1" applyFont="1" applyFill="1" applyBorder="1" applyAlignment="1" applyProtection="1"/>
    <xf numFmtId="3" fontId="24" fillId="0" borderId="0" xfId="0" applyNumberFormat="1" applyFont="1"/>
    <xf numFmtId="0" fontId="25" fillId="2" borderId="0" xfId="0" applyFont="1" applyFill="1" applyAlignment="1">
      <alignment horizontal="center" vertical="center"/>
    </xf>
    <xf numFmtId="165" fontId="24" fillId="0" borderId="0" xfId="2" applyFont="1" applyBorder="1" applyAlignment="1" applyProtection="1">
      <alignment horizontal="center" vertical="center"/>
    </xf>
    <xf numFmtId="0" fontId="21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1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4" fillId="2" borderId="0" xfId="0" applyNumberFormat="1" applyFont="1" applyFill="1"/>
    <xf numFmtId="0" fontId="19" fillId="2" borderId="0" xfId="0" applyFont="1" applyFill="1"/>
    <xf numFmtId="167" fontId="19" fillId="7" borderId="13" xfId="0" applyNumberFormat="1" applyFont="1" applyFill="1" applyBorder="1" applyAlignment="1">
      <alignment horizontal="center" vertical="center"/>
    </xf>
    <xf numFmtId="168" fontId="19" fillId="2" borderId="11" xfId="0" applyNumberFormat="1" applyFont="1" applyFill="1" applyBorder="1" applyAlignment="1">
      <alignment horizontal="center" vertical="center"/>
    </xf>
    <xf numFmtId="168" fontId="19" fillId="7" borderId="11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26" fillId="2" borderId="3" xfId="0" applyFont="1" applyFill="1" applyBorder="1"/>
    <xf numFmtId="0" fontId="26" fillId="2" borderId="0" xfId="0" applyFont="1" applyFill="1"/>
    <xf numFmtId="0" fontId="26" fillId="0" borderId="4" xfId="0" applyFont="1" applyBorder="1"/>
    <xf numFmtId="0" fontId="26" fillId="0" borderId="3" xfId="0" applyFont="1" applyBorder="1"/>
    <xf numFmtId="0" fontId="26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0" fillId="8" borderId="11" xfId="0" applyFont="1" applyFill="1" applyBorder="1" applyAlignment="1">
      <alignment vertical="center"/>
    </xf>
    <xf numFmtId="0" fontId="0" fillId="2" borderId="4" xfId="0" applyFill="1" applyBorder="1"/>
    <xf numFmtId="0" fontId="20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6" fillId="0" borderId="14" xfId="0" applyFont="1" applyBorder="1"/>
    <xf numFmtId="0" fontId="21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6" fillId="0" borderId="19" xfId="0" applyNumberFormat="1" applyFont="1" applyBorder="1"/>
    <xf numFmtId="0" fontId="26" fillId="0" borderId="20" xfId="0" applyFont="1" applyBorder="1"/>
    <xf numFmtId="3" fontId="26" fillId="0" borderId="14" xfId="0" applyNumberFormat="1" applyFont="1" applyBorder="1"/>
    <xf numFmtId="3" fontId="26" fillId="2" borderId="19" xfId="0" applyNumberFormat="1" applyFont="1" applyFill="1" applyBorder="1"/>
    <xf numFmtId="3" fontId="26" fillId="2" borderId="14" xfId="0" applyNumberFormat="1" applyFont="1" applyFill="1" applyBorder="1"/>
    <xf numFmtId="0" fontId="26" fillId="2" borderId="14" xfId="0" applyFont="1" applyFill="1" applyBorder="1"/>
    <xf numFmtId="3" fontId="26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1" fillId="2" borderId="18" xfId="0" applyFont="1" applyFill="1" applyBorder="1"/>
    <xf numFmtId="0" fontId="26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6" fillId="2" borderId="19" xfId="0" applyFont="1" applyFill="1" applyBorder="1"/>
    <xf numFmtId="3" fontId="26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6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6" fillId="8" borderId="18" xfId="0" applyFont="1" applyFill="1" applyBorder="1"/>
    <xf numFmtId="0" fontId="26" fillId="10" borderId="18" xfId="0" applyFont="1" applyFill="1" applyBorder="1"/>
    <xf numFmtId="0" fontId="26" fillId="0" borderId="18" xfId="0" applyFont="1" applyBorder="1"/>
    <xf numFmtId="0" fontId="26" fillId="11" borderId="18" xfId="0" applyFont="1" applyFill="1" applyBorder="1"/>
    <xf numFmtId="0" fontId="26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7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2" fillId="2" borderId="13" xfId="0" applyFont="1" applyFill="1" applyBorder="1"/>
    <xf numFmtId="0" fontId="28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7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7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2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1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9" fillId="2" borderId="0" xfId="0" applyNumberFormat="1" applyFont="1" applyFill="1" applyBorder="1" applyAlignment="1">
      <alignment horizontal="center" vertical="center"/>
    </xf>
    <xf numFmtId="167" fontId="19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8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6" fillId="2" borderId="0" xfId="0" applyFont="1" applyFill="1" applyBorder="1"/>
    <xf numFmtId="0" fontId="26" fillId="2" borderId="16" xfId="0" applyFont="1" applyFill="1" applyBorder="1"/>
    <xf numFmtId="0" fontId="46" fillId="0" borderId="46" xfId="0" applyFont="1" applyBorder="1" applyAlignment="1">
      <alignment horizontal="center" vertical="center" wrapText="1"/>
    </xf>
    <xf numFmtId="0" fontId="20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7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9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6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0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9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9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9" fillId="46" borderId="51" xfId="2" applyNumberFormat="1" applyFill="1" applyBorder="1" applyAlignment="1">
      <alignment horizontal="center" vertical="center"/>
    </xf>
    <xf numFmtId="0" fontId="47" fillId="50" borderId="51" xfId="0" applyFont="1" applyFill="1" applyBorder="1" applyAlignment="1">
      <alignment horizontal="center" vertical="center"/>
    </xf>
    <xf numFmtId="4" fontId="47" fillId="50" borderId="51" xfId="0" applyNumberFormat="1" applyFont="1" applyFill="1" applyBorder="1" applyAlignment="1">
      <alignment horizontal="center" vertical="center"/>
    </xf>
    <xf numFmtId="169" fontId="47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9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9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 wrapText="1"/>
    </xf>
    <xf numFmtId="0" fontId="51" fillId="48" borderId="51" xfId="0" applyFont="1" applyFill="1" applyBorder="1" applyAlignment="1">
      <alignment horizontal="center" vertical="center" wrapText="1"/>
    </xf>
    <xf numFmtId="0" fontId="51" fillId="48" borderId="51" xfId="0" applyFont="1" applyFill="1" applyBorder="1" applyAlignment="1">
      <alignment horizontal="center" vertical="center"/>
    </xf>
    <xf numFmtId="4" fontId="47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7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7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3" fillId="0" borderId="57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2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7" fillId="0" borderId="58" xfId="0" applyNumberFormat="1" applyFont="1" applyBorder="1" applyAlignment="1">
      <alignment horizontal="center" vertical="center"/>
    </xf>
    <xf numFmtId="3" fontId="10" fillId="52" borderId="58" xfId="51" applyNumberFormat="1" applyFont="1" applyFill="1" applyBorder="1" applyAlignment="1">
      <alignment horizontal="center"/>
    </xf>
    <xf numFmtId="0" fontId="55" fillId="0" borderId="0" xfId="0" applyFont="1"/>
    <xf numFmtId="0" fontId="55" fillId="53" borderId="58" xfId="0" applyFont="1" applyFill="1" applyBorder="1" applyAlignment="1">
      <alignment horizontal="center"/>
    </xf>
    <xf numFmtId="0" fontId="55" fillId="52" borderId="58" xfId="0" applyFont="1" applyFill="1" applyBorder="1" applyAlignment="1">
      <alignment horizontal="center"/>
    </xf>
    <xf numFmtId="0" fontId="55" fillId="46" borderId="0" xfId="0" applyFont="1" applyFill="1"/>
    <xf numFmtId="0" fontId="55" fillId="0" borderId="0" xfId="0" applyFont="1" applyAlignment="1">
      <alignment horizontal="center"/>
    </xf>
    <xf numFmtId="4" fontId="10" fillId="0" borderId="58" xfId="51" applyNumberFormat="1" applyFont="1" applyBorder="1" applyAlignment="1">
      <alignment horizontal="center"/>
    </xf>
    <xf numFmtId="2" fontId="55" fillId="54" borderId="58" xfId="0" applyNumberFormat="1" applyFont="1" applyFill="1" applyBorder="1" applyAlignment="1">
      <alignment horizontal="center"/>
    </xf>
    <xf numFmtId="2" fontId="55" fillId="0" borderId="0" xfId="0" applyNumberFormat="1" applyFont="1" applyAlignment="1">
      <alignment horizontal="center"/>
    </xf>
    <xf numFmtId="0" fontId="55" fillId="53" borderId="58" xfId="0" applyFont="1" applyFill="1" applyBorder="1" applyAlignment="1">
      <alignment horizontal="left" indent="1"/>
    </xf>
    <xf numFmtId="0" fontId="55" fillId="52" borderId="58" xfId="0" applyFont="1" applyFill="1" applyBorder="1" applyAlignment="1">
      <alignment horizontal="left" indent="1"/>
    </xf>
    <xf numFmtId="0" fontId="55" fillId="0" borderId="0" xfId="0" applyFont="1" applyAlignment="1">
      <alignment horizontal="left" indent="1"/>
    </xf>
    <xf numFmtId="0" fontId="55" fillId="52" borderId="59" xfId="0" applyFont="1" applyFill="1" applyBorder="1" applyAlignment="1">
      <alignment horizontal="left" indent="1"/>
    </xf>
    <xf numFmtId="3" fontId="10" fillId="52" borderId="59" xfId="51" applyNumberFormat="1" applyFont="1" applyFill="1" applyBorder="1" applyAlignment="1">
      <alignment horizontal="center"/>
    </xf>
    <xf numFmtId="2" fontId="55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4" fillId="3" borderId="52" xfId="0" applyFont="1" applyFill="1" applyBorder="1" applyAlignment="1">
      <alignment horizontal="left" vertical="center" indent="1"/>
    </xf>
    <xf numFmtId="0" fontId="54" fillId="3" borderId="52" xfId="0" applyFont="1" applyFill="1" applyBorder="1" applyAlignment="1">
      <alignment horizontal="center" vertical="center"/>
    </xf>
    <xf numFmtId="4" fontId="47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7" fillId="45" borderId="50" xfId="0" applyFont="1" applyFill="1" applyBorder="1" applyAlignment="1">
      <alignment horizontal="left" vertical="center" wrapText="1" indent="1"/>
    </xf>
    <xf numFmtId="4" fontId="49" fillId="45" borderId="21" xfId="0" applyNumberFormat="1" applyFont="1" applyFill="1" applyBorder="1" applyAlignment="1">
      <alignment horizontal="center" vertical="center" wrapText="1"/>
    </xf>
    <xf numFmtId="0" fontId="47" fillId="49" borderId="50" xfId="0" applyFont="1" applyFill="1" applyBorder="1" applyAlignment="1">
      <alignment horizontal="left" vertical="center" wrapText="1" indent="1"/>
    </xf>
    <xf numFmtId="4" fontId="47" fillId="49" borderId="21" xfId="0" applyNumberFormat="1" applyFont="1" applyFill="1" applyBorder="1" applyAlignment="1">
      <alignment horizontal="center" vertical="center" wrapText="1"/>
    </xf>
    <xf numFmtId="4" fontId="47" fillId="49" borderId="21" xfId="0" applyNumberFormat="1" applyFont="1" applyFill="1" applyBorder="1" applyAlignment="1">
      <alignment horizontal="center"/>
    </xf>
    <xf numFmtId="169" fontId="47" fillId="47" borderId="21" xfId="2" applyNumberFormat="1" applyFont="1" applyFill="1" applyBorder="1" applyAlignment="1">
      <alignment horizontal="center"/>
    </xf>
    <xf numFmtId="0" fontId="57" fillId="47" borderId="21" xfId="0" applyFont="1" applyFill="1" applyBorder="1" applyAlignment="1">
      <alignment horizontal="center" vertical="center" wrapText="1"/>
    </xf>
    <xf numFmtId="4" fontId="58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1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6" fillId="3" borderId="3" xfId="0" applyNumberFormat="1" applyFont="1" applyFill="1" applyBorder="1" applyAlignment="1">
      <alignment horizontal="center" vertical="center"/>
    </xf>
    <xf numFmtId="0" fontId="55" fillId="52" borderId="66" xfId="0" applyFont="1" applyFill="1" applyBorder="1" applyAlignment="1">
      <alignment horizontal="left" indent="1"/>
    </xf>
    <xf numFmtId="3" fontId="10" fillId="52" borderId="65" xfId="51" applyNumberFormat="1" applyFont="1" applyFill="1" applyBorder="1" applyAlignment="1">
      <alignment horizontal="center"/>
    </xf>
    <xf numFmtId="4" fontId="10" fillId="0" borderId="65" xfId="51" applyNumberFormat="1" applyFont="1" applyBorder="1" applyAlignment="1">
      <alignment horizontal="center"/>
    </xf>
    <xf numFmtId="0" fontId="55" fillId="46" borderId="59" xfId="0" applyFont="1" applyFill="1" applyBorder="1" applyAlignment="1">
      <alignment horizontal="left" indent="1"/>
    </xf>
    <xf numFmtId="0" fontId="55" fillId="56" borderId="59" xfId="0" applyFont="1" applyFill="1" applyBorder="1" applyAlignment="1">
      <alignment horizontal="left" indent="1"/>
    </xf>
    <xf numFmtId="0" fontId="55" fillId="56" borderId="59" xfId="0" applyFont="1" applyFill="1" applyBorder="1" applyAlignment="1">
      <alignment horizontal="center"/>
    </xf>
    <xf numFmtId="0" fontId="55" fillId="46" borderId="59" xfId="0" applyFont="1" applyFill="1" applyBorder="1" applyAlignment="1">
      <alignment horizontal="center"/>
    </xf>
    <xf numFmtId="3" fontId="10" fillId="46" borderId="59" xfId="51" applyNumberFormat="1" applyFont="1" applyFill="1" applyBorder="1" applyAlignment="1">
      <alignment horizontal="center"/>
    </xf>
    <xf numFmtId="4" fontId="10" fillId="46" borderId="59" xfId="51" applyNumberFormat="1" applyFont="1" applyFill="1" applyBorder="1" applyAlignment="1">
      <alignment horizontal="center"/>
    </xf>
    <xf numFmtId="4" fontId="47" fillId="0" borderId="67" xfId="0" applyNumberFormat="1" applyFont="1" applyBorder="1" applyAlignment="1">
      <alignment horizontal="center" vertical="center"/>
    </xf>
    <xf numFmtId="0" fontId="53" fillId="0" borderId="68" xfId="0" applyFont="1" applyBorder="1" applyAlignment="1">
      <alignment horizontal="center" vertical="center" wrapText="1"/>
    </xf>
    <xf numFmtId="0" fontId="51" fillId="0" borderId="69" xfId="0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4" fontId="26" fillId="0" borderId="4" xfId="0" applyNumberFormat="1" applyFont="1" applyBorder="1" applyAlignment="1">
      <alignment horizontal="center" vertical="center"/>
    </xf>
    <xf numFmtId="0" fontId="26" fillId="0" borderId="0" xfId="0" applyFont="1"/>
    <xf numFmtId="3" fontId="26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54" fillId="3" borderId="52" xfId="0" applyFont="1" applyFill="1" applyBorder="1" applyAlignment="1">
      <alignment horizontal="left" vertical="top" indent="1"/>
    </xf>
    <xf numFmtId="4" fontId="9" fillId="0" borderId="58" xfId="51" applyNumberFormat="1" applyFont="1" applyBorder="1" applyAlignment="1">
      <alignment horizontal="center"/>
    </xf>
    <xf numFmtId="4" fontId="49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9" fillId="0" borderId="21" xfId="0" applyNumberFormat="1" applyFont="1" applyBorder="1"/>
    <xf numFmtId="20" fontId="0" fillId="0" borderId="46" xfId="0" applyNumberFormat="1" applyBorder="1"/>
    <xf numFmtId="14" fontId="49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7" fillId="57" borderId="58" xfId="51" applyNumberFormat="1" applyFont="1" applyFill="1" applyBorder="1" applyAlignment="1">
      <alignment horizontal="center"/>
    </xf>
    <xf numFmtId="3" fontId="26" fillId="3" borderId="16" xfId="0" applyNumberFormat="1" applyFont="1" applyFill="1" applyBorder="1" applyAlignment="1">
      <alignment horizontal="center" vertical="center"/>
    </xf>
    <xf numFmtId="3" fontId="26" fillId="3" borderId="17" xfId="0" applyNumberFormat="1" applyFont="1" applyFill="1" applyBorder="1" applyAlignment="1">
      <alignment horizontal="center" vertical="center"/>
    </xf>
    <xf numFmtId="3" fontId="26" fillId="3" borderId="4" xfId="0" applyNumberFormat="1" applyFont="1" applyFill="1" applyBorder="1" applyAlignment="1">
      <alignment horizontal="center" vertical="center"/>
    </xf>
    <xf numFmtId="4" fontId="26" fillId="3" borderId="16" xfId="0" applyNumberFormat="1" applyFont="1" applyFill="1" applyBorder="1" applyAlignment="1">
      <alignment horizontal="center" vertical="center"/>
    </xf>
    <xf numFmtId="4" fontId="26" fillId="3" borderId="17" xfId="0" applyNumberFormat="1" applyFont="1" applyFill="1" applyBorder="1" applyAlignment="1">
      <alignment horizontal="center" vertical="center"/>
    </xf>
    <xf numFmtId="4" fontId="26" fillId="3" borderId="0" xfId="0" applyNumberFormat="1" applyFont="1" applyFill="1" applyAlignment="1">
      <alignment horizontal="center" vertical="center"/>
    </xf>
    <xf numFmtId="4" fontId="26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26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0" fontId="54" fillId="3" borderId="71" xfId="0" applyFont="1" applyFill="1" applyBorder="1" applyAlignment="1">
      <alignment horizontal="left" vertical="center" indent="1"/>
    </xf>
    <xf numFmtId="0" fontId="54" fillId="3" borderId="71" xfId="0" applyFont="1" applyFill="1" applyBorder="1" applyAlignment="1">
      <alignment horizontal="center" vertical="center"/>
    </xf>
    <xf numFmtId="0" fontId="55" fillId="46" borderId="21" xfId="0" applyFont="1" applyFill="1" applyBorder="1" applyAlignment="1">
      <alignment horizontal="left" indent="1"/>
    </xf>
    <xf numFmtId="0" fontId="55" fillId="50" borderId="21" xfId="0" applyFont="1" applyFill="1" applyBorder="1" applyAlignment="1">
      <alignment horizontal="left" indent="1"/>
    </xf>
    <xf numFmtId="0" fontId="55" fillId="56" borderId="21" xfId="0" applyFont="1" applyFill="1" applyBorder="1" applyAlignment="1">
      <alignment horizontal="left" indent="1"/>
    </xf>
    <xf numFmtId="0" fontId="55" fillId="56" borderId="21" xfId="0" applyFont="1" applyFill="1" applyBorder="1" applyAlignment="1">
      <alignment horizontal="center"/>
    </xf>
    <xf numFmtId="0" fontId="55" fillId="46" borderId="21" xfId="0" applyFont="1" applyFill="1" applyBorder="1" applyAlignment="1">
      <alignment horizontal="center"/>
    </xf>
    <xf numFmtId="3" fontId="10" fillId="46" borderId="21" xfId="51" applyNumberFormat="1" applyFont="1" applyFill="1" applyBorder="1" applyAlignment="1">
      <alignment horizontal="center"/>
    </xf>
    <xf numFmtId="4" fontId="10" fillId="46" borderId="21" xfId="51" applyNumberFormat="1" applyFont="1" applyFill="1" applyBorder="1" applyAlignment="1">
      <alignment horizontal="center"/>
    </xf>
    <xf numFmtId="2" fontId="55" fillId="54" borderId="21" xfId="0" applyNumberFormat="1" applyFont="1" applyFill="1" applyBorder="1" applyAlignment="1">
      <alignment horizontal="center"/>
    </xf>
    <xf numFmtId="0" fontId="55" fillId="51" borderId="21" xfId="0" applyFont="1" applyFill="1" applyBorder="1" applyAlignment="1">
      <alignment horizontal="left" indent="1"/>
    </xf>
    <xf numFmtId="0" fontId="55" fillId="51" borderId="21" xfId="0" applyFont="1" applyFill="1" applyBorder="1" applyAlignment="1">
      <alignment horizontal="center"/>
    </xf>
    <xf numFmtId="0" fontId="55" fillId="50" borderId="21" xfId="0" applyFont="1" applyFill="1" applyBorder="1" applyAlignment="1">
      <alignment horizontal="center"/>
    </xf>
    <xf numFmtId="3" fontId="10" fillId="50" borderId="21" xfId="51" applyNumberFormat="1" applyFont="1" applyFill="1" applyBorder="1" applyAlignment="1">
      <alignment horizontal="center"/>
    </xf>
    <xf numFmtId="4" fontId="10" fillId="0" borderId="21" xfId="51" applyNumberFormat="1" applyFont="1" applyBorder="1" applyAlignment="1">
      <alignment horizontal="center"/>
    </xf>
    <xf numFmtId="0" fontId="55" fillId="46" borderId="0" xfId="0" applyFont="1" applyFill="1" applyBorder="1"/>
    <xf numFmtId="0" fontId="55" fillId="0" borderId="0" xfId="0" applyFont="1" applyBorder="1"/>
    <xf numFmtId="4" fontId="3" fillId="0" borderId="58" xfId="51" applyNumberFormat="1" applyFont="1" applyBorder="1" applyAlignment="1">
      <alignment horizontal="center"/>
    </xf>
    <xf numFmtId="4" fontId="0" fillId="46" borderId="68" xfId="0" applyNumberForma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4" fontId="1" fillId="0" borderId="59" xfId="51" applyNumberFormat="1" applyFont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0" fontId="49" fillId="0" borderId="21" xfId="0" applyFont="1" applyBorder="1"/>
    <xf numFmtId="0" fontId="49" fillId="0" borderId="46" xfId="0" applyFont="1" applyBorder="1"/>
    <xf numFmtId="0" fontId="55" fillId="0" borderId="46" xfId="0" applyFont="1" applyBorder="1"/>
    <xf numFmtId="170" fontId="49" fillId="0" borderId="9" xfId="0" applyNumberFormat="1" applyFont="1" applyBorder="1"/>
    <xf numFmtId="171" fontId="55" fillId="0" borderId="46" xfId="0" applyNumberFormat="1" applyFont="1" applyBorder="1"/>
    <xf numFmtId="0" fontId="59" fillId="0" borderId="70" xfId="0" applyFont="1" applyBorder="1"/>
    <xf numFmtId="0" fontId="59" fillId="0" borderId="46" xfId="0" applyFont="1" applyBorder="1"/>
    <xf numFmtId="0" fontId="59" fillId="0" borderId="72" xfId="0" applyFont="1" applyBorder="1"/>
    <xf numFmtId="0" fontId="59" fillId="0" borderId="73" xfId="0" applyFont="1" applyBorder="1"/>
    <xf numFmtId="0" fontId="49" fillId="0" borderId="74" xfId="0" applyFont="1" applyBorder="1"/>
    <xf numFmtId="0" fontId="49" fillId="0" borderId="21" xfId="0" applyFont="1" applyBorder="1" applyAlignment="1">
      <alignment vertical="center"/>
    </xf>
    <xf numFmtId="0" fontId="49" fillId="0" borderId="74" xfId="0" applyFont="1" applyBorder="1" applyAlignment="1">
      <alignment vertical="center"/>
    </xf>
    <xf numFmtId="170" fontId="49" fillId="0" borderId="9" xfId="0" applyNumberFormat="1" applyFont="1" applyBorder="1" applyAlignment="1">
      <alignment vertical="center"/>
    </xf>
    <xf numFmtId="171" fontId="55" fillId="0" borderId="46" xfId="0" applyNumberFormat="1" applyFont="1" applyBorder="1" applyAlignment="1">
      <alignment vertical="center"/>
    </xf>
    <xf numFmtId="171" fontId="55" fillId="0" borderId="46" xfId="0" applyNumberFormat="1" applyFont="1" applyBorder="1" applyAlignment="1">
      <alignment horizontal="right" vertical="center" wrapText="1"/>
    </xf>
    <xf numFmtId="0" fontId="59" fillId="0" borderId="73" xfId="0" applyFont="1" applyBorder="1" applyAlignment="1">
      <alignment vertical="center"/>
    </xf>
    <xf numFmtId="171" fontId="55" fillId="0" borderId="21" xfId="0" applyNumberFormat="1" applyFont="1" applyBorder="1"/>
    <xf numFmtId="171" fontId="55" fillId="0" borderId="73" xfId="0" applyNumberFormat="1" applyFont="1" applyBorder="1"/>
    <xf numFmtId="171" fontId="55" fillId="0" borderId="75" xfId="0" applyNumberFormat="1" applyFont="1" applyBorder="1"/>
    <xf numFmtId="0" fontId="49" fillId="0" borderId="76" xfId="0" applyFont="1" applyBorder="1"/>
    <xf numFmtId="170" fontId="49" fillId="0" borderId="21" xfId="0" applyNumberFormat="1" applyFont="1" applyBorder="1" applyAlignment="1">
      <alignment vertical="center"/>
    </xf>
    <xf numFmtId="0" fontId="59" fillId="0" borderId="21" xfId="0" applyFont="1" applyBorder="1"/>
    <xf numFmtId="0" fontId="19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9" fillId="3" borderId="53" xfId="0" applyFont="1" applyFill="1" applyBorder="1" applyAlignment="1">
      <alignment horizontal="center" vertical="center"/>
    </xf>
    <xf numFmtId="0" fontId="19" fillId="3" borderId="54" xfId="0" applyFont="1" applyFill="1" applyBorder="1" applyAlignment="1">
      <alignment horizontal="center" vertical="center"/>
    </xf>
    <xf numFmtId="0" fontId="19" fillId="3" borderId="55" xfId="0" applyFont="1" applyFill="1" applyBorder="1" applyAlignment="1">
      <alignment horizontal="center" vertical="center"/>
    </xf>
    <xf numFmtId="0" fontId="41" fillId="55" borderId="60" xfId="0" applyFont="1" applyFill="1" applyBorder="1" applyAlignment="1">
      <alignment horizontal="center"/>
    </xf>
    <xf numFmtId="0" fontId="41" fillId="55" borderId="61" xfId="0" applyFont="1" applyFill="1" applyBorder="1" applyAlignment="1">
      <alignment horizontal="center"/>
    </xf>
    <xf numFmtId="0" fontId="41" fillId="55" borderId="60" xfId="0" applyFont="1" applyFill="1" applyBorder="1" applyAlignment="1">
      <alignment horizontal="left"/>
    </xf>
    <xf numFmtId="0" fontId="41" fillId="55" borderId="61" xfId="0" applyFont="1" applyFill="1" applyBorder="1" applyAlignment="1">
      <alignment horizontal="left"/>
    </xf>
    <xf numFmtId="0" fontId="56" fillId="55" borderId="62" xfId="0" applyFont="1" applyFill="1" applyBorder="1" applyAlignment="1">
      <alignment horizontal="center" vertical="center"/>
    </xf>
    <xf numFmtId="0" fontId="56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9" fillId="3" borderId="19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45" xfId="0" applyFont="1" applyFill="1" applyBorder="1" applyAlignment="1">
      <alignment horizontal="center" vertical="center"/>
    </xf>
    <xf numFmtId="0" fontId="19" fillId="3" borderId="64" xfId="0" applyFont="1" applyFill="1" applyBorder="1" applyAlignment="1">
      <alignment horizontal="center" vertical="center"/>
    </xf>
    <xf numFmtId="0" fontId="19" fillId="12" borderId="53" xfId="0" applyFont="1" applyFill="1" applyBorder="1" applyAlignment="1">
      <alignment horizontal="center" vertical="center"/>
    </xf>
    <xf numFmtId="0" fontId="19" fillId="12" borderId="54" xfId="0" applyFont="1" applyFill="1" applyBorder="1" applyAlignment="1">
      <alignment horizontal="center" vertical="center"/>
    </xf>
    <xf numFmtId="0" fontId="19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55" fillId="0" borderId="74" xfId="0" applyFont="1" applyBorder="1"/>
    <xf numFmtId="4" fontId="59" fillId="0" borderId="70" xfId="0" applyNumberFormat="1" applyFont="1" applyBorder="1"/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0.18862042328183423</c:v>
                </c:pt>
                <c:pt idx="1">
                  <c:v>0.31902835344718722</c:v>
                </c:pt>
                <c:pt idx="2">
                  <c:v>6.9751397053343711E-2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1.8718951984488398E-2</c:v>
                </c:pt>
                <c:pt idx="1">
                  <c:v>0.94783037594756192</c:v>
                </c:pt>
                <c:pt idx="2">
                  <c:v>3.3450672067949598E-2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General'!$B$22:$B$29</c:f>
              <c:strCache>
                <c:ptCount val="8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</c:strCache>
            </c:strRef>
          </c:cat>
          <c:val>
            <c:numRef>
              <c:f>'Historico General'!$C$22:$C$29</c:f>
              <c:numCache>
                <c:formatCode>#,##0.00</c:formatCode>
                <c:ptCount val="8"/>
                <c:pt idx="0">
                  <c:v>130821.32</c:v>
                </c:pt>
                <c:pt idx="1">
                  <c:v>127202.39</c:v>
                </c:pt>
                <c:pt idx="2">
                  <c:v>132633.9</c:v>
                </c:pt>
                <c:pt idx="3">
                  <c:v>116869.8</c:v>
                </c:pt>
                <c:pt idx="4">
                  <c:v>134421.4</c:v>
                </c:pt>
                <c:pt idx="5">
                  <c:v>110963.31</c:v>
                </c:pt>
                <c:pt idx="6">
                  <c:v>108650.38</c:v>
                </c:pt>
                <c:pt idx="7">
                  <c:v>101786.21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General'!$B$22:$B$29</c:f>
              <c:strCache>
                <c:ptCount val="8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</c:strCache>
            </c:strRef>
          </c:cat>
          <c:val>
            <c:numRef>
              <c:f>'Historico General'!$D$22:$D$29</c:f>
              <c:numCache>
                <c:formatCode>#,##0.00</c:formatCode>
                <c:ptCount val="8"/>
                <c:pt idx="0">
                  <c:v>6076205.3600000003</c:v>
                </c:pt>
                <c:pt idx="1">
                  <c:v>6114404.1100000003</c:v>
                </c:pt>
                <c:pt idx="2">
                  <c:v>5755835.5099999998</c:v>
                </c:pt>
                <c:pt idx="3">
                  <c:v>5411097.5300000003</c:v>
                </c:pt>
                <c:pt idx="4">
                  <c:v>5337041.28</c:v>
                </c:pt>
                <c:pt idx="5">
                  <c:v>5229629.4400000004</c:v>
                </c:pt>
                <c:pt idx="6">
                  <c:v>5184216.4000000004</c:v>
                </c:pt>
                <c:pt idx="7">
                  <c:v>5153924.3099999996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General'!$B$22:$B$29</c15:sqref>
                        </c15:formulaRef>
                      </c:ext>
                    </c:extLst>
                    <c:strCache>
                      <c:ptCount val="8"/>
                      <c:pt idx="0">
                        <c:v>05/09-11/09</c:v>
                      </c:pt>
                      <c:pt idx="1">
                        <c:v>12/09-18/09</c:v>
                      </c:pt>
                      <c:pt idx="2">
                        <c:v>19/09-25/09</c:v>
                      </c:pt>
                      <c:pt idx="3">
                        <c:v>26/09-02/10</c:v>
                      </c:pt>
                      <c:pt idx="4">
                        <c:v>03/10-09/10</c:v>
                      </c:pt>
                      <c:pt idx="5">
                        <c:v>10/10-16/10</c:v>
                      </c:pt>
                      <c:pt idx="6">
                        <c:v>17/10-23/10</c:v>
                      </c:pt>
                      <c:pt idx="7">
                        <c:v>24/10-30/10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General'!$E$22:$E$29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249110.57</c:v>
                      </c:pt>
                      <c:pt idx="1">
                        <c:v>244551.5</c:v>
                      </c:pt>
                      <c:pt idx="2">
                        <c:v>247107.48</c:v>
                      </c:pt>
                      <c:pt idx="3">
                        <c:v>210703.58</c:v>
                      </c:pt>
                      <c:pt idx="4">
                        <c:v>221698.33</c:v>
                      </c:pt>
                      <c:pt idx="5">
                        <c:v>202805.14</c:v>
                      </c:pt>
                      <c:pt idx="6">
                        <c:v>196603.49</c:v>
                      </c:pt>
                      <c:pt idx="7">
                        <c:v>181891.44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Dinamizado'!$B$3:$B$23</c:f>
              <c:strCache>
                <c:ptCount val="21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</c:strCache>
            </c:strRef>
          </c:cat>
          <c:val>
            <c:numRef>
              <c:f>'Historico Dinamizado'!$C$3:$C$23</c:f>
              <c:numCache>
                <c:formatCode>#,##0.00</c:formatCode>
                <c:ptCount val="21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Dinamizado'!$B$3:$B$23</c:f>
              <c:strCache>
                <c:ptCount val="21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</c:strCache>
            </c:strRef>
          </c:cat>
          <c:val>
            <c:numRef>
              <c:f>'Historico Dinamizado'!$D$3:$D$23</c:f>
              <c:numCache>
                <c:formatCode>#,##0.00</c:formatCode>
                <c:ptCount val="21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Dinamizado'!$B$3:$B$23</c:f>
              <c:strCache>
                <c:ptCount val="21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</c:strCache>
            </c:strRef>
          </c:cat>
          <c:val>
            <c:numRef>
              <c:f>'Historico Dinamizado'!$E$3:$E$23</c:f>
              <c:numCache>
                <c:formatCode>#,##0.00</c:formatCode>
                <c:ptCount val="21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4</xdr:row>
      <xdr:rowOff>179917</xdr:rowOff>
    </xdr:from>
    <xdr:to>
      <xdr:col>4</xdr:col>
      <xdr:colOff>1068916</xdr:colOff>
      <xdr:row>14</xdr:row>
      <xdr:rowOff>169333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677833" y="1132417"/>
          <a:ext cx="0" cy="3164416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1068916</xdr:colOff>
      <xdr:row>15</xdr:row>
      <xdr:rowOff>201083</xdr:rowOff>
    </xdr:from>
    <xdr:to>
      <xdr:col>4</xdr:col>
      <xdr:colOff>1068916</xdr:colOff>
      <xdr:row>22</xdr:row>
      <xdr:rowOff>169333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4677833" y="4646083"/>
          <a:ext cx="0" cy="2402417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69" t="s">
        <v>339</v>
      </c>
      <c r="D2" s="469"/>
      <c r="E2" s="469"/>
      <c r="F2" s="470" t="s">
        <v>343</v>
      </c>
      <c r="G2" s="470"/>
      <c r="H2" s="470"/>
      <c r="I2" s="471" t="s">
        <v>0</v>
      </c>
      <c r="J2" s="471"/>
      <c r="K2" s="471"/>
    </row>
    <row r="3" spans="1:11" x14ac:dyDescent="0.25">
      <c r="A3" s="2"/>
      <c r="C3" s="469" t="s">
        <v>1</v>
      </c>
      <c r="D3" s="469"/>
      <c r="E3" s="469"/>
      <c r="F3" s="472" t="s">
        <v>2</v>
      </c>
      <c r="G3" s="472"/>
      <c r="H3" s="472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3">
        <f>SUM(Horas!C6:I6)</f>
        <v>0</v>
      </c>
      <c r="D6" s="271"/>
      <c r="E6" s="272" t="str">
        <f t="shared" ref="E6:E8" si="0">+IFERROR(C6/D6,"-")</f>
        <v>-</v>
      </c>
      <c r="F6" s="274">
        <f>SUM(Horas!J6:P6)</f>
        <v>0</v>
      </c>
      <c r="G6" s="268"/>
      <c r="H6" s="275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3">
        <f>SUM(Horas!C7:I7)</f>
        <v>0</v>
      </c>
      <c r="D7" s="271"/>
      <c r="E7" s="272" t="str">
        <f t="shared" si="0"/>
        <v>-</v>
      </c>
      <c r="F7" s="274">
        <f>SUM(Horas!J7:P7)</f>
        <v>0</v>
      </c>
      <c r="G7" s="268"/>
      <c r="H7" s="275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3">
        <f>SUM(Horas!C8:I8)</f>
        <v>0</v>
      </c>
      <c r="D8" s="271"/>
      <c r="E8" s="272" t="str">
        <f t="shared" si="0"/>
        <v>-</v>
      </c>
      <c r="F8" s="274">
        <f>SUM(Horas!J8:P8)</f>
        <v>0</v>
      </c>
      <c r="G8" s="268"/>
      <c r="H8" s="275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3">
        <f>SUM(Horas!C9:I9)</f>
        <v>0</v>
      </c>
      <c r="D9" s="270"/>
      <c r="E9" s="272" t="str">
        <f t="shared" ref="E9:E12" si="5">+IFERROR(C9/D9,"-")</f>
        <v>-</v>
      </c>
      <c r="F9" s="274">
        <f>SUM(Horas!J9:P9)</f>
        <v>0</v>
      </c>
      <c r="G9" s="269"/>
      <c r="H9" s="275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3">
        <f>SUM(Horas!C10:I10)</f>
        <v>0</v>
      </c>
      <c r="D10" s="270"/>
      <c r="E10" s="272" t="str">
        <f t="shared" si="5"/>
        <v>-</v>
      </c>
      <c r="F10" s="274">
        <f>SUM(Horas!J10:P10)</f>
        <v>0</v>
      </c>
      <c r="G10" s="269"/>
      <c r="H10" s="275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3">
        <f>SUM(Horas!C11:I11)</f>
        <v>0</v>
      </c>
      <c r="D11" s="270"/>
      <c r="E11" s="272" t="str">
        <f t="shared" si="5"/>
        <v>-</v>
      </c>
      <c r="F11" s="274">
        <f>SUM(Horas!J11:P11)</f>
        <v>0</v>
      </c>
      <c r="G11" s="269"/>
      <c r="H11" s="275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3">
        <f>SUM(Horas!C12:I12)</f>
        <v>0</v>
      </c>
      <c r="D12" s="270"/>
      <c r="E12" s="272" t="str">
        <f t="shared" si="5"/>
        <v>-</v>
      </c>
      <c r="F12" s="274">
        <f>SUM(Horas!J12:P12)</f>
        <v>0</v>
      </c>
      <c r="G12" s="269"/>
      <c r="H12" s="275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3"/>
      <c r="D13" s="270"/>
      <c r="E13" s="272"/>
      <c r="F13" s="274">
        <f>SUM(Horas!J13:P13)</f>
        <v>0</v>
      </c>
      <c r="G13" s="269"/>
      <c r="H13" s="275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3">
        <f>SUM(Horas!C15:I15)</f>
        <v>0</v>
      </c>
      <c r="D16" s="270"/>
      <c r="E16" s="272" t="str">
        <f t="shared" ref="E16:E25" si="9">+IFERROR(C16/D16,"-")</f>
        <v>-</v>
      </c>
      <c r="F16" s="274">
        <f>SUM(Horas!J15:P15)</f>
        <v>0</v>
      </c>
      <c r="G16" s="276"/>
      <c r="H16" s="275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3">
        <f>SUM(Horas!C16:I16)</f>
        <v>0</v>
      </c>
      <c r="D17" s="270"/>
      <c r="E17" s="272" t="str">
        <f t="shared" si="9"/>
        <v>-</v>
      </c>
      <c r="F17" s="274">
        <f>SUM(Horas!J16:P16)</f>
        <v>0</v>
      </c>
      <c r="G17" s="276"/>
      <c r="H17" s="275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3">
        <f>SUM(Horas!C17:I17)</f>
        <v>0</v>
      </c>
      <c r="D18" s="270"/>
      <c r="E18" s="272" t="str">
        <f t="shared" si="9"/>
        <v>-</v>
      </c>
      <c r="F18" s="274">
        <f>SUM(Horas!J17:P17)</f>
        <v>0</v>
      </c>
      <c r="G18" s="276"/>
      <c r="H18" s="275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3">
        <f>SUM(Horas!C18:I18)</f>
        <v>0</v>
      </c>
      <c r="D19" s="270"/>
      <c r="E19" s="272" t="str">
        <f t="shared" si="9"/>
        <v>-</v>
      </c>
      <c r="F19" s="274">
        <f>SUM(Horas!J18:P18)</f>
        <v>0</v>
      </c>
      <c r="G19" s="276"/>
      <c r="H19" s="275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3">
        <f>SUM(Horas!C19:I19)</f>
        <v>0</v>
      </c>
      <c r="D20" s="270"/>
      <c r="E20" s="272" t="str">
        <f>+IFERROR(C20/D20,"-")</f>
        <v>-</v>
      </c>
      <c r="F20" s="274">
        <f>SUM(Horas!J19:P19)</f>
        <v>0</v>
      </c>
      <c r="G20" s="276"/>
      <c r="H20" s="275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3">
        <f>SUM(Horas!C20:I20)</f>
        <v>0</v>
      </c>
      <c r="D21" s="270"/>
      <c r="E21" s="272" t="str">
        <f t="shared" si="9"/>
        <v>-</v>
      </c>
      <c r="F21" s="274">
        <f>SUM(Horas!J20:P20)</f>
        <v>0</v>
      </c>
      <c r="G21" s="276"/>
      <c r="H21" s="275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3">
        <f>SUM(Horas!C21:I21)</f>
        <v>0</v>
      </c>
      <c r="D22" s="270"/>
      <c r="E22" s="272" t="str">
        <f t="shared" si="9"/>
        <v>-</v>
      </c>
      <c r="F22" s="274">
        <f>SUM(Horas!J21:P21)</f>
        <v>0</v>
      </c>
      <c r="G22" s="276"/>
      <c r="H22" s="275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3">
        <f>SUM(Horas!C22:I22)</f>
        <v>0</v>
      </c>
      <c r="D23" s="270"/>
      <c r="E23" s="272" t="str">
        <f t="shared" si="9"/>
        <v>-</v>
      </c>
      <c r="F23" s="274">
        <f>SUM(Horas!J22:P22)</f>
        <v>0</v>
      </c>
      <c r="G23" s="276"/>
      <c r="H23" s="275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3">
        <f>SUM(Horas!C23:I23)</f>
        <v>0</v>
      </c>
      <c r="D24" s="270"/>
      <c r="E24" s="272" t="str">
        <f t="shared" si="9"/>
        <v>-</v>
      </c>
      <c r="F24" s="274">
        <f>SUM(Horas!J23:P23)</f>
        <v>0</v>
      </c>
      <c r="G24" s="269"/>
      <c r="H24" s="275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3">
        <f>SUM(Horas!C24:I24)</f>
        <v>0</v>
      </c>
      <c r="D25" s="270"/>
      <c r="E25" s="272" t="str">
        <f t="shared" si="9"/>
        <v>-</v>
      </c>
      <c r="F25" s="274">
        <f>SUM(Horas!J24:P24)</f>
        <v>0</v>
      </c>
      <c r="G25" s="276"/>
      <c r="H25" s="275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2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7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6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69" t="s">
        <v>339</v>
      </c>
      <c r="D241" s="469"/>
      <c r="E241" s="469"/>
      <c r="F241" s="470" t="s">
        <v>343</v>
      </c>
      <c r="G241" s="470"/>
      <c r="H241" s="470"/>
      <c r="I241" s="471" t="s">
        <v>0</v>
      </c>
      <c r="J241" s="471"/>
      <c r="K241" s="47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73" t="s">
        <v>1</v>
      </c>
      <c r="D242" s="473"/>
      <c r="E242" s="473"/>
      <c r="F242" s="474" t="s">
        <v>2</v>
      </c>
      <c r="G242" s="474"/>
      <c r="H242" s="474"/>
      <c r="I242" s="475"/>
      <c r="J242" s="475"/>
      <c r="K242" s="47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0" t="s">
        <v>3</v>
      </c>
      <c r="D243" s="261" t="s">
        <v>4</v>
      </c>
      <c r="E243" s="262" t="s">
        <v>5</v>
      </c>
      <c r="F243" s="263" t="s">
        <v>3</v>
      </c>
      <c r="G243" s="264" t="s">
        <v>4</v>
      </c>
      <c r="H243" s="265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showGridLines="0" zoomScaleNormal="100" workbookViewId="0">
      <pane ySplit="1" topLeftCell="A29" activePane="bottomLeft" state="frozen"/>
      <selection pane="bottomLeft" activeCell="C43" sqref="C43"/>
    </sheetView>
  </sheetViews>
  <sheetFormatPr baseColWidth="10" defaultColWidth="9.140625" defaultRowHeight="15" x14ac:dyDescent="0.25"/>
  <cols>
    <col min="1" max="1" width="25.5703125" style="354" customWidth="1"/>
    <col min="2" max="2" width="28.5703125" style="354" bestFit="1" customWidth="1"/>
    <col min="3" max="3" width="44.85546875" style="354" customWidth="1"/>
    <col min="4" max="4" width="32.42578125" style="348" customWidth="1"/>
    <col min="5" max="5" width="21.5703125" style="348" bestFit="1" customWidth="1"/>
    <col min="6" max="6" width="15.7109375" style="348" customWidth="1"/>
    <col min="7" max="7" width="17.28515625" style="351" bestFit="1" customWidth="1"/>
    <col min="8" max="8" width="15.7109375" style="348" customWidth="1"/>
    <col min="9" max="9" width="14" style="348" customWidth="1"/>
    <col min="10" max="10" width="15.7109375" style="348" customWidth="1"/>
    <col min="11" max="1027" width="10.5703125" style="344" customWidth="1"/>
    <col min="1028" max="16384" width="9.140625" style="344"/>
  </cols>
  <sheetData>
    <row r="1" spans="1:10" ht="20.100000000000001" customHeight="1" x14ac:dyDescent="0.25">
      <c r="A1" s="425" t="s">
        <v>214</v>
      </c>
      <c r="B1" s="425" t="s">
        <v>451</v>
      </c>
      <c r="C1" s="425" t="s">
        <v>215</v>
      </c>
      <c r="D1" s="426" t="s">
        <v>431</v>
      </c>
      <c r="E1" s="426" t="s">
        <v>216</v>
      </c>
      <c r="F1" s="426" t="s">
        <v>217</v>
      </c>
      <c r="G1" s="426" t="s">
        <v>218</v>
      </c>
      <c r="H1" s="426" t="s">
        <v>219</v>
      </c>
      <c r="I1" s="426" t="s">
        <v>220</v>
      </c>
      <c r="J1" s="426" t="s">
        <v>221</v>
      </c>
    </row>
    <row r="2" spans="1:10" s="440" customFormat="1" ht="17.100000000000001" customHeight="1" x14ac:dyDescent="0.25">
      <c r="A2" s="427" t="s">
        <v>342</v>
      </c>
      <c r="B2" s="428" t="s">
        <v>513</v>
      </c>
      <c r="C2" s="429" t="s">
        <v>667</v>
      </c>
      <c r="D2" s="430"/>
      <c r="E2" s="431" t="s">
        <v>571</v>
      </c>
      <c r="F2" s="432">
        <v>32796</v>
      </c>
      <c r="G2" s="433">
        <v>15901.55</v>
      </c>
      <c r="H2" s="432">
        <v>67920</v>
      </c>
      <c r="I2" s="434">
        <f t="shared" ref="I2:I12" si="0">F2/G2</f>
        <v>2.0624404539180143</v>
      </c>
      <c r="J2" s="434">
        <f t="shared" ref="J2:J12" si="1">H2/F2</f>
        <v>2.0709842663739479</v>
      </c>
    </row>
    <row r="3" spans="1:10" s="441" customFormat="1" ht="20.100000000000001" customHeight="1" x14ac:dyDescent="0.25">
      <c r="A3" s="427" t="s">
        <v>342</v>
      </c>
      <c r="B3" s="428" t="s">
        <v>513</v>
      </c>
      <c r="C3" s="429" t="s">
        <v>668</v>
      </c>
      <c r="D3" s="430"/>
      <c r="E3" s="431" t="s">
        <v>572</v>
      </c>
      <c r="F3" s="432">
        <v>122527</v>
      </c>
      <c r="G3" s="433">
        <v>124413</v>
      </c>
      <c r="H3" s="432">
        <v>500835</v>
      </c>
      <c r="I3" s="434">
        <f t="shared" si="0"/>
        <v>0.98484081245529009</v>
      </c>
      <c r="J3" s="434">
        <f t="shared" si="1"/>
        <v>4.0875480506337381</v>
      </c>
    </row>
    <row r="4" spans="1:10" s="441" customFormat="1" ht="20.100000000000001" customHeight="1" x14ac:dyDescent="0.25">
      <c r="A4" s="428" t="s">
        <v>342</v>
      </c>
      <c r="B4" s="428" t="s">
        <v>513</v>
      </c>
      <c r="C4" s="435" t="s">
        <v>514</v>
      </c>
      <c r="D4" s="436"/>
      <c r="E4" s="437" t="s">
        <v>573</v>
      </c>
      <c r="F4" s="438">
        <v>61310</v>
      </c>
      <c r="G4" s="439">
        <v>34217.4</v>
      </c>
      <c r="H4" s="438">
        <v>151875</v>
      </c>
      <c r="I4" s="434">
        <f t="shared" si="0"/>
        <v>1.7917784518987414</v>
      </c>
      <c r="J4" s="434">
        <f t="shared" si="1"/>
        <v>2.4771652259011581</v>
      </c>
    </row>
    <row r="5" spans="1:10" s="441" customFormat="1" ht="20.100000000000001" customHeight="1" x14ac:dyDescent="0.25">
      <c r="A5" s="427" t="s">
        <v>342</v>
      </c>
      <c r="B5" s="428" t="s">
        <v>574</v>
      </c>
      <c r="C5" s="429" t="s">
        <v>669</v>
      </c>
      <c r="D5" s="430"/>
      <c r="E5" s="431" t="s">
        <v>575</v>
      </c>
      <c r="F5" s="432">
        <v>49124</v>
      </c>
      <c r="G5" s="433">
        <v>37786.480000000003</v>
      </c>
      <c r="H5" s="432">
        <v>133361</v>
      </c>
      <c r="I5" s="434">
        <f t="shared" si="0"/>
        <v>1.300041708039489</v>
      </c>
      <c r="J5" s="434">
        <f t="shared" si="1"/>
        <v>2.7147829981271885</v>
      </c>
    </row>
    <row r="6" spans="1:10" s="441" customFormat="1" ht="20.100000000000001" customHeight="1" x14ac:dyDescent="0.25">
      <c r="A6" s="427" t="s">
        <v>342</v>
      </c>
      <c r="B6" s="428" t="s">
        <v>574</v>
      </c>
      <c r="C6" s="429" t="s">
        <v>670</v>
      </c>
      <c r="D6" s="430"/>
      <c r="E6" s="431" t="s">
        <v>576</v>
      </c>
      <c r="F6" s="432">
        <v>23673</v>
      </c>
      <c r="G6" s="433">
        <v>14100.8</v>
      </c>
      <c r="H6" s="432">
        <v>43162</v>
      </c>
      <c r="I6" s="434">
        <f t="shared" si="0"/>
        <v>1.6788409168274141</v>
      </c>
      <c r="J6" s="434">
        <f t="shared" si="1"/>
        <v>1.8232585646094708</v>
      </c>
    </row>
    <row r="7" spans="1:10" s="441" customFormat="1" ht="20.100000000000001" customHeight="1" x14ac:dyDescent="0.25">
      <c r="A7" s="428" t="s">
        <v>342</v>
      </c>
      <c r="B7" s="428" t="s">
        <v>574</v>
      </c>
      <c r="C7" s="435" t="s">
        <v>671</v>
      </c>
      <c r="D7" s="436"/>
      <c r="E7" s="437" t="s">
        <v>577</v>
      </c>
      <c r="F7" s="438">
        <v>23656</v>
      </c>
      <c r="G7" s="439">
        <v>13167.07</v>
      </c>
      <c r="H7" s="438">
        <v>46877</v>
      </c>
      <c r="I7" s="434">
        <f t="shared" si="0"/>
        <v>1.7966031926616932</v>
      </c>
      <c r="J7" s="434">
        <f t="shared" si="1"/>
        <v>1.981611430503889</v>
      </c>
    </row>
    <row r="8" spans="1:10" s="347" customFormat="1" ht="17.100000000000001" customHeight="1" x14ac:dyDescent="0.25">
      <c r="A8" s="427" t="s">
        <v>406</v>
      </c>
      <c r="B8" s="428" t="s">
        <v>574</v>
      </c>
      <c r="C8" s="429" t="s">
        <v>672</v>
      </c>
      <c r="D8" s="430"/>
      <c r="E8" s="431" t="s">
        <v>577</v>
      </c>
      <c r="F8" s="432">
        <v>8116</v>
      </c>
      <c r="G8" s="433">
        <v>2253.9830000000002</v>
      </c>
      <c r="H8" s="432">
        <v>13670</v>
      </c>
      <c r="I8" s="434">
        <f t="shared" si="0"/>
        <v>3.6007370064459225</v>
      </c>
      <c r="J8" s="434">
        <f t="shared" si="1"/>
        <v>1.6843272548053227</v>
      </c>
    </row>
    <row r="9" spans="1:10" s="347" customFormat="1" ht="17.100000000000001" customHeight="1" x14ac:dyDescent="0.25">
      <c r="A9" s="382" t="s">
        <v>342</v>
      </c>
      <c r="B9" s="428" t="s">
        <v>574</v>
      </c>
      <c r="C9" s="383" t="s">
        <v>673</v>
      </c>
      <c r="D9" s="384"/>
      <c r="E9" s="385" t="s">
        <v>578</v>
      </c>
      <c r="F9" s="386">
        <v>120350</v>
      </c>
      <c r="G9" s="387">
        <v>117165.2</v>
      </c>
      <c r="H9" s="386">
        <v>434421</v>
      </c>
      <c r="I9" s="357">
        <f t="shared" si="0"/>
        <v>1.0271821325786155</v>
      </c>
      <c r="J9" s="357">
        <f t="shared" si="1"/>
        <v>3.6096468633153305</v>
      </c>
    </row>
    <row r="10" spans="1:10" ht="17.100000000000001" customHeight="1" x14ac:dyDescent="0.25">
      <c r="A10" s="379" t="s">
        <v>406</v>
      </c>
      <c r="B10" s="428" t="s">
        <v>574</v>
      </c>
      <c r="C10" s="435" t="s">
        <v>674</v>
      </c>
      <c r="D10" s="436"/>
      <c r="E10" s="437" t="s">
        <v>578</v>
      </c>
      <c r="F10" s="438">
        <v>40850</v>
      </c>
      <c r="G10" s="381">
        <v>17545.2</v>
      </c>
      <c r="H10" s="380">
        <v>102844</v>
      </c>
      <c r="I10" s="350">
        <f t="shared" si="0"/>
        <v>2.3282721200100309</v>
      </c>
      <c r="J10" s="350">
        <f t="shared" si="1"/>
        <v>2.5176009791921663</v>
      </c>
    </row>
    <row r="11" spans="1:10" s="347" customFormat="1" ht="17.100000000000001" customHeight="1" x14ac:dyDescent="0.25">
      <c r="A11" s="355" t="s">
        <v>677</v>
      </c>
      <c r="B11" s="428" t="s">
        <v>574</v>
      </c>
      <c r="C11" s="429" t="s">
        <v>675</v>
      </c>
      <c r="D11" s="430"/>
      <c r="E11" s="431" t="s">
        <v>578</v>
      </c>
      <c r="F11" s="432">
        <v>11920</v>
      </c>
      <c r="G11" s="445">
        <v>4832.12</v>
      </c>
      <c r="H11" s="356">
        <v>29211</v>
      </c>
      <c r="I11" s="350">
        <f t="shared" si="0"/>
        <v>2.4668261549795951</v>
      </c>
      <c r="J11" s="350">
        <f t="shared" si="1"/>
        <v>2.4505872483221478</v>
      </c>
    </row>
    <row r="12" spans="1:10" ht="17.100000000000001" customHeight="1" x14ac:dyDescent="0.25">
      <c r="A12" s="353" t="s">
        <v>579</v>
      </c>
      <c r="B12" s="428" t="s">
        <v>574</v>
      </c>
      <c r="C12" s="383" t="s">
        <v>676</v>
      </c>
      <c r="D12" s="384"/>
      <c r="E12" s="385" t="s">
        <v>578</v>
      </c>
      <c r="F12" s="386">
        <v>374</v>
      </c>
      <c r="G12" s="349">
        <v>71.683329999999998</v>
      </c>
      <c r="H12" s="343">
        <v>1915</v>
      </c>
      <c r="I12" s="350">
        <f t="shared" si="0"/>
        <v>5.217391546960779</v>
      </c>
      <c r="J12" s="350">
        <f t="shared" si="1"/>
        <v>5.1203208556149731</v>
      </c>
    </row>
    <row r="13" spans="1:10" ht="17.100000000000001" customHeight="1" x14ac:dyDescent="0.25">
      <c r="A13" s="353" t="s">
        <v>400</v>
      </c>
      <c r="B13" s="353" t="s">
        <v>580</v>
      </c>
      <c r="C13" s="352" t="s">
        <v>581</v>
      </c>
      <c r="D13" s="345"/>
      <c r="E13" s="346" t="s">
        <v>582</v>
      </c>
      <c r="F13" s="343">
        <v>5374</v>
      </c>
      <c r="G13" s="349">
        <v>2294.2829999999999</v>
      </c>
      <c r="H13" s="343">
        <v>9312</v>
      </c>
      <c r="I13" s="350">
        <f t="shared" ref="I13:I25" si="2">F13/G13</f>
        <v>2.3423439915651207</v>
      </c>
      <c r="J13" s="350">
        <f t="shared" ref="J13:J25" si="3">H13/F13</f>
        <v>1.7327874953479716</v>
      </c>
    </row>
    <row r="14" spans="1:10" ht="17.100000000000001" customHeight="1" x14ac:dyDescent="0.25">
      <c r="A14" s="353" t="s">
        <v>383</v>
      </c>
      <c r="B14" s="353" t="s">
        <v>583</v>
      </c>
      <c r="C14" s="352" t="s">
        <v>584</v>
      </c>
      <c r="D14" s="345"/>
      <c r="E14" s="346" t="s">
        <v>585</v>
      </c>
      <c r="F14" s="343">
        <v>20036</v>
      </c>
      <c r="G14" s="349">
        <v>13021.13</v>
      </c>
      <c r="H14" s="343">
        <v>45903</v>
      </c>
      <c r="I14" s="350">
        <f t="shared" si="2"/>
        <v>1.5387297415815679</v>
      </c>
      <c r="J14" s="350">
        <f t="shared" si="3"/>
        <v>2.2910261529247355</v>
      </c>
    </row>
    <row r="15" spans="1:10" ht="17.100000000000001" customHeight="1" x14ac:dyDescent="0.25">
      <c r="A15" s="353" t="s">
        <v>400</v>
      </c>
      <c r="B15" s="353" t="s">
        <v>586</v>
      </c>
      <c r="C15" s="352" t="s">
        <v>587</v>
      </c>
      <c r="D15" s="345"/>
      <c r="E15" s="346" t="s">
        <v>585</v>
      </c>
      <c r="F15" s="343">
        <v>11210</v>
      </c>
      <c r="G15" s="408">
        <v>5596.6170000000002</v>
      </c>
      <c r="H15" s="343">
        <v>24881</v>
      </c>
      <c r="I15" s="350">
        <f t="shared" si="2"/>
        <v>2.0029957383183445</v>
      </c>
      <c r="J15" s="350">
        <f t="shared" si="3"/>
        <v>2.2195361284567352</v>
      </c>
    </row>
    <row r="16" spans="1:10" ht="17.100000000000001" customHeight="1" x14ac:dyDescent="0.25">
      <c r="A16" s="353" t="s">
        <v>401</v>
      </c>
      <c r="B16" s="353" t="s">
        <v>588</v>
      </c>
      <c r="C16" s="352" t="s">
        <v>589</v>
      </c>
      <c r="D16" s="345"/>
      <c r="E16" s="346" t="s">
        <v>590</v>
      </c>
      <c r="F16" s="343">
        <v>8774</v>
      </c>
      <c r="G16" s="349">
        <v>682.58330000000001</v>
      </c>
      <c r="H16" s="343">
        <v>17647</v>
      </c>
      <c r="I16" s="350">
        <f t="shared" si="2"/>
        <v>12.854108795219572</v>
      </c>
      <c r="J16" s="350">
        <f t="shared" si="3"/>
        <v>2.0112833371324368</v>
      </c>
    </row>
    <row r="17" spans="1:10" ht="17.100000000000001" customHeight="1" x14ac:dyDescent="0.25">
      <c r="A17" s="353" t="s">
        <v>402</v>
      </c>
      <c r="B17" s="353" t="s">
        <v>591</v>
      </c>
      <c r="C17" s="352" t="s">
        <v>592</v>
      </c>
      <c r="D17" s="345"/>
      <c r="E17" s="346" t="s">
        <v>590</v>
      </c>
      <c r="F17" s="343">
        <v>8811</v>
      </c>
      <c r="G17" s="349">
        <v>1183.067</v>
      </c>
      <c r="H17" s="343">
        <v>17210</v>
      </c>
      <c r="I17" s="350">
        <f t="shared" si="2"/>
        <v>7.4475917255742914</v>
      </c>
      <c r="J17" s="350">
        <f t="shared" si="3"/>
        <v>1.9532402678470093</v>
      </c>
    </row>
    <row r="18" spans="1:10" ht="17.25" customHeight="1" x14ac:dyDescent="0.25">
      <c r="A18" s="353" t="s">
        <v>383</v>
      </c>
      <c r="B18" s="353" t="s">
        <v>593</v>
      </c>
      <c r="C18" s="352" t="s">
        <v>594</v>
      </c>
      <c r="D18" s="345"/>
      <c r="E18" s="346" t="s">
        <v>590</v>
      </c>
      <c r="F18" s="343">
        <v>29862</v>
      </c>
      <c r="G18" s="349">
        <v>10577.05</v>
      </c>
      <c r="H18" s="343">
        <v>74780</v>
      </c>
      <c r="I18" s="350">
        <f t="shared" si="2"/>
        <v>2.8232824842465529</v>
      </c>
      <c r="J18" s="350">
        <f t="shared" si="3"/>
        <v>2.5041859219074407</v>
      </c>
    </row>
    <row r="19" spans="1:10" ht="17.100000000000001" customHeight="1" x14ac:dyDescent="0.25">
      <c r="A19" s="353" t="s">
        <v>400</v>
      </c>
      <c r="B19" s="353" t="s">
        <v>595</v>
      </c>
      <c r="C19" s="352" t="s">
        <v>596</v>
      </c>
      <c r="D19" s="345"/>
      <c r="E19" s="346" t="s">
        <v>590</v>
      </c>
      <c r="F19" s="343">
        <v>33923</v>
      </c>
      <c r="G19" s="399">
        <v>15137.17</v>
      </c>
      <c r="H19" s="343">
        <v>90000</v>
      </c>
      <c r="I19" s="350">
        <f t="shared" si="2"/>
        <v>2.2410397716349886</v>
      </c>
      <c r="J19" s="350">
        <f t="shared" si="3"/>
        <v>2.6530672405152846</v>
      </c>
    </row>
    <row r="20" spans="1:10" ht="17.100000000000001" customHeight="1" x14ac:dyDescent="0.25">
      <c r="A20" s="353" t="s">
        <v>383</v>
      </c>
      <c r="B20" s="353" t="s">
        <v>597</v>
      </c>
      <c r="C20" s="352" t="s">
        <v>598</v>
      </c>
      <c r="D20" s="345"/>
      <c r="E20" s="346" t="s">
        <v>599</v>
      </c>
      <c r="F20" s="343">
        <v>26847</v>
      </c>
      <c r="G20" s="349">
        <v>101578.7</v>
      </c>
      <c r="H20" s="343">
        <v>60606</v>
      </c>
      <c r="I20" s="350">
        <f t="shared" si="2"/>
        <v>0.26429753481783091</v>
      </c>
      <c r="J20" s="350">
        <f t="shared" si="3"/>
        <v>2.2574589339591014</v>
      </c>
    </row>
    <row r="21" spans="1:10" x14ac:dyDescent="0.25">
      <c r="A21" s="353" t="s">
        <v>400</v>
      </c>
      <c r="B21" s="353" t="s">
        <v>600</v>
      </c>
      <c r="C21" s="352" t="s">
        <v>601</v>
      </c>
      <c r="D21" s="345"/>
      <c r="E21" s="346" t="s">
        <v>599</v>
      </c>
      <c r="F21" s="343">
        <v>10726</v>
      </c>
      <c r="G21" s="349">
        <v>4242.317</v>
      </c>
      <c r="H21" s="343">
        <v>23466</v>
      </c>
      <c r="I21" s="350">
        <f t="shared" si="2"/>
        <v>2.5283353412769483</v>
      </c>
      <c r="J21" s="350">
        <f t="shared" si="3"/>
        <v>2.1877680402759649</v>
      </c>
    </row>
    <row r="22" spans="1:10" ht="17.100000000000001" customHeight="1" x14ac:dyDescent="0.25">
      <c r="A22" s="353" t="s">
        <v>400</v>
      </c>
      <c r="B22" s="353" t="s">
        <v>602</v>
      </c>
      <c r="C22" s="352" t="s">
        <v>603</v>
      </c>
      <c r="D22" s="345"/>
      <c r="E22" s="346" t="s">
        <v>604</v>
      </c>
      <c r="F22" s="343">
        <v>16470</v>
      </c>
      <c r="G22" s="349">
        <v>3582.183</v>
      </c>
      <c r="H22" s="343">
        <v>33736</v>
      </c>
      <c r="I22" s="350">
        <f t="shared" si="2"/>
        <v>4.5977550560649751</v>
      </c>
      <c r="J22" s="350">
        <f t="shared" si="3"/>
        <v>2.0483302975106255</v>
      </c>
    </row>
    <row r="23" spans="1:10" ht="17.100000000000001" customHeight="1" x14ac:dyDescent="0.25">
      <c r="A23" s="353" t="s">
        <v>401</v>
      </c>
      <c r="B23" s="353" t="s">
        <v>605</v>
      </c>
      <c r="C23" s="352" t="s">
        <v>606</v>
      </c>
      <c r="D23" s="345"/>
      <c r="E23" s="346" t="s">
        <v>604</v>
      </c>
      <c r="F23" s="343">
        <v>9246</v>
      </c>
      <c r="G23" s="349">
        <v>2507.3829999999998</v>
      </c>
      <c r="H23" s="343">
        <v>21289</v>
      </c>
      <c r="I23" s="350">
        <f t="shared" si="2"/>
        <v>3.6875100453341196</v>
      </c>
      <c r="J23" s="350">
        <f t="shared" si="3"/>
        <v>2.3025091931646116</v>
      </c>
    </row>
    <row r="24" spans="1:10" ht="17.100000000000001" customHeight="1" x14ac:dyDescent="0.25">
      <c r="A24" s="353" t="s">
        <v>402</v>
      </c>
      <c r="B24" s="353" t="s">
        <v>607</v>
      </c>
      <c r="C24" s="352" t="s">
        <v>608</v>
      </c>
      <c r="D24" s="345"/>
      <c r="E24" s="346" t="s">
        <v>604</v>
      </c>
      <c r="F24" s="343">
        <v>4489</v>
      </c>
      <c r="G24" s="349">
        <v>336.1</v>
      </c>
      <c r="H24" s="343">
        <v>8135</v>
      </c>
      <c r="I24" s="350">
        <f t="shared" si="2"/>
        <v>13.356144004760488</v>
      </c>
      <c r="J24" s="350">
        <f t="shared" si="3"/>
        <v>1.8122076186233014</v>
      </c>
    </row>
    <row r="25" spans="1:10" ht="17.100000000000001" customHeight="1" x14ac:dyDescent="0.25">
      <c r="A25" s="353" t="s">
        <v>383</v>
      </c>
      <c r="B25" s="353" t="s">
        <v>609</v>
      </c>
      <c r="C25" s="352" t="s">
        <v>610</v>
      </c>
      <c r="D25" s="345"/>
      <c r="E25" s="346" t="s">
        <v>604</v>
      </c>
      <c r="F25" s="343">
        <v>61561</v>
      </c>
      <c r="G25" s="349">
        <v>43056.22</v>
      </c>
      <c r="H25" s="343">
        <v>178618</v>
      </c>
      <c r="I25" s="350">
        <f t="shared" si="2"/>
        <v>1.4297818062059326</v>
      </c>
      <c r="J25" s="350">
        <f t="shared" si="3"/>
        <v>2.9014798330111597</v>
      </c>
    </row>
    <row r="26" spans="1:10" ht="17.25" customHeight="1" x14ac:dyDescent="0.25">
      <c r="A26" s="353" t="s">
        <v>383</v>
      </c>
      <c r="B26" s="353" t="s">
        <v>611</v>
      </c>
      <c r="C26" s="352" t="s">
        <v>612</v>
      </c>
      <c r="D26" s="345"/>
      <c r="E26" s="346" t="s">
        <v>613</v>
      </c>
      <c r="F26" s="343">
        <v>12323</v>
      </c>
      <c r="G26" s="349">
        <v>9522.6</v>
      </c>
      <c r="H26" s="343">
        <v>25029</v>
      </c>
      <c r="I26" s="350">
        <f t="shared" ref="I26:I30" si="4">F26/G26</f>
        <v>1.2940793480772057</v>
      </c>
      <c r="J26" s="350">
        <f t="shared" ref="J26:J30" si="5">H26/F26</f>
        <v>2.0310800941329221</v>
      </c>
    </row>
    <row r="27" spans="1:10" ht="17.100000000000001" customHeight="1" x14ac:dyDescent="0.25">
      <c r="A27" s="353" t="s">
        <v>400</v>
      </c>
      <c r="B27" s="353" t="s">
        <v>614</v>
      </c>
      <c r="C27" s="352" t="s">
        <v>615</v>
      </c>
      <c r="D27" s="345"/>
      <c r="E27" s="346" t="s">
        <v>613</v>
      </c>
      <c r="F27" s="343">
        <v>3656</v>
      </c>
      <c r="G27" s="349">
        <v>755.65</v>
      </c>
      <c r="H27" s="343">
        <v>6610</v>
      </c>
      <c r="I27" s="350">
        <f t="shared" si="4"/>
        <v>4.838218752067756</v>
      </c>
      <c r="J27" s="350">
        <f t="shared" si="5"/>
        <v>1.8079868708971554</v>
      </c>
    </row>
    <row r="28" spans="1:10" ht="17.100000000000001" customHeight="1" x14ac:dyDescent="0.25">
      <c r="A28" s="353" t="s">
        <v>470</v>
      </c>
      <c r="B28" s="353" t="s">
        <v>616</v>
      </c>
      <c r="C28" s="352" t="s">
        <v>617</v>
      </c>
      <c r="D28" s="345"/>
      <c r="E28" s="346" t="s">
        <v>613</v>
      </c>
      <c r="F28" s="343">
        <v>3229</v>
      </c>
      <c r="G28" s="446">
        <v>1099.5899999999999</v>
      </c>
      <c r="H28" s="343">
        <v>6626</v>
      </c>
      <c r="I28" s="350">
        <f t="shared" si="4"/>
        <v>2.9365490773833884</v>
      </c>
      <c r="J28" s="350">
        <f t="shared" si="5"/>
        <v>2.0520284917931249</v>
      </c>
    </row>
    <row r="29" spans="1:10" x14ac:dyDescent="0.25">
      <c r="A29" s="353" t="s">
        <v>400</v>
      </c>
      <c r="B29" s="353" t="s">
        <v>614</v>
      </c>
      <c r="C29" s="352" t="s">
        <v>618</v>
      </c>
      <c r="D29" s="345"/>
      <c r="E29" s="346" t="s">
        <v>619</v>
      </c>
      <c r="F29" s="343">
        <v>5037</v>
      </c>
      <c r="G29" s="349">
        <v>1066.45</v>
      </c>
      <c r="H29" s="343">
        <v>8776</v>
      </c>
      <c r="I29" s="350">
        <f t="shared" si="4"/>
        <v>4.7231468892118711</v>
      </c>
      <c r="J29" s="350">
        <f t="shared" si="5"/>
        <v>1.7423069287274171</v>
      </c>
    </row>
    <row r="30" spans="1:10" x14ac:dyDescent="0.25">
      <c r="A30" s="353" t="s">
        <v>401</v>
      </c>
      <c r="B30" s="353" t="s">
        <v>616</v>
      </c>
      <c r="C30" s="352" t="s">
        <v>620</v>
      </c>
      <c r="D30" s="345"/>
      <c r="E30" s="346" t="s">
        <v>619</v>
      </c>
      <c r="F30" s="343">
        <v>2845</v>
      </c>
      <c r="G30" s="349">
        <v>405.26670000000001</v>
      </c>
      <c r="H30" s="343">
        <v>4872</v>
      </c>
      <c r="I30" s="350">
        <f t="shared" si="4"/>
        <v>7.020068512907673</v>
      </c>
      <c r="J30" s="350">
        <f t="shared" si="5"/>
        <v>1.7124780316344463</v>
      </c>
    </row>
    <row r="31" spans="1:10" x14ac:dyDescent="0.25">
      <c r="A31" s="353" t="s">
        <v>383</v>
      </c>
      <c r="B31" s="353" t="s">
        <v>611</v>
      </c>
      <c r="C31" s="352" t="s">
        <v>621</v>
      </c>
      <c r="D31" s="345"/>
      <c r="E31" s="346" t="s">
        <v>619</v>
      </c>
      <c r="F31" s="343">
        <v>18825</v>
      </c>
      <c r="G31" s="408">
        <v>12978.27</v>
      </c>
      <c r="H31" s="343">
        <v>42255</v>
      </c>
      <c r="I31" s="350">
        <f t="shared" ref="I31:I33" si="6">F31/G31</f>
        <v>1.450501492109503</v>
      </c>
      <c r="J31" s="350">
        <f t="shared" ref="J31:J33" si="7">H31/F31</f>
        <v>2.2446215139442232</v>
      </c>
    </row>
    <row r="32" spans="1:10" x14ac:dyDescent="0.25">
      <c r="A32" s="353" t="s">
        <v>342</v>
      </c>
      <c r="B32" s="353" t="s">
        <v>622</v>
      </c>
      <c r="C32" s="352" t="s">
        <v>623</v>
      </c>
      <c r="D32" s="345"/>
      <c r="E32" s="346" t="s">
        <v>619</v>
      </c>
      <c r="F32" s="343">
        <v>13703</v>
      </c>
      <c r="G32" s="349">
        <v>6242.4669999999996</v>
      </c>
      <c r="H32" s="343">
        <v>26036</v>
      </c>
      <c r="I32" s="350">
        <f t="shared" si="6"/>
        <v>2.1951257411532974</v>
      </c>
      <c r="J32" s="350">
        <f t="shared" si="7"/>
        <v>1.9000218930161279</v>
      </c>
    </row>
    <row r="33" spans="1:10" x14ac:dyDescent="0.25">
      <c r="A33" s="353" t="s">
        <v>406</v>
      </c>
      <c r="B33" s="353" t="s">
        <v>622</v>
      </c>
      <c r="C33" s="352" t="s">
        <v>624</v>
      </c>
      <c r="D33" s="345"/>
      <c r="E33" s="346" t="s">
        <v>625</v>
      </c>
      <c r="F33" s="343">
        <v>6436</v>
      </c>
      <c r="G33" s="349">
        <v>1547.05</v>
      </c>
      <c r="H33" s="343">
        <v>10395</v>
      </c>
      <c r="I33" s="350">
        <f t="shared" si="6"/>
        <v>4.1601758184932613</v>
      </c>
      <c r="J33" s="350">
        <f t="shared" si="7"/>
        <v>1.6151336233685518</v>
      </c>
    </row>
    <row r="34" spans="1:10" x14ac:dyDescent="0.25">
      <c r="A34" s="353" t="s">
        <v>383</v>
      </c>
      <c r="B34" s="353" t="s">
        <v>626</v>
      </c>
      <c r="C34" s="352" t="s">
        <v>627</v>
      </c>
      <c r="D34" s="345"/>
      <c r="E34" s="346" t="s">
        <v>628</v>
      </c>
      <c r="F34" s="343">
        <v>10741</v>
      </c>
      <c r="G34" s="399">
        <v>7464.2169999999996</v>
      </c>
      <c r="H34" s="343">
        <v>21855</v>
      </c>
      <c r="I34" s="350">
        <f t="shared" ref="I34:I47" si="8">F34/G34</f>
        <v>1.4389988929850246</v>
      </c>
      <c r="J34" s="350">
        <f t="shared" ref="J34:J47" si="9">H34/F34</f>
        <v>2.034726747975049</v>
      </c>
    </row>
    <row r="35" spans="1:10" x14ac:dyDescent="0.25">
      <c r="A35" s="353" t="s">
        <v>383</v>
      </c>
      <c r="B35" s="353" t="s">
        <v>629</v>
      </c>
      <c r="C35" s="352" t="s">
        <v>630</v>
      </c>
      <c r="D35" s="345"/>
      <c r="E35" s="346" t="s">
        <v>631</v>
      </c>
      <c r="F35" s="343">
        <v>15185</v>
      </c>
      <c r="G35" s="349">
        <v>11113.05</v>
      </c>
      <c r="H35" s="343">
        <v>34424</v>
      </c>
      <c r="I35" s="350">
        <f t="shared" si="8"/>
        <v>1.3664115611825738</v>
      </c>
      <c r="J35" s="350">
        <f t="shared" si="9"/>
        <v>2.2669739874876522</v>
      </c>
    </row>
    <row r="36" spans="1:10" x14ac:dyDescent="0.25">
      <c r="A36" s="353" t="s">
        <v>383</v>
      </c>
      <c r="B36" s="353" t="s">
        <v>632</v>
      </c>
      <c r="C36" s="352" t="s">
        <v>633</v>
      </c>
      <c r="D36" s="345"/>
      <c r="E36" s="346" t="s">
        <v>634</v>
      </c>
      <c r="F36" s="343">
        <v>37030</v>
      </c>
      <c r="G36" s="349">
        <v>27971.35</v>
      </c>
      <c r="H36" s="343">
        <v>89473</v>
      </c>
      <c r="I36" s="350">
        <f t="shared" si="8"/>
        <v>1.3238545869255507</v>
      </c>
      <c r="J36" s="350">
        <f t="shared" si="9"/>
        <v>2.4162300837159059</v>
      </c>
    </row>
    <row r="37" spans="1:10" x14ac:dyDescent="0.25">
      <c r="A37" s="353" t="s">
        <v>383</v>
      </c>
      <c r="B37" s="353" t="s">
        <v>664</v>
      </c>
      <c r="C37" s="352" t="s">
        <v>665</v>
      </c>
      <c r="D37" s="345"/>
      <c r="E37" s="346" t="s">
        <v>666</v>
      </c>
      <c r="F37" s="343">
        <v>6766</v>
      </c>
      <c r="G37" s="446">
        <v>1950.9</v>
      </c>
      <c r="H37" s="343">
        <v>11606</v>
      </c>
      <c r="I37" s="350">
        <f t="shared" ref="I37" si="10">F37/G37</f>
        <v>3.4681429084012505</v>
      </c>
      <c r="J37" s="350">
        <f t="shared" ref="J37" si="11">H37/F37</f>
        <v>1.7153414129470883</v>
      </c>
    </row>
    <row r="38" spans="1:10" x14ac:dyDescent="0.25">
      <c r="A38" s="353" t="s">
        <v>400</v>
      </c>
      <c r="B38" s="353" t="s">
        <v>635</v>
      </c>
      <c r="C38" s="352" t="s">
        <v>636</v>
      </c>
      <c r="D38" s="345"/>
      <c r="E38" s="346" t="s">
        <v>637</v>
      </c>
      <c r="F38" s="343">
        <v>6377</v>
      </c>
      <c r="G38" s="349">
        <v>3387.9</v>
      </c>
      <c r="H38" s="343">
        <v>12147</v>
      </c>
      <c r="I38" s="350">
        <f t="shared" si="8"/>
        <v>1.8822869624251011</v>
      </c>
      <c r="J38" s="350">
        <f t="shared" si="9"/>
        <v>1.9048141759448016</v>
      </c>
    </row>
    <row r="39" spans="1:10" x14ac:dyDescent="0.25">
      <c r="A39" s="353" t="s">
        <v>400</v>
      </c>
      <c r="B39" s="353" t="s">
        <v>638</v>
      </c>
      <c r="C39" s="352" t="s">
        <v>639</v>
      </c>
      <c r="D39" s="345"/>
      <c r="E39" s="346" t="s">
        <v>640</v>
      </c>
      <c r="F39" s="343">
        <v>14456</v>
      </c>
      <c r="G39" s="349">
        <v>115156.2</v>
      </c>
      <c r="H39" s="343">
        <v>31319</v>
      </c>
      <c r="I39" s="350">
        <f t="shared" si="8"/>
        <v>0.12553384012324131</v>
      </c>
      <c r="J39" s="350">
        <f t="shared" si="9"/>
        <v>2.1665052573325956</v>
      </c>
    </row>
    <row r="40" spans="1:10" x14ac:dyDescent="0.25">
      <c r="A40" s="353" t="s">
        <v>401</v>
      </c>
      <c r="B40" s="353" t="s">
        <v>641</v>
      </c>
      <c r="C40" s="352" t="s">
        <v>642</v>
      </c>
      <c r="D40" s="345"/>
      <c r="E40" s="346" t="s">
        <v>643</v>
      </c>
      <c r="F40" s="343">
        <v>4680</v>
      </c>
      <c r="G40" s="349">
        <v>1823.6669999999999</v>
      </c>
      <c r="H40" s="343">
        <v>8505</v>
      </c>
      <c r="I40" s="350">
        <f t="shared" si="8"/>
        <v>2.566257984599162</v>
      </c>
      <c r="J40" s="350">
        <f t="shared" si="9"/>
        <v>1.8173076923076923</v>
      </c>
    </row>
    <row r="41" spans="1:10" x14ac:dyDescent="0.25">
      <c r="A41" s="353" t="s">
        <v>402</v>
      </c>
      <c r="B41" s="353" t="s">
        <v>644</v>
      </c>
      <c r="C41" s="352" t="s">
        <v>645</v>
      </c>
      <c r="D41" s="345"/>
      <c r="E41" s="346" t="s">
        <v>646</v>
      </c>
      <c r="F41" s="343">
        <v>4856</v>
      </c>
      <c r="G41" s="349">
        <v>2142.6669999999999</v>
      </c>
      <c r="H41" s="343">
        <v>8441</v>
      </c>
      <c r="I41" s="350">
        <f t="shared" si="8"/>
        <v>2.2663344327419988</v>
      </c>
      <c r="J41" s="350">
        <f t="shared" si="9"/>
        <v>1.7382619439868203</v>
      </c>
    </row>
    <row r="42" spans="1:10" x14ac:dyDescent="0.25">
      <c r="A42" s="353" t="s">
        <v>402</v>
      </c>
      <c r="B42" s="353" t="s">
        <v>647</v>
      </c>
      <c r="C42" s="352" t="s">
        <v>648</v>
      </c>
      <c r="D42" s="345"/>
      <c r="E42" s="346" t="s">
        <v>640</v>
      </c>
      <c r="F42" s="343">
        <v>4062</v>
      </c>
      <c r="G42" s="349">
        <v>736.13329999999996</v>
      </c>
      <c r="H42" s="343">
        <v>6628</v>
      </c>
      <c r="I42" s="350">
        <f t="shared" si="8"/>
        <v>5.5180223473112822</v>
      </c>
      <c r="J42" s="350">
        <f t="shared" si="9"/>
        <v>1.6317085179714426</v>
      </c>
    </row>
    <row r="43" spans="1:10" x14ac:dyDescent="0.25">
      <c r="A43" s="353" t="s">
        <v>383</v>
      </c>
      <c r="B43" s="353" t="s">
        <v>649</v>
      </c>
      <c r="C43" s="352" t="s">
        <v>650</v>
      </c>
      <c r="D43" s="345"/>
      <c r="E43" s="346" t="s">
        <v>651</v>
      </c>
      <c r="F43" s="343">
        <v>12513</v>
      </c>
      <c r="G43" s="349">
        <v>6969</v>
      </c>
      <c r="H43" s="343">
        <v>23288</v>
      </c>
      <c r="I43" s="350">
        <f t="shared" si="8"/>
        <v>1.795523030563926</v>
      </c>
      <c r="J43" s="350">
        <f t="shared" si="9"/>
        <v>1.8611044513705746</v>
      </c>
    </row>
    <row r="44" spans="1:10" x14ac:dyDescent="0.25">
      <c r="A44" s="353" t="s">
        <v>383</v>
      </c>
      <c r="B44" s="353" t="s">
        <v>652</v>
      </c>
      <c r="C44" s="352" t="s">
        <v>653</v>
      </c>
      <c r="D44" s="345"/>
      <c r="E44" s="346" t="s">
        <v>654</v>
      </c>
      <c r="F44" s="343">
        <v>19793</v>
      </c>
      <c r="G44" s="442">
        <v>12466.65</v>
      </c>
      <c r="H44" s="343">
        <v>41396</v>
      </c>
      <c r="I44" s="350">
        <f t="shared" si="8"/>
        <v>1.5876759193528334</v>
      </c>
      <c r="J44" s="350">
        <f t="shared" si="9"/>
        <v>2.0914464709745868</v>
      </c>
    </row>
    <row r="45" spans="1:10" x14ac:dyDescent="0.25">
      <c r="A45" s="353" t="s">
        <v>383</v>
      </c>
      <c r="B45" s="353" t="s">
        <v>655</v>
      </c>
      <c r="C45" s="352" t="s">
        <v>656</v>
      </c>
      <c r="D45" s="345"/>
      <c r="E45" s="346" t="s">
        <v>657</v>
      </c>
      <c r="F45" s="343">
        <v>14184</v>
      </c>
      <c r="G45" s="349">
        <v>1374.433</v>
      </c>
      <c r="H45" s="343">
        <v>22772</v>
      </c>
      <c r="I45" s="350">
        <f t="shared" si="8"/>
        <v>10.31989191179199</v>
      </c>
      <c r="J45" s="350">
        <f t="shared" si="9"/>
        <v>1.6054709531866893</v>
      </c>
    </row>
    <row r="46" spans="1:10" x14ac:dyDescent="0.25">
      <c r="A46" s="353" t="s">
        <v>400</v>
      </c>
      <c r="B46" s="353" t="s">
        <v>658</v>
      </c>
      <c r="C46" s="352" t="s">
        <v>659</v>
      </c>
      <c r="D46" s="345"/>
      <c r="E46" s="346" t="s">
        <v>660</v>
      </c>
      <c r="F46" s="343">
        <v>19688</v>
      </c>
      <c r="G46" s="349">
        <v>12769.85</v>
      </c>
      <c r="H46" s="343">
        <v>44428</v>
      </c>
      <c r="I46" s="350">
        <f t="shared" si="8"/>
        <v>1.5417565593957643</v>
      </c>
      <c r="J46" s="350">
        <f t="shared" si="9"/>
        <v>2.2566030069077612</v>
      </c>
    </row>
    <row r="47" spans="1:10" x14ac:dyDescent="0.25">
      <c r="A47" s="353" t="s">
        <v>402</v>
      </c>
      <c r="B47" s="353" t="s">
        <v>661</v>
      </c>
      <c r="C47" s="352" t="s">
        <v>662</v>
      </c>
      <c r="D47" s="345"/>
      <c r="E47" s="346" t="s">
        <v>663</v>
      </c>
      <c r="F47" s="343">
        <v>1925</v>
      </c>
      <c r="G47" s="408">
        <v>428.86669999999998</v>
      </c>
      <c r="H47" s="343">
        <v>3018</v>
      </c>
      <c r="I47" s="350">
        <f t="shared" si="8"/>
        <v>4.4885741886698129</v>
      </c>
      <c r="J47" s="350">
        <f t="shared" si="9"/>
        <v>1.5677922077922077</v>
      </c>
    </row>
  </sheetData>
  <autoFilter ref="A1:J20" xr:uid="{00000000-0001-0000-0300-000000000000}"/>
  <phoneticPr fontId="48" type="noConversion"/>
  <conditionalFormatting sqref="G19:G20">
    <cfRule type="colorScale" priority="383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84">
      <colorScale>
        <cfvo type="min"/>
        <cfvo type="max"/>
        <color rgb="FFFCFCFF"/>
        <color rgb="FFF8696B"/>
      </colorScale>
    </cfRule>
  </conditionalFormatting>
  <conditionalFormatting sqref="G18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:G4">
    <cfRule type="colorScale" priority="32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31">
      <colorScale>
        <cfvo type="min"/>
        <cfvo type="max"/>
        <color rgb="FFFCFCFF"/>
        <color rgb="FFF8696B"/>
      </colorScale>
    </cfRule>
  </conditionalFormatting>
  <conditionalFormatting sqref="G10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2">
    <cfRule type="colorScale" priority="28">
      <colorScale>
        <cfvo type="min"/>
        <cfvo type="max"/>
        <color rgb="FFFCFCFF"/>
        <color rgb="FFF8696B"/>
      </colorScale>
    </cfRule>
  </conditionalFormatting>
  <conditionalFormatting sqref="G28">
    <cfRule type="colorScale" priority="29">
      <colorScale>
        <cfvo type="min"/>
        <cfvo type="max"/>
        <color rgb="FFFCFCFF"/>
        <color rgb="FFF8696B"/>
      </colorScale>
    </cfRule>
  </conditionalFormatting>
  <conditionalFormatting sqref="G29">
    <cfRule type="colorScale" priority="27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6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86">
      <colorScale>
        <cfvo type="min"/>
        <cfvo type="max"/>
        <color rgb="FFFCFCFF"/>
        <color rgb="FFF8696B"/>
      </colorScale>
    </cfRule>
  </conditionalFormatting>
  <conditionalFormatting sqref="G30">
    <cfRule type="colorScale" priority="387">
      <colorScale>
        <cfvo type="min"/>
        <cfvo type="max"/>
        <color rgb="FFFCFCFF"/>
        <color rgb="FFF8696B"/>
      </colorScale>
    </cfRule>
  </conditionalFormatting>
  <conditionalFormatting sqref="G11:G17">
    <cfRule type="colorScale" priority="388">
      <colorScale>
        <cfvo type="min"/>
        <cfvo type="max"/>
        <color rgb="FFFCFCFF"/>
        <color rgb="FFF8696B"/>
      </colorScale>
    </cfRule>
  </conditionalFormatting>
  <conditionalFormatting sqref="G27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4:G35">
    <cfRule type="colorScale" priority="7">
      <colorScale>
        <cfvo type="min"/>
        <cfvo type="max"/>
        <color rgb="FFFCFCFF"/>
        <color rgb="FFF8696B"/>
      </colorScale>
    </cfRule>
  </conditionalFormatting>
  <conditionalFormatting sqref="G38">
    <cfRule type="colorScale" priority="5">
      <colorScale>
        <cfvo type="min"/>
        <cfvo type="max"/>
        <color rgb="FFFCFCFF"/>
        <color rgb="FFF8696B"/>
      </colorScale>
    </cfRule>
  </conditionalFormatting>
  <conditionalFormatting sqref="G44">
    <cfRule type="colorScale" priority="6">
      <colorScale>
        <cfvo type="min"/>
        <cfvo type="max"/>
        <color rgb="FFFCFCFF"/>
        <color rgb="FFF8696B"/>
      </colorScale>
    </cfRule>
  </conditionalFormatting>
  <conditionalFormatting sqref="G45">
    <cfRule type="colorScale" priority="4">
      <colorScale>
        <cfvo type="min"/>
        <cfvo type="max"/>
        <color rgb="FFFCFCFF"/>
        <color rgb="FFF8696B"/>
      </colorScale>
    </cfRule>
  </conditionalFormatting>
  <conditionalFormatting sqref="G4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9:G41">
    <cfRule type="colorScale" priority="2">
      <colorScale>
        <cfvo type="min"/>
        <cfvo type="max"/>
        <color rgb="FFFCFCFF"/>
        <color rgb="FFF8696B"/>
      </colorScale>
    </cfRule>
  </conditionalFormatting>
  <conditionalFormatting sqref="G36:G37">
    <cfRule type="colorScale" priority="8">
      <colorScale>
        <cfvo type="min"/>
        <cfvo type="max"/>
        <color rgb="FFFCFCFF"/>
        <color rgb="FFF8696B"/>
      </colorScale>
    </cfRule>
  </conditionalFormatting>
  <conditionalFormatting sqref="G46">
    <cfRule type="colorScale" priority="9">
      <colorScale>
        <cfvo type="min"/>
        <cfvo type="max"/>
        <color rgb="FFFCFCFF"/>
        <color rgb="FFF8696B"/>
      </colorScale>
    </cfRule>
  </conditionalFormatting>
  <conditionalFormatting sqref="G43">
    <cfRule type="colorScale" priority="1">
      <colorScale>
        <cfvo type="min"/>
        <cfvo type="max"/>
        <color rgb="FFFCFCFF"/>
        <color rgb="FFF8696B"/>
      </colorScale>
    </cfRule>
  </conditionalFormatting>
  <conditionalFormatting sqref="G31:G33">
    <cfRule type="colorScale" priority="390">
      <colorScale>
        <cfvo type="min"/>
        <cfvo type="max"/>
        <color rgb="FFFCFCFF"/>
        <color rgb="FFF8696B"/>
      </colorScale>
    </cfRule>
  </conditionalFormatting>
  <conditionalFormatting sqref="G47">
    <cfRule type="colorScale" priority="39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E13" sqref="E13"/>
    </sheetView>
  </sheetViews>
  <sheetFormatPr baseColWidth="10" defaultRowHeight="15" x14ac:dyDescent="0.25"/>
  <cols>
    <col min="1" max="1" width="1" customWidth="1"/>
    <col min="2" max="2" width="19.7109375" style="364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59" t="s">
        <v>442</v>
      </c>
      <c r="C2" s="360" t="s">
        <v>443</v>
      </c>
      <c r="D2" s="360" t="s">
        <v>444</v>
      </c>
      <c r="E2" s="360" t="s">
        <v>445</v>
      </c>
      <c r="F2" s="360" t="s">
        <v>446</v>
      </c>
      <c r="G2" s="360" t="s">
        <v>447</v>
      </c>
      <c r="H2" s="360" t="s">
        <v>448</v>
      </c>
      <c r="I2" s="360" t="s">
        <v>449</v>
      </c>
      <c r="J2" s="360" t="s">
        <v>16</v>
      </c>
      <c r="M2" s="371" t="s">
        <v>414</v>
      </c>
    </row>
    <row r="3" spans="2:13" ht="15.75" x14ac:dyDescent="0.25">
      <c r="B3" s="365" t="s">
        <v>406</v>
      </c>
      <c r="C3" s="366">
        <v>6046.0333333333301</v>
      </c>
      <c r="D3" s="366">
        <v>10799.2166666666</v>
      </c>
      <c r="E3" s="366">
        <v>6651.35</v>
      </c>
      <c r="F3" s="366">
        <v>5299.25</v>
      </c>
      <c r="G3" s="366">
        <v>5633.95</v>
      </c>
      <c r="H3" s="366">
        <v>5259.1833333333298</v>
      </c>
      <c r="I3" s="366">
        <v>29963.5333333333</v>
      </c>
      <c r="J3" s="304">
        <f>SUM(C3:I3)</f>
        <v>69652.516666666561</v>
      </c>
      <c r="K3" s="370">
        <f>J3/$M$3</f>
        <v>1.3514462471154639E-2</v>
      </c>
      <c r="M3" s="372">
        <f>Resumen!C6</f>
        <v>5153924.3099999996</v>
      </c>
    </row>
    <row r="4" spans="2:13" x14ac:dyDescent="0.25">
      <c r="B4" s="365" t="s">
        <v>342</v>
      </c>
      <c r="C4" s="400">
        <v>85645.133333333302</v>
      </c>
      <c r="D4" s="366">
        <v>196939.71666666601</v>
      </c>
      <c r="E4" s="366">
        <v>9332.65</v>
      </c>
      <c r="F4" s="366">
        <v>17164.216666666602</v>
      </c>
      <c r="G4" s="366">
        <v>57677.8166666666</v>
      </c>
      <c r="H4" s="366">
        <v>40882.983333333301</v>
      </c>
      <c r="I4" s="366">
        <v>238668.01666666599</v>
      </c>
      <c r="J4" s="304">
        <f t="shared" ref="J4:J12" si="0">SUM(C4:I4)</f>
        <v>646310.53333333181</v>
      </c>
      <c r="K4" s="370">
        <f t="shared" ref="K4:K13" si="1">J4/$M$3</f>
        <v>0.12540163464940987</v>
      </c>
    </row>
    <row r="5" spans="2:13" x14ac:dyDescent="0.25">
      <c r="B5" s="365" t="s">
        <v>393</v>
      </c>
      <c r="C5" s="366">
        <v>3483.7166666666599</v>
      </c>
      <c r="D5" s="366">
        <v>30116.716666666602</v>
      </c>
      <c r="E5" s="366">
        <v>81636.016666666605</v>
      </c>
      <c r="F5" s="366">
        <v>29208.716666666602</v>
      </c>
      <c r="G5" s="366">
        <v>2414.9499999999998</v>
      </c>
      <c r="H5" s="366">
        <v>65969.716666666602</v>
      </c>
      <c r="I5" s="366">
        <v>29862.2</v>
      </c>
      <c r="J5" s="304">
        <f t="shared" si="0"/>
        <v>242692.03333333309</v>
      </c>
      <c r="K5" s="370">
        <f t="shared" si="1"/>
        <v>4.7088784921122194E-2</v>
      </c>
    </row>
    <row r="6" spans="2:13" x14ac:dyDescent="0.25">
      <c r="B6" s="365" t="s">
        <v>400</v>
      </c>
      <c r="C6" s="400">
        <v>3960.15</v>
      </c>
      <c r="D6" s="366">
        <v>25299.3166666666</v>
      </c>
      <c r="E6" s="366">
        <v>11231.616666666599</v>
      </c>
      <c r="F6" s="366">
        <v>3018.5166666666601</v>
      </c>
      <c r="G6" s="366">
        <v>2487.2166666666599</v>
      </c>
      <c r="H6" s="366">
        <v>15828.733333333301</v>
      </c>
      <c r="I6" s="366">
        <v>21545.583333333299</v>
      </c>
      <c r="J6" s="304">
        <f t="shared" si="0"/>
        <v>83371.133333333128</v>
      </c>
      <c r="K6" s="370">
        <f t="shared" si="1"/>
        <v>1.6176243250520909E-2</v>
      </c>
    </row>
    <row r="7" spans="2:13" x14ac:dyDescent="0.25">
      <c r="B7" s="365" t="s">
        <v>401</v>
      </c>
      <c r="C7" s="366">
        <v>564.46666666666601</v>
      </c>
      <c r="D7" s="366">
        <v>2063.4166666666601</v>
      </c>
      <c r="E7" s="366">
        <v>3319.8</v>
      </c>
      <c r="F7" s="366">
        <v>2084.5833333333298</v>
      </c>
      <c r="G7" s="366">
        <v>1288.5</v>
      </c>
      <c r="H7" s="366">
        <v>3149.5333333333301</v>
      </c>
      <c r="I7" s="366">
        <v>993.81666666666604</v>
      </c>
      <c r="J7" s="304">
        <f t="shared" si="0"/>
        <v>13464.11666666665</v>
      </c>
      <c r="K7" s="370">
        <f t="shared" si="1"/>
        <v>2.6124009311783336E-3</v>
      </c>
    </row>
    <row r="8" spans="2:13" x14ac:dyDescent="0.25">
      <c r="B8" s="365" t="s">
        <v>402</v>
      </c>
      <c r="C8" s="366">
        <v>1667.8333333333301</v>
      </c>
      <c r="D8" s="366">
        <v>2970.45</v>
      </c>
      <c r="E8" s="366">
        <v>2298.88333333333</v>
      </c>
      <c r="F8" s="366">
        <v>1566.7333333333299</v>
      </c>
      <c r="G8" s="366">
        <v>1824.63333333333</v>
      </c>
      <c r="H8" s="366">
        <v>5619.2</v>
      </c>
      <c r="I8" s="366">
        <v>2258.1</v>
      </c>
      <c r="J8" s="304">
        <f t="shared" si="0"/>
        <v>18205.833333333318</v>
      </c>
      <c r="K8" s="370">
        <f t="shared" si="1"/>
        <v>3.5324215565232697E-3</v>
      </c>
    </row>
    <row r="9" spans="2:13" x14ac:dyDescent="0.25">
      <c r="B9" s="365" t="s">
        <v>405</v>
      </c>
      <c r="C9" s="366">
        <v>442.183333333333</v>
      </c>
      <c r="D9" s="366">
        <v>553.66666666666595</v>
      </c>
      <c r="E9" s="366">
        <v>313.83333333333297</v>
      </c>
      <c r="F9" s="366">
        <v>291.88333333333298</v>
      </c>
      <c r="G9" s="400">
        <v>470.13333333333298</v>
      </c>
      <c r="H9" s="366">
        <v>862.13333333333298</v>
      </c>
      <c r="I9" s="366">
        <v>563.88333333333298</v>
      </c>
      <c r="J9" s="304">
        <f t="shared" si="0"/>
        <v>3497.7166666666644</v>
      </c>
      <c r="K9" s="370">
        <f t="shared" si="1"/>
        <v>6.7865115129458792E-4</v>
      </c>
    </row>
    <row r="10" spans="2:13" x14ac:dyDescent="0.25">
      <c r="B10" s="365" t="s">
        <v>403</v>
      </c>
      <c r="C10" s="366">
        <v>2235.1833333333302</v>
      </c>
      <c r="D10" s="366">
        <v>7581.8833333333296</v>
      </c>
      <c r="E10" s="366">
        <v>827.5</v>
      </c>
      <c r="F10" s="366">
        <v>2269.0833333333298</v>
      </c>
      <c r="G10" s="366">
        <v>1477.2</v>
      </c>
      <c r="H10" s="366">
        <v>974.61666666666599</v>
      </c>
      <c r="I10" s="366">
        <v>939.01666666666597</v>
      </c>
      <c r="J10" s="304">
        <f t="shared" si="0"/>
        <v>16304.483333333324</v>
      </c>
      <c r="K10" s="370">
        <f t="shared" si="1"/>
        <v>3.1635084942357888E-3</v>
      </c>
    </row>
    <row r="11" spans="2:13" x14ac:dyDescent="0.25">
      <c r="B11" s="365" t="s">
        <v>404</v>
      </c>
      <c r="C11" s="366">
        <v>237.28333333333299</v>
      </c>
      <c r="D11" s="366">
        <v>622</v>
      </c>
      <c r="E11" s="366">
        <v>4310.3666666666604</v>
      </c>
      <c r="F11" s="366">
        <v>359.21666666666601</v>
      </c>
      <c r="G11" s="366">
        <v>482.15</v>
      </c>
      <c r="H11" s="366">
        <v>959.05</v>
      </c>
      <c r="I11" s="366">
        <v>581</v>
      </c>
      <c r="J11" s="304">
        <f t="shared" si="0"/>
        <v>7551.0666666666593</v>
      </c>
      <c r="K11" s="370">
        <f t="shared" si="1"/>
        <v>1.4651101204601626E-3</v>
      </c>
    </row>
    <row r="12" spans="2:13" x14ac:dyDescent="0.25">
      <c r="B12" s="365" t="s">
        <v>474</v>
      </c>
      <c r="C12" s="366">
        <v>659.36666666666599</v>
      </c>
      <c r="D12" s="366">
        <v>632.54999999999995</v>
      </c>
      <c r="E12" s="366">
        <v>807.28333333333296</v>
      </c>
      <c r="F12" s="366">
        <v>1173204.46666666</v>
      </c>
      <c r="G12" s="366">
        <v>541.03333333333296</v>
      </c>
      <c r="H12" s="366">
        <v>1802.75</v>
      </c>
      <c r="I12" s="366">
        <v>1074.86666666666</v>
      </c>
      <c r="J12" s="304">
        <f t="shared" si="0"/>
        <v>1178722.3166666601</v>
      </c>
      <c r="K12" s="370">
        <f t="shared" si="1"/>
        <v>0.22870384696562612</v>
      </c>
    </row>
    <row r="13" spans="2:13" ht="20.25" customHeight="1" x14ac:dyDescent="0.25">
      <c r="B13" s="367" t="s">
        <v>16</v>
      </c>
      <c r="C13" s="368">
        <f t="shared" ref="C13:I13" si="2">SUM(C3:C11)</f>
        <v>104281.98333333328</v>
      </c>
      <c r="D13" s="368">
        <f t="shared" si="2"/>
        <v>276946.38333333249</v>
      </c>
      <c r="E13" s="368">
        <f t="shared" si="2"/>
        <v>119922.01666666652</v>
      </c>
      <c r="F13" s="368">
        <f t="shared" si="2"/>
        <v>61262.199999999852</v>
      </c>
      <c r="G13" s="368">
        <f t="shared" si="2"/>
        <v>73756.549999999916</v>
      </c>
      <c r="H13" s="368">
        <f t="shared" si="2"/>
        <v>139505.14999999985</v>
      </c>
      <c r="I13" s="368">
        <f t="shared" si="2"/>
        <v>325375.14999999927</v>
      </c>
      <c r="J13" s="369">
        <f>SUM(J3:J12)</f>
        <v>2279771.7499999916</v>
      </c>
      <c r="K13" s="370">
        <f t="shared" si="1"/>
        <v>0.44233706451152593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8" activePane="bottomLeft" state="frozen"/>
      <selection activeCell="L33" sqref="L33:L37"/>
      <selection pane="bottomLeft" activeCell="C30" sqref="C30:D3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86"/>
      <c r="B1" s="486"/>
    </row>
    <row r="2" spans="1:16" ht="15.75" thickBot="1" x14ac:dyDescent="0.3">
      <c r="A2" s="486"/>
      <c r="B2" s="486"/>
      <c r="C2" s="487" t="s">
        <v>512</v>
      </c>
      <c r="D2" s="488"/>
      <c r="E2" s="488"/>
      <c r="F2" s="488"/>
      <c r="G2" s="488"/>
      <c r="H2" s="488"/>
      <c r="I2" s="489"/>
      <c r="J2" s="487" t="s">
        <v>533</v>
      </c>
      <c r="K2" s="488"/>
      <c r="L2" s="488"/>
      <c r="M2" s="488"/>
      <c r="N2" s="488"/>
      <c r="O2" s="488"/>
      <c r="P2" s="489"/>
    </row>
    <row r="3" spans="1:16" ht="15.75" thickBot="1" x14ac:dyDescent="0.3">
      <c r="A3" s="486"/>
      <c r="B3" s="486"/>
      <c r="C3" s="490" t="s">
        <v>2</v>
      </c>
      <c r="D3" s="491"/>
      <c r="E3" s="491"/>
      <c r="F3" s="491"/>
      <c r="G3" s="491"/>
      <c r="H3" s="491"/>
      <c r="I3" s="492"/>
      <c r="J3" s="490" t="s">
        <v>2</v>
      </c>
      <c r="K3" s="491"/>
      <c r="L3" s="491"/>
      <c r="M3" s="491"/>
      <c r="N3" s="491"/>
      <c r="O3" s="491"/>
      <c r="P3" s="492"/>
    </row>
    <row r="4" spans="1:16" ht="15.75" thickBot="1" x14ac:dyDescent="0.3">
      <c r="A4" s="486"/>
      <c r="B4" s="486"/>
      <c r="C4" s="128">
        <v>44851</v>
      </c>
      <c r="D4" s="128">
        <v>44852</v>
      </c>
      <c r="E4" s="128">
        <v>44853</v>
      </c>
      <c r="F4" s="128">
        <v>44854</v>
      </c>
      <c r="G4" s="128">
        <v>44855</v>
      </c>
      <c r="H4" s="128">
        <v>44856</v>
      </c>
      <c r="I4" s="128">
        <v>44857</v>
      </c>
      <c r="J4" s="128">
        <v>44858</v>
      </c>
      <c r="K4" s="128">
        <v>44859</v>
      </c>
      <c r="L4" s="128">
        <v>44860</v>
      </c>
      <c r="M4" s="128">
        <v>44861</v>
      </c>
      <c r="N4" s="128">
        <v>44862</v>
      </c>
      <c r="O4" s="128">
        <v>44863</v>
      </c>
      <c r="P4" s="128">
        <v>44864</v>
      </c>
    </row>
    <row r="5" spans="1:16" ht="15.75" thickBot="1" x14ac:dyDescent="0.3">
      <c r="B5" s="15" t="s">
        <v>421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6" t="s">
        <v>346</v>
      </c>
      <c r="C6" s="189">
        <v>29051</v>
      </c>
      <c r="D6" s="190">
        <v>27441</v>
      </c>
      <c r="E6" s="190">
        <v>26269</v>
      </c>
      <c r="F6" s="190">
        <v>26205</v>
      </c>
      <c r="G6" s="190">
        <v>34631</v>
      </c>
      <c r="H6" s="190"/>
      <c r="I6" s="190"/>
      <c r="J6" s="193">
        <v>31670</v>
      </c>
      <c r="K6" s="193">
        <v>27459</v>
      </c>
      <c r="L6" s="193">
        <v>28586</v>
      </c>
      <c r="M6" s="193">
        <v>26181</v>
      </c>
      <c r="N6" s="193">
        <v>87775</v>
      </c>
      <c r="O6" s="193"/>
      <c r="P6" s="194"/>
    </row>
    <row r="7" spans="1:16" x14ac:dyDescent="0.25">
      <c r="B7" s="188" t="s">
        <v>347</v>
      </c>
      <c r="C7" s="189">
        <v>53470</v>
      </c>
      <c r="D7" s="190">
        <v>54653</v>
      </c>
      <c r="E7" s="190">
        <v>53281</v>
      </c>
      <c r="F7" s="190">
        <v>52106</v>
      </c>
      <c r="G7" s="190">
        <v>62080</v>
      </c>
      <c r="H7" s="190"/>
      <c r="I7" s="190"/>
      <c r="J7" s="192">
        <v>56846</v>
      </c>
      <c r="K7" s="193">
        <v>54194</v>
      </c>
      <c r="L7" s="193">
        <v>53538</v>
      </c>
      <c r="M7" s="193">
        <v>52853</v>
      </c>
      <c r="N7" s="193">
        <v>52281</v>
      </c>
      <c r="O7" s="193"/>
      <c r="P7" s="194"/>
    </row>
    <row r="8" spans="1:16" ht="18" customHeight="1" x14ac:dyDescent="0.25">
      <c r="B8" s="188" t="s">
        <v>348</v>
      </c>
      <c r="C8" s="189">
        <v>21258</v>
      </c>
      <c r="D8" s="190">
        <v>21234</v>
      </c>
      <c r="E8" s="190">
        <v>21921</v>
      </c>
      <c r="F8" s="190">
        <v>22141</v>
      </c>
      <c r="G8" s="190">
        <v>26621</v>
      </c>
      <c r="H8" s="190"/>
      <c r="I8" s="190"/>
      <c r="J8" s="192">
        <v>25837</v>
      </c>
      <c r="K8" s="193">
        <v>23974</v>
      </c>
      <c r="L8" s="193">
        <v>21957</v>
      </c>
      <c r="M8" s="193">
        <v>20021</v>
      </c>
      <c r="N8" s="193">
        <v>19403</v>
      </c>
      <c r="O8" s="193"/>
      <c r="P8" s="194"/>
    </row>
    <row r="9" spans="1:16" x14ac:dyDescent="0.25">
      <c r="B9" s="188" t="s">
        <v>349</v>
      </c>
      <c r="C9" s="189">
        <v>59863</v>
      </c>
      <c r="D9" s="190">
        <v>58963</v>
      </c>
      <c r="E9" s="190">
        <v>61243</v>
      </c>
      <c r="F9" s="190">
        <v>61026</v>
      </c>
      <c r="G9" s="190">
        <v>54749</v>
      </c>
      <c r="H9" s="190"/>
      <c r="I9" s="190"/>
      <c r="J9" s="192">
        <v>59801</v>
      </c>
      <c r="K9" s="193">
        <v>54079</v>
      </c>
      <c r="L9" s="193">
        <v>55776</v>
      </c>
      <c r="M9" s="193">
        <v>54916</v>
      </c>
      <c r="N9" s="193">
        <v>50207</v>
      </c>
      <c r="O9" s="193"/>
      <c r="P9" s="194"/>
    </row>
    <row r="10" spans="1:16" x14ac:dyDescent="0.25">
      <c r="B10" s="188" t="s">
        <v>350</v>
      </c>
      <c r="C10" s="189">
        <v>24438</v>
      </c>
      <c r="D10" s="190">
        <v>24009</v>
      </c>
      <c r="E10" s="190">
        <v>29841</v>
      </c>
      <c r="F10" s="190">
        <v>27132</v>
      </c>
      <c r="G10" s="190">
        <v>23996</v>
      </c>
      <c r="H10" s="190"/>
      <c r="I10" s="190"/>
      <c r="J10" s="192">
        <v>25360</v>
      </c>
      <c r="K10" s="193">
        <v>24841</v>
      </c>
      <c r="L10" s="193">
        <v>24184</v>
      </c>
      <c r="M10" s="193">
        <v>23146</v>
      </c>
      <c r="N10" s="193">
        <v>20954</v>
      </c>
      <c r="O10" s="193"/>
      <c r="P10" s="194"/>
    </row>
    <row r="11" spans="1:16" x14ac:dyDescent="0.25">
      <c r="B11" s="188" t="s">
        <v>351</v>
      </c>
      <c r="C11" s="189">
        <v>44324</v>
      </c>
      <c r="D11" s="190">
        <v>45052</v>
      </c>
      <c r="E11" s="190">
        <v>48631</v>
      </c>
      <c r="F11" s="190">
        <v>47177</v>
      </c>
      <c r="G11" s="190">
        <v>42385</v>
      </c>
      <c r="H11" s="190"/>
      <c r="I11" s="190"/>
      <c r="J11" s="192">
        <v>47098</v>
      </c>
      <c r="K11" s="193">
        <v>41689</v>
      </c>
      <c r="L11" s="193">
        <v>42725</v>
      </c>
      <c r="M11" s="193">
        <v>42389</v>
      </c>
      <c r="N11" s="193">
        <v>39892</v>
      </c>
      <c r="O11" s="193"/>
      <c r="P11" s="194"/>
    </row>
    <row r="12" spans="1:16" x14ac:dyDescent="0.25">
      <c r="B12" s="188" t="s">
        <v>352</v>
      </c>
      <c r="C12" s="189">
        <v>38688</v>
      </c>
      <c r="D12" s="190">
        <v>36297</v>
      </c>
      <c r="E12" s="190">
        <v>37208</v>
      </c>
      <c r="F12" s="190">
        <v>36105</v>
      </c>
      <c r="G12" s="190">
        <v>39343</v>
      </c>
      <c r="H12" s="190"/>
      <c r="I12" s="190"/>
      <c r="J12" s="192">
        <v>39917</v>
      </c>
      <c r="K12" s="193">
        <v>36496</v>
      </c>
      <c r="L12" s="193">
        <v>35608</v>
      </c>
      <c r="M12" s="193">
        <v>34560</v>
      </c>
      <c r="N12" s="193">
        <v>30645</v>
      </c>
      <c r="O12" s="193"/>
      <c r="P12" s="194"/>
    </row>
    <row r="13" spans="1:16" x14ac:dyDescent="0.25">
      <c r="B13" s="188" t="s">
        <v>353</v>
      </c>
      <c r="C13" s="189">
        <v>6343</v>
      </c>
      <c r="D13" s="190">
        <v>5458</v>
      </c>
      <c r="E13" s="190">
        <v>6049</v>
      </c>
      <c r="F13" s="190">
        <v>9553</v>
      </c>
      <c r="G13" s="190">
        <v>5251</v>
      </c>
      <c r="H13" s="190"/>
      <c r="I13" s="190"/>
      <c r="J13" s="193">
        <v>7041</v>
      </c>
      <c r="K13" s="193">
        <v>9899</v>
      </c>
      <c r="L13" s="193">
        <v>6643</v>
      </c>
      <c r="M13" s="193">
        <v>5368</v>
      </c>
      <c r="N13" s="193">
        <v>5270</v>
      </c>
      <c r="O13" s="193"/>
      <c r="P13" s="194"/>
    </row>
    <row r="14" spans="1:16" ht="15.75" thickBot="1" x14ac:dyDescent="0.3">
      <c r="B14" s="188" t="s">
        <v>396</v>
      </c>
      <c r="C14" s="189">
        <v>57918</v>
      </c>
      <c r="D14" s="190">
        <v>57040</v>
      </c>
      <c r="E14" s="190">
        <v>59471</v>
      </c>
      <c r="F14" s="190">
        <v>59060</v>
      </c>
      <c r="G14" s="190">
        <v>55612</v>
      </c>
      <c r="H14" s="190"/>
      <c r="I14" s="190"/>
      <c r="J14" s="192">
        <v>58586</v>
      </c>
      <c r="K14" s="193">
        <v>53934</v>
      </c>
      <c r="L14" s="193">
        <v>56649</v>
      </c>
      <c r="M14" s="193">
        <v>57013</v>
      </c>
      <c r="N14" s="193">
        <v>52108</v>
      </c>
      <c r="O14" s="193"/>
      <c r="P14" s="194"/>
    </row>
    <row r="15" spans="1:16" ht="15.75" thickBot="1" x14ac:dyDescent="0.3">
      <c r="B15" s="196" t="s">
        <v>16</v>
      </c>
      <c r="C15" s="195">
        <v>335353</v>
      </c>
      <c r="D15" s="195">
        <v>330147</v>
      </c>
      <c r="E15" s="195">
        <v>343914</v>
      </c>
      <c r="F15" s="195">
        <v>340505</v>
      </c>
      <c r="G15" s="195">
        <v>344668</v>
      </c>
      <c r="H15" s="195"/>
      <c r="I15" s="195"/>
      <c r="J15" s="195">
        <f>SUM(J6:J14)</f>
        <v>352156</v>
      </c>
      <c r="K15" s="195">
        <f t="shared" ref="K15:P15" si="0">SUM(K6:K14)</f>
        <v>326565</v>
      </c>
      <c r="L15" s="195">
        <f t="shared" si="0"/>
        <v>325666</v>
      </c>
      <c r="M15" s="195">
        <f t="shared" si="0"/>
        <v>316447</v>
      </c>
      <c r="N15" s="195">
        <f t="shared" si="0"/>
        <v>358535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422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21348</v>
      </c>
      <c r="I17" s="185"/>
      <c r="J17" s="186"/>
      <c r="K17" s="187"/>
      <c r="L17" s="187"/>
      <c r="M17" s="187"/>
      <c r="N17" s="187"/>
      <c r="O17" s="409">
        <v>18577</v>
      </c>
      <c r="P17" s="410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7496</v>
      </c>
      <c r="I18" s="191"/>
      <c r="J18" s="192"/>
      <c r="K18" s="193"/>
      <c r="L18" s="193"/>
      <c r="M18" s="193"/>
      <c r="N18" s="193"/>
      <c r="O18" s="396">
        <v>6571</v>
      </c>
      <c r="P18" s="411"/>
    </row>
    <row r="19" spans="2:16" x14ac:dyDescent="0.25">
      <c r="B19" s="188" t="s">
        <v>425</v>
      </c>
      <c r="C19" s="189"/>
      <c r="D19" s="190"/>
      <c r="E19" s="190"/>
      <c r="F19" s="190"/>
      <c r="G19" s="190"/>
      <c r="H19" s="190">
        <v>38750</v>
      </c>
      <c r="I19" s="191"/>
      <c r="J19" s="192"/>
      <c r="K19" s="193"/>
      <c r="L19" s="193"/>
      <c r="M19" s="193"/>
      <c r="N19" s="193"/>
      <c r="O19" s="396">
        <v>37212</v>
      </c>
      <c r="P19" s="411"/>
    </row>
    <row r="20" spans="2:16" x14ac:dyDescent="0.25">
      <c r="B20" s="188" t="s">
        <v>468</v>
      </c>
      <c r="C20" s="189"/>
      <c r="D20" s="190"/>
      <c r="E20" s="190"/>
      <c r="F20" s="190"/>
      <c r="G20" s="190"/>
      <c r="H20" s="190">
        <v>44913</v>
      </c>
      <c r="I20" s="191"/>
      <c r="J20" s="192"/>
      <c r="K20" s="193"/>
      <c r="L20" s="193"/>
      <c r="M20" s="193"/>
      <c r="N20" s="193"/>
      <c r="O20" s="396">
        <v>45188</v>
      </c>
      <c r="P20" s="411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16611</v>
      </c>
      <c r="I21" s="191"/>
      <c r="J21" s="192"/>
      <c r="K21" s="193"/>
      <c r="L21" s="193"/>
      <c r="M21" s="193"/>
      <c r="N21" s="193"/>
      <c r="O21" s="396">
        <v>16270</v>
      </c>
      <c r="P21" s="411"/>
    </row>
    <row r="22" spans="2:16" x14ac:dyDescent="0.25">
      <c r="B22" s="188" t="s">
        <v>426</v>
      </c>
      <c r="C22" s="189"/>
      <c r="D22" s="190"/>
      <c r="E22" s="190"/>
      <c r="F22" s="190"/>
      <c r="G22" s="190"/>
      <c r="H22" s="190">
        <v>56615</v>
      </c>
      <c r="I22" s="191"/>
      <c r="J22" s="192"/>
      <c r="K22" s="193"/>
      <c r="L22" s="193"/>
      <c r="M22" s="193"/>
      <c r="N22" s="193"/>
      <c r="O22" s="396">
        <v>55456</v>
      </c>
      <c r="P22" s="411"/>
    </row>
    <row r="23" spans="2:16" x14ac:dyDescent="0.25">
      <c r="B23" s="259" t="s">
        <v>423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96"/>
      <c r="P23" s="411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47543</v>
      </c>
      <c r="J24" s="192"/>
      <c r="K24" s="193"/>
      <c r="L24" s="193"/>
      <c r="M24" s="396"/>
      <c r="N24" s="193"/>
      <c r="O24" s="396"/>
      <c r="P24" s="411">
        <v>38429</v>
      </c>
    </row>
    <row r="25" spans="2:16" x14ac:dyDescent="0.25">
      <c r="B25" s="188" t="s">
        <v>356</v>
      </c>
      <c r="I25" s="190">
        <v>59825</v>
      </c>
      <c r="J25" s="192"/>
      <c r="K25" s="193"/>
      <c r="L25" s="193"/>
      <c r="M25" s="193"/>
      <c r="N25" s="193"/>
      <c r="O25" s="396"/>
      <c r="P25" s="411">
        <v>48360</v>
      </c>
    </row>
    <row r="26" spans="2:16" x14ac:dyDescent="0.25">
      <c r="B26" s="188" t="s">
        <v>424</v>
      </c>
      <c r="I26" s="190">
        <v>41159</v>
      </c>
      <c r="J26" s="192"/>
      <c r="K26" s="193"/>
      <c r="L26" s="193"/>
      <c r="M26" s="193"/>
      <c r="N26" s="193"/>
      <c r="O26" s="396"/>
      <c r="P26" s="411">
        <v>32583</v>
      </c>
    </row>
    <row r="27" spans="2:16" ht="15.75" thickBot="1" x14ac:dyDescent="0.3">
      <c r="B27" s="188" t="s">
        <v>357</v>
      </c>
      <c r="I27" s="190">
        <v>6733</v>
      </c>
      <c r="J27" s="192"/>
      <c r="K27" s="193"/>
      <c r="L27" s="193"/>
      <c r="M27" s="193"/>
      <c r="N27" s="193"/>
      <c r="O27" s="396"/>
      <c r="P27" s="411">
        <v>7793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185733</v>
      </c>
      <c r="I28" s="295">
        <v>155260</v>
      </c>
      <c r="J28" s="195"/>
      <c r="K28" s="195"/>
      <c r="L28" s="195"/>
      <c r="M28" s="195"/>
      <c r="N28" s="195"/>
      <c r="O28" s="195">
        <f>SUM(O17:O27)</f>
        <v>179274</v>
      </c>
      <c r="P28" s="195">
        <f>SUM(P17:P27)</f>
        <v>127165</v>
      </c>
    </row>
    <row r="29" spans="2:16" ht="15.75" thickBot="1" x14ac:dyDescent="0.3"/>
    <row r="30" spans="2:16" ht="15.75" thickBot="1" x14ac:dyDescent="0.3">
      <c r="B30" s="131" t="s">
        <v>421</v>
      </c>
      <c r="C30" s="200" t="s">
        <v>512</v>
      </c>
      <c r="D30" s="201" t="s">
        <v>533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143597</v>
      </c>
      <c r="D31" s="205">
        <f t="shared" ref="D31:D40" si="2">SUM(J6:P6)</f>
        <v>201671</v>
      </c>
      <c r="E31" s="206">
        <f t="shared" ref="E31:E40" si="3">+IFERROR((D31-C31)/C31,"-")</f>
        <v>0.40442349074145001</v>
      </c>
    </row>
    <row r="32" spans="2:16" x14ac:dyDescent="0.25">
      <c r="B32" s="207" t="s">
        <v>347</v>
      </c>
      <c r="C32" s="208">
        <f t="shared" si="1"/>
        <v>275590</v>
      </c>
      <c r="D32" s="209">
        <f t="shared" si="2"/>
        <v>269712</v>
      </c>
      <c r="E32" s="210">
        <f t="shared" si="3"/>
        <v>-2.1328785514713886E-2</v>
      </c>
    </row>
    <row r="33" spans="2:5" x14ac:dyDescent="0.25">
      <c r="B33" s="207" t="s">
        <v>348</v>
      </c>
      <c r="C33" s="208">
        <f t="shared" si="1"/>
        <v>113175</v>
      </c>
      <c r="D33" s="209">
        <f t="shared" si="2"/>
        <v>111192</v>
      </c>
      <c r="E33" s="210">
        <f t="shared" si="3"/>
        <v>-1.7521537442014578E-2</v>
      </c>
    </row>
    <row r="34" spans="2:5" x14ac:dyDescent="0.25">
      <c r="B34" s="207" t="s">
        <v>349</v>
      </c>
      <c r="C34" s="208">
        <f t="shared" si="1"/>
        <v>295844</v>
      </c>
      <c r="D34" s="209">
        <f t="shared" si="2"/>
        <v>274779</v>
      </c>
      <c r="E34" s="210">
        <f t="shared" si="3"/>
        <v>-7.1203066480983221E-2</v>
      </c>
    </row>
    <row r="35" spans="2:5" x14ac:dyDescent="0.25">
      <c r="B35" s="207" t="s">
        <v>350</v>
      </c>
      <c r="C35" s="208">
        <f t="shared" si="1"/>
        <v>129416</v>
      </c>
      <c r="D35" s="209">
        <f t="shared" si="2"/>
        <v>118485</v>
      </c>
      <c r="E35" s="210">
        <f t="shared" si="3"/>
        <v>-8.4464053903690425E-2</v>
      </c>
    </row>
    <row r="36" spans="2:5" x14ac:dyDescent="0.25">
      <c r="B36" s="207" t="s">
        <v>351</v>
      </c>
      <c r="C36" s="208">
        <f t="shared" si="1"/>
        <v>227569</v>
      </c>
      <c r="D36" s="209">
        <f t="shared" si="2"/>
        <v>213793</v>
      </c>
      <c r="E36" s="210">
        <f t="shared" si="3"/>
        <v>-6.0535485940527926E-2</v>
      </c>
    </row>
    <row r="37" spans="2:5" x14ac:dyDescent="0.25">
      <c r="B37" s="207" t="s">
        <v>352</v>
      </c>
      <c r="C37" s="208">
        <f t="shared" si="1"/>
        <v>187641</v>
      </c>
      <c r="D37" s="209">
        <f t="shared" si="2"/>
        <v>177226</v>
      </c>
      <c r="E37" s="210">
        <f t="shared" si="3"/>
        <v>-5.5504926961591552E-2</v>
      </c>
    </row>
    <row r="38" spans="2:5" x14ac:dyDescent="0.25">
      <c r="B38" s="203" t="s">
        <v>353</v>
      </c>
      <c r="C38" s="208">
        <f t="shared" si="1"/>
        <v>32654</v>
      </c>
      <c r="D38" s="209">
        <f t="shared" si="2"/>
        <v>34221</v>
      </c>
      <c r="E38" s="211">
        <f t="shared" si="3"/>
        <v>4.798799534513383E-2</v>
      </c>
    </row>
    <row r="39" spans="2:5" ht="15.75" thickBot="1" x14ac:dyDescent="0.3">
      <c r="B39" s="203" t="s">
        <v>396</v>
      </c>
      <c r="C39" s="208">
        <f t="shared" si="1"/>
        <v>289101</v>
      </c>
      <c r="D39" s="209">
        <f t="shared" si="2"/>
        <v>278290</v>
      </c>
      <c r="E39" s="211">
        <f t="shared" ref="E39" si="4">+IFERROR((D39-C39)/C39,"-")</f>
        <v>-3.739523557511043E-2</v>
      </c>
    </row>
    <row r="40" spans="2:5" ht="15.75" thickBot="1" x14ac:dyDescent="0.3">
      <c r="B40" s="212" t="s">
        <v>16</v>
      </c>
      <c r="C40" s="213">
        <f t="shared" si="1"/>
        <v>1694587</v>
      </c>
      <c r="D40" s="214">
        <f t="shared" si="2"/>
        <v>1679369</v>
      </c>
      <c r="E40" s="215">
        <f t="shared" si="3"/>
        <v>-8.9803592261713319E-3</v>
      </c>
    </row>
    <row r="41" spans="2:5" ht="15.75" thickBot="1" x14ac:dyDescent="0.3">
      <c r="B41" s="131" t="s">
        <v>422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21348</v>
      </c>
      <c r="D42" s="209">
        <f t="shared" ref="D42:D47" si="7">O17</f>
        <v>18577</v>
      </c>
      <c r="E42" s="216">
        <f t="shared" si="5"/>
        <v>-0.12980138654674911</v>
      </c>
    </row>
    <row r="43" spans="2:5" x14ac:dyDescent="0.25">
      <c r="B43" s="207" t="s">
        <v>359</v>
      </c>
      <c r="C43" s="208">
        <f t="shared" si="6"/>
        <v>7496</v>
      </c>
      <c r="D43" s="209">
        <f t="shared" si="7"/>
        <v>6571</v>
      </c>
      <c r="E43" s="216">
        <f t="shared" si="5"/>
        <v>-0.1233991462113127</v>
      </c>
    </row>
    <row r="44" spans="2:5" x14ac:dyDescent="0.25">
      <c r="B44" s="302" t="s">
        <v>425</v>
      </c>
      <c r="C44" s="208">
        <f t="shared" si="6"/>
        <v>38750</v>
      </c>
      <c r="D44" s="209">
        <f t="shared" si="7"/>
        <v>37212</v>
      </c>
      <c r="E44" s="216">
        <f t="shared" si="5"/>
        <v>-3.9690322580645164E-2</v>
      </c>
    </row>
    <row r="45" spans="2:5" ht="15.75" thickBot="1" x14ac:dyDescent="0.3">
      <c r="B45" s="302" t="s">
        <v>468</v>
      </c>
      <c r="C45" s="208">
        <f t="shared" si="6"/>
        <v>44913</v>
      </c>
      <c r="D45" s="209">
        <f t="shared" si="7"/>
        <v>45188</v>
      </c>
      <c r="E45" s="216">
        <f t="shared" si="5"/>
        <v>6.1229488121479301E-3</v>
      </c>
    </row>
    <row r="46" spans="2:5" ht="15.75" thickBot="1" x14ac:dyDescent="0.3">
      <c r="B46" s="302" t="s">
        <v>354</v>
      </c>
      <c r="C46" s="208">
        <f t="shared" si="6"/>
        <v>16611</v>
      </c>
      <c r="D46" s="209">
        <f t="shared" si="7"/>
        <v>16270</v>
      </c>
      <c r="E46" s="216">
        <f t="shared" si="5"/>
        <v>-2.0528565408464271E-2</v>
      </c>
    </row>
    <row r="47" spans="2:5" ht="15.75" thickBot="1" x14ac:dyDescent="0.3">
      <c r="B47" s="302" t="s">
        <v>426</v>
      </c>
      <c r="C47" s="208">
        <f t="shared" si="6"/>
        <v>56615</v>
      </c>
      <c r="D47" s="209">
        <f t="shared" si="7"/>
        <v>55456</v>
      </c>
      <c r="E47" s="216">
        <f t="shared" si="5"/>
        <v>-2.047160646471783E-2</v>
      </c>
    </row>
    <row r="48" spans="2:5" ht="15.75" thickBot="1" x14ac:dyDescent="0.3">
      <c r="B48" s="131" t="s">
        <v>423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47543</v>
      </c>
      <c r="D49" s="209">
        <f>P24</f>
        <v>38429</v>
      </c>
      <c r="E49" s="216">
        <f t="shared" si="5"/>
        <v>-0.19170014513177544</v>
      </c>
    </row>
    <row r="50" spans="2:5" ht="15.75" thickBot="1" x14ac:dyDescent="0.3">
      <c r="B50" s="207" t="s">
        <v>356</v>
      </c>
      <c r="C50" s="208">
        <f>I25</f>
        <v>59825</v>
      </c>
      <c r="D50" s="209">
        <f>P25</f>
        <v>48360</v>
      </c>
      <c r="E50" s="216">
        <f t="shared" si="5"/>
        <v>-0.19164229001253658</v>
      </c>
    </row>
    <row r="51" spans="2:5" ht="15.75" thickBot="1" x14ac:dyDescent="0.3">
      <c r="B51" s="302" t="s">
        <v>424</v>
      </c>
      <c r="C51" s="208">
        <f>I26</f>
        <v>41159</v>
      </c>
      <c r="D51" s="209">
        <f>P26</f>
        <v>32583</v>
      </c>
      <c r="E51" s="216">
        <f t="shared" ref="E51" si="8">+IFERROR((D51-C51)/C51,"-")</f>
        <v>-0.20836269102747881</v>
      </c>
    </row>
    <row r="52" spans="2:5" ht="15.75" thickBot="1" x14ac:dyDescent="0.3">
      <c r="B52" s="207" t="s">
        <v>357</v>
      </c>
      <c r="C52" s="208">
        <f>I27</f>
        <v>6733</v>
      </c>
      <c r="D52" s="209">
        <f>P27</f>
        <v>7793</v>
      </c>
      <c r="E52" s="216">
        <f t="shared" si="5"/>
        <v>0.1574335363136789</v>
      </c>
    </row>
    <row r="53" spans="2:5" ht="15.75" thickBot="1" x14ac:dyDescent="0.3">
      <c r="B53" s="196" t="s">
        <v>222</v>
      </c>
      <c r="C53" s="217">
        <f>SUM(C42:C52)</f>
        <v>340993</v>
      </c>
      <c r="D53" s="218">
        <f>SUM(D42:D52)</f>
        <v>306439</v>
      </c>
      <c r="E53" s="215">
        <f t="shared" si="5"/>
        <v>-0.10133345845809151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4" zoomScale="70" zoomScaleNormal="70" workbookViewId="0">
      <selection activeCell="G31" sqref="G31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86"/>
      <c r="B2" s="486"/>
      <c r="C2" s="487" t="s">
        <v>512</v>
      </c>
      <c r="D2" s="488"/>
      <c r="E2" s="488"/>
      <c r="F2" s="488"/>
      <c r="G2" s="488"/>
      <c r="H2" s="488"/>
      <c r="I2" s="489"/>
      <c r="J2" s="487" t="s">
        <v>533</v>
      </c>
      <c r="K2" s="488"/>
      <c r="L2" s="488"/>
      <c r="M2" s="488"/>
      <c r="N2" s="488"/>
      <c r="O2" s="488"/>
      <c r="P2" s="489"/>
    </row>
    <row r="3" spans="1:20" ht="15.75" thickBot="1" x14ac:dyDescent="0.3">
      <c r="A3" s="486"/>
      <c r="B3" s="486"/>
      <c r="C3" s="490" t="s">
        <v>2</v>
      </c>
      <c r="D3" s="491"/>
      <c r="E3" s="491"/>
      <c r="F3" s="491"/>
      <c r="G3" s="491"/>
      <c r="H3" s="491"/>
      <c r="I3" s="492"/>
      <c r="J3" s="490" t="s">
        <v>2</v>
      </c>
      <c r="K3" s="491"/>
      <c r="L3" s="491"/>
      <c r="M3" s="491"/>
      <c r="N3" s="491"/>
      <c r="O3" s="491"/>
      <c r="P3" s="492"/>
    </row>
    <row r="4" spans="1:20" ht="15.75" thickBot="1" x14ac:dyDescent="0.3">
      <c r="A4" s="486"/>
      <c r="B4" s="486"/>
      <c r="C4" s="128">
        <v>44851</v>
      </c>
      <c r="D4" s="128">
        <v>44852</v>
      </c>
      <c r="E4" s="128">
        <v>44853</v>
      </c>
      <c r="F4" s="128">
        <v>44854</v>
      </c>
      <c r="G4" s="128">
        <v>44855</v>
      </c>
      <c r="H4" s="128">
        <v>44856</v>
      </c>
      <c r="I4" s="128">
        <v>44857</v>
      </c>
      <c r="J4" s="128">
        <v>44858</v>
      </c>
      <c r="K4" s="128">
        <v>44859</v>
      </c>
      <c r="L4" s="128">
        <v>44860</v>
      </c>
      <c r="M4" s="128">
        <v>44861</v>
      </c>
      <c r="N4" s="128">
        <v>44862</v>
      </c>
      <c r="O4" s="128">
        <v>44863</v>
      </c>
      <c r="P4" s="128">
        <v>44864</v>
      </c>
    </row>
    <row r="5" spans="1:20" ht="15.75" thickBot="1" x14ac:dyDescent="0.3">
      <c r="A5" s="486"/>
      <c r="B5" s="486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421</v>
      </c>
      <c r="C6" s="219"/>
      <c r="D6" s="220"/>
      <c r="E6" s="220"/>
      <c r="F6" s="220"/>
      <c r="G6" s="220"/>
      <c r="H6" s="220"/>
      <c r="I6" s="220"/>
      <c r="J6" s="106"/>
      <c r="K6" s="107"/>
      <c r="L6" s="107"/>
      <c r="M6" s="107"/>
      <c r="N6" s="107"/>
      <c r="O6" s="107"/>
      <c r="P6" s="108"/>
    </row>
    <row r="7" spans="1:20" x14ac:dyDescent="0.25">
      <c r="B7" s="286" t="s">
        <v>346</v>
      </c>
      <c r="C7" s="221">
        <v>22207.8166666666</v>
      </c>
      <c r="D7" s="222">
        <v>20372.083333333299</v>
      </c>
      <c r="E7" s="222">
        <v>20530.083333333299</v>
      </c>
      <c r="F7" s="222">
        <v>19963.95</v>
      </c>
      <c r="G7" s="222">
        <v>26037.116666666599</v>
      </c>
      <c r="H7" s="222"/>
      <c r="I7" s="222"/>
      <c r="J7" s="224">
        <v>24849.866666666599</v>
      </c>
      <c r="K7" s="224">
        <v>22009.616666666599</v>
      </c>
      <c r="L7" s="224">
        <v>22022.45</v>
      </c>
      <c r="M7" s="224">
        <v>21139.15</v>
      </c>
      <c r="N7" s="224">
        <v>200798.28333333301</v>
      </c>
      <c r="O7" s="224"/>
      <c r="P7" s="225"/>
    </row>
    <row r="8" spans="1:20" x14ac:dyDescent="0.25">
      <c r="B8" s="188" t="s">
        <v>347</v>
      </c>
      <c r="C8" s="222">
        <v>54077.366666666603</v>
      </c>
      <c r="D8" s="222">
        <v>52768.95</v>
      </c>
      <c r="E8" s="222">
        <v>53772.983333333301</v>
      </c>
      <c r="F8" s="222">
        <v>50447.483333333301</v>
      </c>
      <c r="G8" s="222">
        <v>56955.483333333301</v>
      </c>
      <c r="H8" s="222"/>
      <c r="I8" s="222"/>
      <c r="J8" s="223">
        <v>58109.766666666597</v>
      </c>
      <c r="K8" s="376">
        <v>54973.05</v>
      </c>
      <c r="L8" s="376">
        <v>54040.683333333298</v>
      </c>
      <c r="M8" s="376">
        <v>54026.983333333301</v>
      </c>
      <c r="N8" s="376">
        <v>52224.133333333302</v>
      </c>
      <c r="O8" s="224"/>
      <c r="P8" s="225"/>
    </row>
    <row r="9" spans="1:20" x14ac:dyDescent="0.25">
      <c r="B9" s="188" t="s">
        <v>348</v>
      </c>
      <c r="C9" s="222">
        <v>21429.5666666666</v>
      </c>
      <c r="D9" s="222">
        <v>21562.133333333299</v>
      </c>
      <c r="E9" s="222">
        <v>21939.916666666599</v>
      </c>
      <c r="F9" s="222">
        <v>19893.580000000002</v>
      </c>
      <c r="G9" s="222">
        <v>24836.65</v>
      </c>
      <c r="H9" s="222"/>
      <c r="I9" s="222"/>
      <c r="J9" s="223">
        <v>23834.616666666599</v>
      </c>
      <c r="K9" s="224">
        <v>19953.45</v>
      </c>
      <c r="L9" s="376">
        <v>20449.716666666602</v>
      </c>
      <c r="M9" s="224">
        <v>18702.0333333333</v>
      </c>
      <c r="N9" s="376">
        <v>17106.5666666666</v>
      </c>
      <c r="O9" s="224"/>
      <c r="P9" s="225"/>
    </row>
    <row r="10" spans="1:20" ht="17.25" customHeight="1" x14ac:dyDescent="0.25">
      <c r="B10" s="188" t="s">
        <v>349</v>
      </c>
      <c r="C10" s="222">
        <v>63641.9</v>
      </c>
      <c r="D10" s="222">
        <v>62712.983333333301</v>
      </c>
      <c r="E10" s="222">
        <v>64233.716666666602</v>
      </c>
      <c r="F10" s="222">
        <v>51593.466666666602</v>
      </c>
      <c r="G10" s="222">
        <v>53126.633333333302</v>
      </c>
      <c r="H10" s="222"/>
      <c r="I10" s="222"/>
      <c r="J10" s="223">
        <v>56214.416666666599</v>
      </c>
      <c r="K10" s="224">
        <v>54470.966666666602</v>
      </c>
      <c r="L10" s="224">
        <v>59010.3</v>
      </c>
      <c r="M10" s="224">
        <v>57889.033333333296</v>
      </c>
      <c r="N10" s="224">
        <v>53177.45</v>
      </c>
      <c r="O10" s="224"/>
      <c r="P10" s="225"/>
    </row>
    <row r="11" spans="1:20" x14ac:dyDescent="0.25">
      <c r="B11" s="188" t="s">
        <v>350</v>
      </c>
      <c r="C11" s="222">
        <v>14540.0666666666</v>
      </c>
      <c r="D11" s="222">
        <v>16037.583333333299</v>
      </c>
      <c r="E11" s="222">
        <v>21573.95</v>
      </c>
      <c r="F11" s="222">
        <v>12182.516666666599</v>
      </c>
      <c r="G11" s="222">
        <v>14145.233333333301</v>
      </c>
      <c r="H11" s="222"/>
      <c r="I11" s="222"/>
      <c r="J11" s="223">
        <v>13232.5</v>
      </c>
      <c r="K11" s="376">
        <v>13132.1</v>
      </c>
      <c r="L11" s="376">
        <v>14611.616666666599</v>
      </c>
      <c r="M11" s="376">
        <v>14245.016666666599</v>
      </c>
      <c r="N11" s="376">
        <v>13256.2833333333</v>
      </c>
      <c r="O11" s="224"/>
      <c r="P11" s="225"/>
    </row>
    <row r="12" spans="1:20" x14ac:dyDescent="0.25">
      <c r="B12" s="188" t="s">
        <v>351</v>
      </c>
      <c r="C12" s="222">
        <v>26321.0333333333</v>
      </c>
      <c r="D12" s="222">
        <v>26964.0333333333</v>
      </c>
      <c r="E12" s="222">
        <v>26401.55</v>
      </c>
      <c r="F12" s="222">
        <v>24377.416666666599</v>
      </c>
      <c r="G12" s="222">
        <v>26485.433333333302</v>
      </c>
      <c r="H12" s="222"/>
      <c r="I12" s="222"/>
      <c r="J12" s="223">
        <v>29729.55</v>
      </c>
      <c r="K12" s="376">
        <v>24859.75</v>
      </c>
      <c r="L12" s="376">
        <v>25694.55</v>
      </c>
      <c r="M12" s="224">
        <v>26445.666666666599</v>
      </c>
      <c r="N12" s="376">
        <v>24692.799999999999</v>
      </c>
      <c r="O12" s="224"/>
      <c r="P12" s="225"/>
    </row>
    <row r="13" spans="1:20" x14ac:dyDescent="0.25">
      <c r="B13" s="188" t="s">
        <v>352</v>
      </c>
      <c r="C13" s="222">
        <v>33691.050000000003</v>
      </c>
      <c r="D13" s="222">
        <v>32175.200000000001</v>
      </c>
      <c r="E13" s="222">
        <v>29669.9</v>
      </c>
      <c r="F13" s="222">
        <v>28496.1</v>
      </c>
      <c r="G13" s="222">
        <v>33411.666666666599</v>
      </c>
      <c r="H13" s="222"/>
      <c r="I13" s="222"/>
      <c r="J13" s="223">
        <v>35542.883333333302</v>
      </c>
      <c r="K13" s="224">
        <v>31501.3</v>
      </c>
      <c r="L13" s="224">
        <v>30279.666666666599</v>
      </c>
      <c r="M13" s="224">
        <v>29406.016666666601</v>
      </c>
      <c r="N13" s="224">
        <v>23862.616666666599</v>
      </c>
      <c r="O13" s="224"/>
      <c r="P13" s="225"/>
    </row>
    <row r="14" spans="1:20" x14ac:dyDescent="0.25">
      <c r="B14" s="188" t="s">
        <v>353</v>
      </c>
      <c r="C14" s="222">
        <v>3268.0666666666598</v>
      </c>
      <c r="D14" s="222">
        <v>2323.35</v>
      </c>
      <c r="E14" s="222">
        <v>2487.4</v>
      </c>
      <c r="F14" s="222">
        <v>3949.85</v>
      </c>
      <c r="G14" s="222">
        <v>1699.88333333333</v>
      </c>
      <c r="H14" s="222"/>
      <c r="I14" s="222"/>
      <c r="J14" s="376">
        <v>3522.3</v>
      </c>
      <c r="K14" s="376">
        <v>6194.0166666666601</v>
      </c>
      <c r="L14" s="376">
        <v>3152.61666666666</v>
      </c>
      <c r="M14" s="376">
        <v>1209.2</v>
      </c>
      <c r="N14" s="376">
        <v>2116.2333333333299</v>
      </c>
      <c r="O14" s="376"/>
      <c r="P14" s="377"/>
    </row>
    <row r="15" spans="1:20" ht="15.75" thickBot="1" x14ac:dyDescent="0.3">
      <c r="B15" s="188" t="s">
        <v>396</v>
      </c>
      <c r="C15" s="222">
        <v>46616.160000000003</v>
      </c>
      <c r="D15" s="222">
        <v>45148.45</v>
      </c>
      <c r="E15" s="222">
        <v>45097.4</v>
      </c>
      <c r="F15" s="222">
        <v>36936.25</v>
      </c>
      <c r="G15" s="222">
        <v>44876.1</v>
      </c>
      <c r="H15" s="222"/>
      <c r="I15" s="222"/>
      <c r="J15" s="375">
        <v>46800.4</v>
      </c>
      <c r="K15" s="376">
        <v>43129.083333333299</v>
      </c>
      <c r="L15" s="376">
        <v>46019.283333333296</v>
      </c>
      <c r="M15" s="224">
        <v>47211.5666666666</v>
      </c>
      <c r="N15" s="376">
        <v>42879.1</v>
      </c>
      <c r="O15" s="376"/>
      <c r="P15" s="377"/>
    </row>
    <row r="16" spans="1:20" ht="15.75" thickBot="1" x14ac:dyDescent="0.3">
      <c r="B16" s="196" t="s">
        <v>16</v>
      </c>
      <c r="C16" s="226">
        <v>285793.02666666638</v>
      </c>
      <c r="D16" s="226">
        <v>280064.76666666655</v>
      </c>
      <c r="E16" s="226">
        <v>285706.89999999979</v>
      </c>
      <c r="F16" s="226">
        <v>247840.61333333314</v>
      </c>
      <c r="G16" s="226">
        <v>281574.19999999972</v>
      </c>
      <c r="H16" s="226">
        <v>0</v>
      </c>
      <c r="I16" s="227">
        <v>0</v>
      </c>
      <c r="J16" s="228">
        <f>SUM(J7:J15)</f>
        <v>291836.2999999997</v>
      </c>
      <c r="K16" s="228">
        <f t="shared" ref="K16:P16" si="0">SUM(K7:K15)</f>
        <v>270223.33333333314</v>
      </c>
      <c r="L16" s="228">
        <f t="shared" si="0"/>
        <v>275280.88333333307</v>
      </c>
      <c r="M16" s="228">
        <f t="shared" si="0"/>
        <v>270274.66666666634</v>
      </c>
      <c r="N16" s="228">
        <f t="shared" si="0"/>
        <v>430113.46666666615</v>
      </c>
      <c r="O16" s="228">
        <f t="shared" si="0"/>
        <v>0</v>
      </c>
      <c r="P16" s="228">
        <f t="shared" si="0"/>
        <v>0</v>
      </c>
      <c r="Q16" s="292"/>
      <c r="S16" s="292"/>
      <c r="T16" s="293"/>
    </row>
    <row r="17" spans="2:18" ht="15.75" thickBot="1" x14ac:dyDescent="0.3">
      <c r="B17" s="197" t="s">
        <v>422</v>
      </c>
      <c r="C17" s="200"/>
      <c r="D17" s="201"/>
      <c r="R17" s="293"/>
    </row>
    <row r="18" spans="2:18" x14ac:dyDescent="0.25">
      <c r="B18" s="198" t="s">
        <v>358</v>
      </c>
      <c r="C18" s="229"/>
      <c r="D18" s="230"/>
      <c r="E18" s="230"/>
      <c r="F18" s="230"/>
      <c r="G18" s="230"/>
      <c r="H18" s="391">
        <v>11867.5666666666</v>
      </c>
      <c r="I18" s="392"/>
      <c r="J18" s="231"/>
      <c r="K18" s="232"/>
      <c r="L18" s="232"/>
      <c r="M18" s="232"/>
      <c r="N18" s="232"/>
      <c r="O18" s="412">
        <v>10982.7166666666</v>
      </c>
      <c r="P18" s="413"/>
    </row>
    <row r="19" spans="2:18" x14ac:dyDescent="0.25">
      <c r="B19" s="188" t="s">
        <v>359</v>
      </c>
      <c r="C19" s="221"/>
      <c r="D19" s="222"/>
      <c r="E19" s="222"/>
      <c r="F19" s="222"/>
      <c r="G19" s="222"/>
      <c r="H19" s="393">
        <v>2590.5666666666598</v>
      </c>
      <c r="I19" s="394"/>
      <c r="J19" s="192"/>
      <c r="K19" s="224"/>
      <c r="L19" s="224"/>
      <c r="M19" s="193"/>
      <c r="N19" s="193"/>
      <c r="O19" s="414">
        <v>2355.5666666666598</v>
      </c>
      <c r="P19" s="411"/>
    </row>
    <row r="20" spans="2:18" x14ac:dyDescent="0.25">
      <c r="B20" s="188" t="s">
        <v>425</v>
      </c>
      <c r="C20" s="221"/>
      <c r="D20" s="222"/>
      <c r="E20" s="222"/>
      <c r="F20" s="222"/>
      <c r="G20" s="222"/>
      <c r="H20" s="393">
        <v>30054.55</v>
      </c>
      <c r="I20" s="394"/>
      <c r="J20" s="192"/>
      <c r="K20" s="224"/>
      <c r="L20" s="224"/>
      <c r="M20" s="193"/>
      <c r="N20" s="193"/>
      <c r="O20" s="414">
        <v>19066.150000000001</v>
      </c>
      <c r="P20" s="411"/>
    </row>
    <row r="21" spans="2:18" x14ac:dyDescent="0.25">
      <c r="B21" s="188" t="s">
        <v>468</v>
      </c>
      <c r="C21" s="221"/>
      <c r="D21" s="222"/>
      <c r="E21" s="222"/>
      <c r="F21" s="222"/>
      <c r="G21" s="222"/>
      <c r="H21" s="393">
        <v>38308.416666666599</v>
      </c>
      <c r="I21" s="394"/>
      <c r="J21" s="192"/>
      <c r="K21" s="224"/>
      <c r="L21" s="224"/>
      <c r="M21" s="193"/>
      <c r="N21" s="193"/>
      <c r="O21" s="414">
        <v>35444.533333333296</v>
      </c>
      <c r="P21" s="411"/>
    </row>
    <row r="22" spans="2:18" x14ac:dyDescent="0.25">
      <c r="B22" s="188" t="s">
        <v>354</v>
      </c>
      <c r="C22" s="221"/>
      <c r="D22" s="222"/>
      <c r="E22" s="222"/>
      <c r="F22" s="222"/>
      <c r="G22" s="222"/>
      <c r="H22" s="393">
        <v>7691.2</v>
      </c>
      <c r="I22" s="394"/>
      <c r="J22" s="192"/>
      <c r="K22" s="224"/>
      <c r="L22" s="224"/>
      <c r="M22" s="193"/>
      <c r="N22" s="193"/>
      <c r="O22" s="414">
        <v>8904.15</v>
      </c>
      <c r="P22" s="416"/>
    </row>
    <row r="23" spans="2:18" x14ac:dyDescent="0.25">
      <c r="B23" s="188" t="s">
        <v>426</v>
      </c>
      <c r="C23" s="221"/>
      <c r="D23" s="222"/>
      <c r="E23" s="222"/>
      <c r="F23" s="222"/>
      <c r="G23" s="222"/>
      <c r="H23" s="393">
        <v>62680.3</v>
      </c>
      <c r="I23" s="394"/>
      <c r="J23" s="192"/>
      <c r="K23" s="224"/>
      <c r="L23" s="224"/>
      <c r="M23" s="193"/>
      <c r="N23" s="193"/>
      <c r="O23" s="414">
        <v>61966.183333333298</v>
      </c>
      <c r="P23" s="411"/>
    </row>
    <row r="24" spans="2:18" x14ac:dyDescent="0.25">
      <c r="B24" s="259" t="s">
        <v>423</v>
      </c>
      <c r="C24" s="221"/>
      <c r="D24" s="222"/>
      <c r="E24" s="222"/>
      <c r="F24" s="222"/>
      <c r="G24" s="222"/>
      <c r="H24" s="393"/>
      <c r="I24" s="394"/>
      <c r="J24" s="378"/>
      <c r="K24" s="224"/>
      <c r="L24" s="224"/>
      <c r="M24" s="193"/>
      <c r="N24" s="193"/>
      <c r="O24" s="396"/>
      <c r="P24" s="411"/>
    </row>
    <row r="25" spans="2:18" x14ac:dyDescent="0.25">
      <c r="B25" s="188" t="s">
        <v>355</v>
      </c>
      <c r="C25" s="221"/>
      <c r="D25" s="222"/>
      <c r="E25" s="222"/>
      <c r="F25" s="222"/>
      <c r="G25" s="222"/>
      <c r="H25" s="393"/>
      <c r="I25" s="394">
        <v>23179.616666666599</v>
      </c>
      <c r="J25" s="192"/>
      <c r="K25" s="224"/>
      <c r="L25" s="224"/>
      <c r="M25" s="193"/>
      <c r="N25" s="193"/>
      <c r="O25" s="396"/>
      <c r="P25" s="415">
        <v>19086.633333333299</v>
      </c>
    </row>
    <row r="26" spans="2:18" x14ac:dyDescent="0.25">
      <c r="B26" s="188" t="s">
        <v>356</v>
      </c>
      <c r="C26" s="221"/>
      <c r="D26" s="222"/>
      <c r="E26" s="222"/>
      <c r="F26" s="222"/>
      <c r="G26" s="222"/>
      <c r="H26" s="393"/>
      <c r="I26" s="394">
        <v>32751.3</v>
      </c>
      <c r="J26" s="192"/>
      <c r="K26" s="224"/>
      <c r="L26" s="224"/>
      <c r="M26" s="193"/>
      <c r="N26" s="193"/>
      <c r="O26" s="396"/>
      <c r="P26" s="415">
        <v>24754.7</v>
      </c>
    </row>
    <row r="27" spans="2:18" x14ac:dyDescent="0.25">
      <c r="B27" s="188" t="s">
        <v>424</v>
      </c>
      <c r="C27" s="222"/>
      <c r="D27" s="222"/>
      <c r="E27" s="222"/>
      <c r="F27" s="222"/>
      <c r="G27" s="222"/>
      <c r="H27" s="393"/>
      <c r="I27" s="393">
        <v>16928.483333333301</v>
      </c>
      <c r="J27" s="192"/>
      <c r="K27" s="224"/>
      <c r="L27" s="224"/>
      <c r="M27" s="193"/>
      <c r="N27" s="193"/>
      <c r="O27" s="396"/>
      <c r="P27" s="415">
        <v>12370.3166666666</v>
      </c>
    </row>
    <row r="28" spans="2:18" ht="15.75" thickBot="1" x14ac:dyDescent="0.3">
      <c r="B28" s="188" t="s">
        <v>357</v>
      </c>
      <c r="E28" s="222"/>
      <c r="H28" s="395"/>
      <c r="I28" s="394">
        <v>1200.95</v>
      </c>
      <c r="J28" s="192"/>
      <c r="K28" s="224"/>
      <c r="L28" s="224"/>
      <c r="M28" s="193"/>
      <c r="N28" s="193"/>
      <c r="O28" s="396"/>
      <c r="P28" s="415">
        <v>2089.6</v>
      </c>
    </row>
    <row r="29" spans="2:18" ht="15.75" thickBot="1" x14ac:dyDescent="0.3">
      <c r="B29" s="196" t="s">
        <v>222</v>
      </c>
      <c r="C29" s="226"/>
      <c r="D29" s="226"/>
      <c r="E29" s="226"/>
      <c r="F29" s="226"/>
      <c r="G29" s="226"/>
      <c r="H29" s="226">
        <v>153192.59999999986</v>
      </c>
      <c r="I29" s="227">
        <v>74060.349999999904</v>
      </c>
      <c r="J29" s="195"/>
      <c r="K29" s="195"/>
      <c r="L29" s="195"/>
      <c r="M29" s="195"/>
      <c r="N29" s="195"/>
      <c r="O29" s="195">
        <f>SUM(O18:O28)</f>
        <v>138719.29999999984</v>
      </c>
      <c r="P29" s="195">
        <f>SUM(P18:P28)</f>
        <v>58301.249999999898</v>
      </c>
    </row>
    <row r="30" spans="2:18" ht="15.75" thickBot="1" x14ac:dyDescent="0.3">
      <c r="C30" s="284"/>
      <c r="D30" s="284"/>
      <c r="E30" s="284"/>
      <c r="F30" s="285"/>
      <c r="G30" s="285"/>
      <c r="H30" s="285"/>
      <c r="I30" s="285"/>
      <c r="J30" s="287"/>
      <c r="K30" s="287"/>
      <c r="L30" s="287"/>
      <c r="M30" s="287"/>
      <c r="N30" s="287"/>
      <c r="O30" s="287"/>
      <c r="P30" s="287"/>
    </row>
    <row r="31" spans="2:18" ht="15.75" thickBot="1" x14ac:dyDescent="0.3">
      <c r="B31" s="131" t="s">
        <v>421</v>
      </c>
      <c r="C31" s="200" t="s">
        <v>512</v>
      </c>
      <c r="D31" s="201" t="s">
        <v>533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109111.0499999998</v>
      </c>
      <c r="D32" s="373">
        <f t="shared" ref="D32:D41" si="2">SUM(J7:P7)</f>
        <v>290819.36666666623</v>
      </c>
      <c r="E32" s="206">
        <f t="shared" ref="E32:E41" si="3">+IFERROR((D32-C32)/C32,"-")</f>
        <v>1.6653521038122789</v>
      </c>
    </row>
    <row r="33" spans="2:5" x14ac:dyDescent="0.25">
      <c r="B33" s="207" t="s">
        <v>347</v>
      </c>
      <c r="C33" s="204">
        <f t="shared" si="1"/>
        <v>268022.26666666649</v>
      </c>
      <c r="D33" s="373">
        <f t="shared" si="2"/>
        <v>273374.61666666646</v>
      </c>
      <c r="E33" s="210">
        <f t="shared" si="3"/>
        <v>1.9969796041821326E-2</v>
      </c>
    </row>
    <row r="34" spans="2:5" x14ac:dyDescent="0.25">
      <c r="B34" s="207" t="s">
        <v>348</v>
      </c>
      <c r="C34" s="204">
        <f t="shared" si="1"/>
        <v>109661.8466666665</v>
      </c>
      <c r="D34" s="205">
        <f t="shared" si="2"/>
        <v>100046.3833333331</v>
      </c>
      <c r="E34" s="210">
        <f t="shared" si="3"/>
        <v>-8.768285074170816E-2</v>
      </c>
    </row>
    <row r="35" spans="2:5" x14ac:dyDescent="0.25">
      <c r="B35" s="207" t="s">
        <v>349</v>
      </c>
      <c r="C35" s="204">
        <f t="shared" si="1"/>
        <v>295308.69999999984</v>
      </c>
      <c r="D35" s="373">
        <f t="shared" si="2"/>
        <v>280762.16666666651</v>
      </c>
      <c r="E35" s="210">
        <f t="shared" si="3"/>
        <v>-4.9258736140632947E-2</v>
      </c>
    </row>
    <row r="36" spans="2:5" x14ac:dyDescent="0.25">
      <c r="B36" s="207" t="s">
        <v>350</v>
      </c>
      <c r="C36" s="204">
        <f t="shared" si="1"/>
        <v>78479.349999999802</v>
      </c>
      <c r="D36" s="205">
        <f t="shared" si="2"/>
        <v>68477.516666666503</v>
      </c>
      <c r="E36" s="210">
        <f t="shared" si="3"/>
        <v>-0.12744541504654822</v>
      </c>
    </row>
    <row r="37" spans="2:5" x14ac:dyDescent="0.25">
      <c r="B37" s="207" t="s">
        <v>351</v>
      </c>
      <c r="C37" s="204">
        <f t="shared" si="1"/>
        <v>130549.4666666665</v>
      </c>
      <c r="D37" s="205">
        <f t="shared" si="2"/>
        <v>131422.31666666659</v>
      </c>
      <c r="E37" s="210">
        <f t="shared" si="3"/>
        <v>6.6859713967943766E-3</v>
      </c>
    </row>
    <row r="38" spans="2:5" x14ac:dyDescent="0.25">
      <c r="B38" s="207" t="s">
        <v>352</v>
      </c>
      <c r="C38" s="204">
        <f t="shared" si="1"/>
        <v>157443.9166666666</v>
      </c>
      <c r="D38" s="205">
        <f t="shared" si="2"/>
        <v>150592.4833333331</v>
      </c>
      <c r="E38" s="210">
        <f t="shared" si="3"/>
        <v>-4.3516659635945483E-2</v>
      </c>
    </row>
    <row r="39" spans="2:5" x14ac:dyDescent="0.25">
      <c r="B39" s="203" t="s">
        <v>353</v>
      </c>
      <c r="C39" s="204">
        <f t="shared" si="1"/>
        <v>13728.54999999999</v>
      </c>
      <c r="D39" s="205">
        <f t="shared" si="2"/>
        <v>16194.36666666665</v>
      </c>
      <c r="E39" s="211">
        <f t="shared" si="3"/>
        <v>0.17961231642574504</v>
      </c>
    </row>
    <row r="40" spans="2:5" ht="15.75" thickBot="1" x14ac:dyDescent="0.3">
      <c r="B40" s="203" t="s">
        <v>396</v>
      </c>
      <c r="C40" s="204">
        <f t="shared" si="1"/>
        <v>218674.36000000002</v>
      </c>
      <c r="D40" s="205">
        <f t="shared" si="2"/>
        <v>226039.4333333332</v>
      </c>
      <c r="E40" s="211">
        <f t="shared" ref="E40" si="4">+IFERROR((D40-C40)/C40,"-")</f>
        <v>3.3680552824451794E-2</v>
      </c>
    </row>
    <row r="41" spans="2:5" ht="15.75" thickBot="1" x14ac:dyDescent="0.3">
      <c r="B41" s="212" t="s">
        <v>16</v>
      </c>
      <c r="C41" s="213">
        <f t="shared" si="1"/>
        <v>1380979.5066666657</v>
      </c>
      <c r="D41" s="214">
        <f t="shared" si="2"/>
        <v>1537728.6499999983</v>
      </c>
      <c r="E41" s="215">
        <f t="shared" si="3"/>
        <v>0.11350577077836969</v>
      </c>
    </row>
    <row r="42" spans="2:5" ht="15.75" thickBot="1" x14ac:dyDescent="0.3">
      <c r="B42" s="131" t="s">
        <v>422</v>
      </c>
      <c r="E42" s="288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9">
        <f t="shared" ref="C43:C49" si="6">H18</f>
        <v>11867.5666666666</v>
      </c>
      <c r="D43" s="290">
        <f t="shared" ref="D43:D48" si="7">O18</f>
        <v>10982.7166666666</v>
      </c>
      <c r="E43" s="291">
        <f t="shared" si="5"/>
        <v>-7.4560356377466205E-2</v>
      </c>
    </row>
    <row r="44" spans="2:5" ht="15.75" thickBot="1" x14ac:dyDescent="0.3">
      <c r="B44" s="207" t="s">
        <v>359</v>
      </c>
      <c r="C44" s="289">
        <f t="shared" si="6"/>
        <v>2590.5666666666598</v>
      </c>
      <c r="D44" s="290">
        <f t="shared" si="7"/>
        <v>2355.5666666666598</v>
      </c>
      <c r="E44" s="291">
        <f t="shared" si="5"/>
        <v>-9.0713743453813431E-2</v>
      </c>
    </row>
    <row r="45" spans="2:5" ht="15.75" thickBot="1" x14ac:dyDescent="0.3">
      <c r="B45" s="302" t="s">
        <v>425</v>
      </c>
      <c r="C45" s="289">
        <f t="shared" si="6"/>
        <v>30054.55</v>
      </c>
      <c r="D45" s="290">
        <f t="shared" si="7"/>
        <v>19066.150000000001</v>
      </c>
      <c r="E45" s="291">
        <f t="shared" si="5"/>
        <v>-0.36561518971337115</v>
      </c>
    </row>
    <row r="46" spans="2:5" ht="15.75" thickBot="1" x14ac:dyDescent="0.3">
      <c r="B46" s="207" t="s">
        <v>468</v>
      </c>
      <c r="C46" s="289">
        <f t="shared" si="6"/>
        <v>38308.416666666599</v>
      </c>
      <c r="D46" s="290">
        <f t="shared" si="7"/>
        <v>35444.533333333296</v>
      </c>
      <c r="E46" s="291">
        <f t="shared" si="5"/>
        <v>-7.4758593085504907E-2</v>
      </c>
    </row>
    <row r="47" spans="2:5" ht="15.75" thickBot="1" x14ac:dyDescent="0.3">
      <c r="B47" s="207" t="s">
        <v>460</v>
      </c>
      <c r="C47" s="289">
        <f t="shared" si="6"/>
        <v>7691.2</v>
      </c>
      <c r="D47" s="290">
        <f t="shared" si="7"/>
        <v>8904.15</v>
      </c>
      <c r="E47" s="291">
        <f t="shared" si="5"/>
        <v>0.15770620969419594</v>
      </c>
    </row>
    <row r="48" spans="2:5" ht="15.75" thickBot="1" x14ac:dyDescent="0.3">
      <c r="B48" s="302" t="s">
        <v>426</v>
      </c>
      <c r="C48" s="289">
        <f t="shared" si="6"/>
        <v>62680.3</v>
      </c>
      <c r="D48" s="290">
        <f t="shared" si="7"/>
        <v>61966.183333333298</v>
      </c>
      <c r="E48" s="291">
        <f t="shared" si="5"/>
        <v>-1.13930001398638E-2</v>
      </c>
    </row>
    <row r="49" spans="2:5" ht="15.75" thickBot="1" x14ac:dyDescent="0.3">
      <c r="B49" s="131" t="s">
        <v>423</v>
      </c>
      <c r="C49" s="289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9">
        <f>I25</f>
        <v>23179.616666666599</v>
      </c>
      <c r="D50" s="233">
        <f>P25</f>
        <v>19086.633333333299</v>
      </c>
      <c r="E50" s="210">
        <f t="shared" si="5"/>
        <v>-0.17657683438825833</v>
      </c>
    </row>
    <row r="51" spans="2:5" ht="15.75" thickBot="1" x14ac:dyDescent="0.3">
      <c r="B51" s="207" t="s">
        <v>356</v>
      </c>
      <c r="C51" s="289">
        <f>I26</f>
        <v>32751.3</v>
      </c>
      <c r="D51" s="233">
        <f>P26</f>
        <v>24754.7</v>
      </c>
      <c r="E51" s="210">
        <f t="shared" si="5"/>
        <v>-0.24416130046746232</v>
      </c>
    </row>
    <row r="52" spans="2:5" ht="15.75" thickBot="1" x14ac:dyDescent="0.3">
      <c r="B52" s="302" t="s">
        <v>424</v>
      </c>
      <c r="C52" s="289">
        <f>I27</f>
        <v>16928.483333333301</v>
      </c>
      <c r="D52" s="374">
        <f>P27</f>
        <v>12370.3166666666</v>
      </c>
      <c r="E52" s="210">
        <f t="shared" ref="E52" si="8">+IFERROR((D52-C52)/C52,"-")</f>
        <v>-0.26926019164938242</v>
      </c>
    </row>
    <row r="53" spans="2:5" ht="15.75" thickBot="1" x14ac:dyDescent="0.3">
      <c r="B53" s="207" t="s">
        <v>357</v>
      </c>
      <c r="C53" s="289">
        <f>I28</f>
        <v>1200.95</v>
      </c>
      <c r="D53" s="374">
        <f t="shared" ref="D53" si="9">P28</f>
        <v>2089.6</v>
      </c>
      <c r="E53" s="210">
        <f t="shared" si="5"/>
        <v>0.73995586827095206</v>
      </c>
    </row>
    <row r="54" spans="2:5" ht="15.75" thickBot="1" x14ac:dyDescent="0.3">
      <c r="B54" s="196" t="s">
        <v>222</v>
      </c>
      <c r="C54" s="213">
        <f>SUM(C43:C53)</f>
        <v>227252.94999999978</v>
      </c>
      <c r="D54" s="214">
        <f>SUM(D43:D53)</f>
        <v>197020.54999999976</v>
      </c>
      <c r="E54" s="215">
        <f t="shared" si="5"/>
        <v>-0.13303413663056982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tabSelected="1" zoomScale="70" zoomScaleNormal="70" workbookViewId="0">
      <selection activeCell="P9" sqref="P9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9"/>
      <c r="B2" s="299"/>
      <c r="C2" s="487" t="s">
        <v>512</v>
      </c>
      <c r="D2" s="488"/>
      <c r="E2" s="488"/>
      <c r="F2" s="488"/>
      <c r="G2" s="488"/>
      <c r="H2" s="488"/>
      <c r="I2" s="489"/>
      <c r="J2" s="487" t="s">
        <v>533</v>
      </c>
      <c r="K2" s="488"/>
      <c r="L2" s="488"/>
      <c r="M2" s="488"/>
      <c r="N2" s="488"/>
      <c r="O2" s="488"/>
      <c r="P2" s="489"/>
      <c r="Q2" s="487" t="s">
        <v>533</v>
      </c>
      <c r="R2" s="488"/>
      <c r="S2" s="488"/>
      <c r="T2" s="488"/>
      <c r="U2" s="488"/>
      <c r="V2" s="488"/>
      <c r="W2" s="489"/>
    </row>
    <row r="3" spans="1:23" ht="15.75" thickBot="1" x14ac:dyDescent="0.3">
      <c r="A3" s="299"/>
      <c r="B3" s="299"/>
      <c r="C3" s="490" t="s">
        <v>2</v>
      </c>
      <c r="D3" s="491"/>
      <c r="E3" s="491"/>
      <c r="F3" s="491"/>
      <c r="G3" s="491"/>
      <c r="H3" s="491"/>
      <c r="I3" s="492"/>
      <c r="J3" s="490" t="s">
        <v>2</v>
      </c>
      <c r="K3" s="491"/>
      <c r="L3" s="491"/>
      <c r="M3" s="491"/>
      <c r="N3" s="491"/>
      <c r="O3" s="491"/>
      <c r="P3" s="492"/>
      <c r="Q3" s="493" t="s">
        <v>224</v>
      </c>
      <c r="R3" s="494"/>
      <c r="S3" s="494"/>
      <c r="T3" s="494"/>
      <c r="U3" s="494"/>
      <c r="V3" s="494"/>
      <c r="W3" s="495"/>
    </row>
    <row r="4" spans="1:23" ht="15.75" thickBot="1" x14ac:dyDescent="0.3">
      <c r="A4" s="299"/>
      <c r="B4" s="299"/>
      <c r="C4" s="128">
        <v>44851</v>
      </c>
      <c r="D4" s="128">
        <v>44852</v>
      </c>
      <c r="E4" s="128">
        <v>44853</v>
      </c>
      <c r="F4" s="128">
        <v>44854</v>
      </c>
      <c r="G4" s="128">
        <v>44855</v>
      </c>
      <c r="H4" s="128">
        <v>44856</v>
      </c>
      <c r="I4" s="128">
        <v>44857</v>
      </c>
      <c r="J4" s="128">
        <v>44858</v>
      </c>
      <c r="K4" s="128">
        <v>44859</v>
      </c>
      <c r="L4" s="128">
        <v>44860</v>
      </c>
      <c r="M4" s="128">
        <v>44861</v>
      </c>
      <c r="N4" s="128">
        <v>44862</v>
      </c>
      <c r="O4" s="128">
        <v>44863</v>
      </c>
      <c r="P4" s="128">
        <v>44864</v>
      </c>
      <c r="Q4" s="128">
        <v>44858</v>
      </c>
      <c r="R4" s="128">
        <v>44859</v>
      </c>
      <c r="S4" s="128">
        <v>44860</v>
      </c>
      <c r="T4" s="128">
        <v>44861</v>
      </c>
      <c r="U4" s="128">
        <v>44862</v>
      </c>
      <c r="V4" s="128">
        <v>44863</v>
      </c>
      <c r="W4" s="128">
        <v>44864</v>
      </c>
    </row>
    <row r="5" spans="1:23" ht="15.75" thickBot="1" x14ac:dyDescent="0.3">
      <c r="A5" s="299"/>
      <c r="B5" s="299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421</v>
      </c>
      <c r="C6" s="234"/>
      <c r="D6" s="235"/>
      <c r="E6" s="235"/>
      <c r="F6" s="235"/>
      <c r="G6" s="235"/>
      <c r="H6" s="235"/>
      <c r="I6" s="236"/>
      <c r="J6" s="237"/>
      <c r="K6" s="238"/>
      <c r="L6" s="238"/>
      <c r="M6" s="238"/>
      <c r="N6" s="238"/>
      <c r="O6" s="238"/>
      <c r="P6" s="239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40">
        <f>IFERROR('Más Vistos-H'!C7/'Más Vistos-U'!C6,0)</f>
        <v>0.76444241735797736</v>
      </c>
      <c r="D7" s="241">
        <f>IFERROR('Más Vistos-H'!D7/'Más Vistos-U'!D6,0)</f>
        <v>0.74239580676117123</v>
      </c>
      <c r="E7" s="241">
        <f>IFERROR('Más Vistos-H'!E7/'Más Vistos-U'!E6,0)</f>
        <v>0.78153273186391947</v>
      </c>
      <c r="F7" s="241">
        <f>IFERROR('Más Vistos-H'!F7/'Más Vistos-U'!F6,0)</f>
        <v>0.76183743560389239</v>
      </c>
      <c r="G7" s="241">
        <f>IFERROR('Más Vistos-H'!G7/'Más Vistos-U'!G6,0)</f>
        <v>0.75184420509562533</v>
      </c>
      <c r="H7" s="241">
        <f>IFERROR('Más Vistos-H'!H7/'Más Vistos-U'!H6,0)</f>
        <v>0</v>
      </c>
      <c r="I7" s="241">
        <f>IFERROR('Más Vistos-H'!I7/'Más Vistos-U'!I6,0)</f>
        <v>0</v>
      </c>
      <c r="J7" s="242">
        <f>IFERROR('Más Vistos-H'!J7/'Más Vistos-U'!J6,0)</f>
        <v>0.78465003683822543</v>
      </c>
      <c r="K7" s="243">
        <f>IFERROR('Más Vistos-H'!K7/'Más Vistos-U'!K6,0)</f>
        <v>0.80154472729038195</v>
      </c>
      <c r="L7" s="243">
        <f>IFERROR('Más Vistos-H'!L7/'Más Vistos-U'!L6,0)</f>
        <v>0.7703928496466802</v>
      </c>
      <c r="M7" s="243">
        <f>IFERROR('Más Vistos-H'!M7/'Más Vistos-U'!M6,0)</f>
        <v>0.8074233222565983</v>
      </c>
      <c r="N7" s="243">
        <f>IFERROR('Más Vistos-H'!N7/'Más Vistos-U'!N6,0)</f>
        <v>2.28764777366372</v>
      </c>
      <c r="O7" s="243">
        <f>IFERROR('Más Vistos-H'!O7/'Más Vistos-U'!O6,0)</f>
        <v>0</v>
      </c>
      <c r="P7" s="243">
        <f>IFERROR('Más Vistos-H'!P7/'Más Vistos-U'!P6,0)</f>
        <v>0</v>
      </c>
      <c r="Q7" s="27">
        <f t="shared" ref="Q7:Q16" si="0">IFERROR((J7-C7)/C7,"-")</f>
        <v>2.643445604456187E-2</v>
      </c>
      <c r="R7" s="28">
        <f t="shared" ref="R7:R16" si="1">IFERROR((K7-D7)/D7,"-")</f>
        <v>7.9673026154684273E-2</v>
      </c>
      <c r="S7" s="28">
        <f t="shared" ref="S7:S16" si="2">IFERROR((L7-E7)/E7,"-")</f>
        <v>-1.4253890800800074E-2</v>
      </c>
      <c r="T7" s="28">
        <f t="shared" ref="T7:T16" si="3">IFERROR((M7-F7)/F7,"-")</f>
        <v>5.9836763753373372E-2</v>
      </c>
      <c r="U7" s="28">
        <f t="shared" ref="U7:U16" si="4">IFERROR((N7-G7)/G7,"-")</f>
        <v>2.0427151771060861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40">
        <f>IFERROR('Más Vistos-H'!C8/'Más Vistos-U'!C7,0)</f>
        <v>1.0113590175176099</v>
      </c>
      <c r="D8" s="241">
        <f>IFERROR('Más Vistos-H'!D8/'Más Vistos-U'!D7,0)</f>
        <v>0.96552705249483095</v>
      </c>
      <c r="E8" s="241">
        <f>IFERROR('Más Vistos-H'!E8/'Más Vistos-U'!E7,0)</f>
        <v>1.0092337481153375</v>
      </c>
      <c r="F8" s="241">
        <f>IFERROR('Más Vistos-H'!F8/'Más Vistos-U'!F7,0)</f>
        <v>0.96817033227139482</v>
      </c>
      <c r="G8" s="241">
        <f>IFERROR('Más Vistos-H'!G8/'Más Vistos-U'!G7,0)</f>
        <v>0.9174530176116833</v>
      </c>
      <c r="H8" s="241">
        <f>IFERROR('Más Vistos-H'!H8/'Más Vistos-U'!H7,0)</f>
        <v>0</v>
      </c>
      <c r="I8" s="241">
        <f>IFERROR('Más Vistos-H'!I8/'Más Vistos-U'!I7,0)</f>
        <v>0</v>
      </c>
      <c r="J8" s="242">
        <f>IFERROR('Más Vistos-H'!J8/'Más Vistos-U'!J7,0)</f>
        <v>1.0222314088355662</v>
      </c>
      <c r="K8" s="243">
        <f>IFERROR('Más Vistos-H'!K8/'Más Vistos-U'!K7,0)</f>
        <v>1.0143752075875558</v>
      </c>
      <c r="L8" s="243">
        <f>IFERROR('Más Vistos-H'!L8/'Más Vistos-U'!L7,0)</f>
        <v>1.0093892811336489</v>
      </c>
      <c r="M8" s="243">
        <f>IFERROR('Más Vistos-H'!M8/'Más Vistos-U'!M7,0)</f>
        <v>1.0222122364545683</v>
      </c>
      <c r="N8" s="243">
        <f>IFERROR('Más Vistos-H'!N8/'Más Vistos-U'!N7,0)</f>
        <v>0.99891228808426202</v>
      </c>
      <c r="O8" s="243">
        <f>IFERROR('Más Vistos-H'!O8/'Más Vistos-U'!O7,0)</f>
        <v>0</v>
      </c>
      <c r="P8" s="243">
        <f>IFERROR('Más Vistos-H'!P8/'Más Vistos-U'!P7,0)</f>
        <v>0</v>
      </c>
      <c r="Q8" s="27">
        <f t="shared" si="0"/>
        <v>1.0750278713727831E-2</v>
      </c>
      <c r="R8" s="28">
        <f t="shared" si="1"/>
        <v>5.0592217966866755E-2</v>
      </c>
      <c r="S8" s="28">
        <f t="shared" si="2"/>
        <v>1.5411000534003028E-4</v>
      </c>
      <c r="T8" s="28">
        <f t="shared" si="3"/>
        <v>5.5818591400531137E-2</v>
      </c>
      <c r="U8" s="28">
        <f t="shared" si="4"/>
        <v>8.8788492608192368E-2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40">
        <f>IFERROR('Más Vistos-H'!C9/'Más Vistos-U'!C8,0)</f>
        <v>1.0080706871138678</v>
      </c>
      <c r="D9" s="241">
        <f>IFERROR('Más Vistos-H'!D9/'Más Vistos-U'!D8,0)</f>
        <v>1.0154532039810351</v>
      </c>
      <c r="E9" s="241">
        <f>IFERROR('Más Vistos-H'!E9/'Más Vistos-U'!E8,0)</f>
        <v>1.0008629472499704</v>
      </c>
      <c r="F9" s="241">
        <f>IFERROR('Más Vistos-H'!F9/'Más Vistos-U'!F8,0)</f>
        <v>0.89849509958899787</v>
      </c>
      <c r="G9" s="241">
        <f>IFERROR('Más Vistos-H'!G9/'Más Vistos-U'!G8,0)</f>
        <v>0.93297208970361745</v>
      </c>
      <c r="H9" s="241">
        <f>IFERROR('Más Vistos-H'!H9/'Más Vistos-U'!H8,0)</f>
        <v>0</v>
      </c>
      <c r="I9" s="241">
        <f>IFERROR('Más Vistos-H'!I9/'Más Vistos-U'!I8,0)</f>
        <v>0</v>
      </c>
      <c r="J9" s="242">
        <f>IFERROR('Más Vistos-H'!J9/'Más Vistos-U'!J8,0)</f>
        <v>0.92249938718375202</v>
      </c>
      <c r="K9" s="243">
        <f>IFERROR('Más Vistos-H'!K9/'Más Vistos-U'!K8,0)</f>
        <v>0.83229540335363317</v>
      </c>
      <c r="L9" s="243">
        <f>IFERROR('Más Vistos-H'!L9/'Más Vistos-U'!L8,0)</f>
        <v>0.93135294742754482</v>
      </c>
      <c r="M9" s="243">
        <f>IFERROR('Más Vistos-H'!M9/'Más Vistos-U'!M8,0)</f>
        <v>0.93412083978489091</v>
      </c>
      <c r="N9" s="243">
        <f>IFERROR('Más Vistos-H'!N9/'Más Vistos-U'!N8,0)</f>
        <v>0.88164545001631711</v>
      </c>
      <c r="O9" s="243">
        <f>IFERROR('Más Vistos-H'!O9/'Más Vistos-U'!O8,0)</f>
        <v>0</v>
      </c>
      <c r="P9" s="243">
        <f>IFERROR('Más Vistos-H'!P9/'Más Vistos-U'!P8,0)</f>
        <v>0</v>
      </c>
      <c r="Q9" s="27">
        <f t="shared" si="0"/>
        <v>-8.4886209889813019E-2</v>
      </c>
      <c r="R9" s="28">
        <f t="shared" si="1"/>
        <v>-0.18037049852158688</v>
      </c>
      <c r="S9" s="28">
        <f t="shared" si="2"/>
        <v>-6.9450068077168109E-2</v>
      </c>
      <c r="T9" s="28">
        <f t="shared" si="3"/>
        <v>3.9650455758956794E-2</v>
      </c>
      <c r="U9" s="28">
        <f t="shared" si="4"/>
        <v>-5.5014121273022819E-2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40">
        <f>IFERROR('Más Vistos-H'!C10/'Más Vistos-U'!C9,0)</f>
        <v>1.0631258039189484</v>
      </c>
      <c r="D10" s="241">
        <f>IFERROR('Más Vistos-H'!D10/'Más Vistos-U'!D9,0)</f>
        <v>1.063598923618766</v>
      </c>
      <c r="E10" s="241">
        <f>IFERROR('Más Vistos-H'!E10/'Más Vistos-U'!E9,0)</f>
        <v>1.048833608194677</v>
      </c>
      <c r="F10" s="241">
        <f>IFERROR('Más Vistos-H'!F10/'Más Vistos-U'!F9,0)</f>
        <v>0.84543418652159086</v>
      </c>
      <c r="G10" s="241">
        <f>IFERROR('Más Vistos-H'!G10/'Más Vistos-U'!G9,0)</f>
        <v>0.97036719087715395</v>
      </c>
      <c r="H10" s="241">
        <f>IFERROR('Más Vistos-H'!H10/'Más Vistos-U'!H9,0)</f>
        <v>0</v>
      </c>
      <c r="I10" s="241">
        <f>IFERROR('Más Vistos-H'!I10/'Más Vistos-U'!I9,0)</f>
        <v>0</v>
      </c>
      <c r="J10" s="242">
        <f>IFERROR('Más Vistos-H'!J10/'Más Vistos-U'!J9,0)</f>
        <v>0.94002469300959179</v>
      </c>
      <c r="K10" s="243">
        <f>IFERROR('Más Vistos-H'!K10/'Más Vistos-U'!K9,0)</f>
        <v>1.0072480383636273</v>
      </c>
      <c r="L10" s="243">
        <f>IFERROR('Más Vistos-H'!L10/'Más Vistos-U'!L9,0)</f>
        <v>1.0579873063683305</v>
      </c>
      <c r="M10" s="243">
        <f>IFERROR('Más Vistos-H'!M10/'Más Vistos-U'!M9,0)</f>
        <v>1.0541378347536838</v>
      </c>
      <c r="N10" s="243">
        <f>IFERROR('Más Vistos-H'!N10/'Más Vistos-U'!N9,0)</f>
        <v>1.0591640607883361</v>
      </c>
      <c r="O10" s="243">
        <f>IFERROR('Más Vistos-H'!O10/'Más Vistos-U'!O9,0)</f>
        <v>0</v>
      </c>
      <c r="P10" s="243">
        <f>IFERROR('Más Vistos-H'!P10/'Más Vistos-U'!P9,0)</f>
        <v>0</v>
      </c>
      <c r="Q10" s="27">
        <f t="shared" si="0"/>
        <v>-0.11579166873344154</v>
      </c>
      <c r="R10" s="28">
        <f t="shared" si="1"/>
        <v>-5.2981329713470957E-2</v>
      </c>
      <c r="S10" s="28">
        <f t="shared" si="2"/>
        <v>8.7275027250599702E-3</v>
      </c>
      <c r="T10" s="28">
        <f t="shared" si="3"/>
        <v>0.24685972197406883</v>
      </c>
      <c r="U10" s="28">
        <f t="shared" si="4"/>
        <v>9.1508524552355405E-2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40">
        <f>IFERROR('Más Vistos-H'!C11/'Más Vistos-U'!C10,0)</f>
        <v>0.59497776686580739</v>
      </c>
      <c r="D11" s="241">
        <f>IFERROR('Más Vistos-H'!D11/'Más Vistos-U'!D10,0)</f>
        <v>0.66798214558429336</v>
      </c>
      <c r="E11" s="241">
        <f>IFERROR('Más Vistos-H'!E11/'Más Vistos-U'!E10,0)</f>
        <v>0.72296337254113474</v>
      </c>
      <c r="F11" s="241">
        <f>IFERROR('Más Vistos-H'!F11/'Más Vistos-U'!F10,0)</f>
        <v>0.44900916506953409</v>
      </c>
      <c r="G11" s="241">
        <f>IFERROR('Más Vistos-H'!G11/'Más Vistos-U'!G10,0)</f>
        <v>0.58948296938378486</v>
      </c>
      <c r="H11" s="241">
        <f>IFERROR('Más Vistos-H'!H11/'Más Vistos-U'!H10,0)</f>
        <v>0</v>
      </c>
      <c r="I11" s="241">
        <f>IFERROR('Más Vistos-H'!I11/'Más Vistos-U'!I10,0)</f>
        <v>0</v>
      </c>
      <c r="J11" s="242">
        <f>IFERROR('Más Vistos-H'!J11/'Más Vistos-U'!J10,0)</f>
        <v>0.52178627760252361</v>
      </c>
      <c r="K11" s="243">
        <f>IFERROR('Más Vistos-H'!K11/'Más Vistos-U'!K10,0)</f>
        <v>0.52864618976691757</v>
      </c>
      <c r="L11" s="243">
        <f>IFERROR('Más Vistos-H'!L11/'Más Vistos-U'!L10,0)</f>
        <v>0.60418527401036215</v>
      </c>
      <c r="M11" s="243">
        <f>IFERROR('Más Vistos-H'!M11/'Más Vistos-U'!M10,0)</f>
        <v>0.61544183300209965</v>
      </c>
      <c r="N11" s="243">
        <f>IFERROR('Más Vistos-H'!N11/'Más Vistos-U'!N10,0)</f>
        <v>0.63263736438547769</v>
      </c>
      <c r="O11" s="243">
        <f>IFERROR('Más Vistos-H'!O11/'Más Vistos-U'!O10,0)</f>
        <v>0</v>
      </c>
      <c r="P11" s="243">
        <f>IFERROR('Más Vistos-H'!P11/'Más Vistos-U'!P10,0)</f>
        <v>0</v>
      </c>
      <c r="Q11" s="27">
        <f t="shared" si="0"/>
        <v>-0.12301550299742806</v>
      </c>
      <c r="R11" s="28">
        <f t="shared" si="1"/>
        <v>-0.20859233549647749</v>
      </c>
      <c r="S11" s="28">
        <f t="shared" si="2"/>
        <v>-0.16429338337470814</v>
      </c>
      <c r="T11" s="28">
        <f t="shared" si="3"/>
        <v>0.37066652727855032</v>
      </c>
      <c r="U11" s="28">
        <f t="shared" si="4"/>
        <v>7.3207195530693964E-2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40">
        <f>IFERROR('Más Vistos-H'!C12/'Más Vistos-U'!C11,0)</f>
        <v>0.59383253617302811</v>
      </c>
      <c r="D12" s="241">
        <f>IFERROR('Más Vistos-H'!D12/'Más Vistos-U'!D11,0)</f>
        <v>0.59850913019029783</v>
      </c>
      <c r="E12" s="241">
        <f>IFERROR('Más Vistos-H'!E12/'Más Vistos-U'!E11,0)</f>
        <v>0.54289547819292217</v>
      </c>
      <c r="F12" s="241">
        <f>IFERROR('Más Vistos-H'!F12/'Más Vistos-U'!F11,0)</f>
        <v>0.51672248482664429</v>
      </c>
      <c r="G12" s="241">
        <f>IFERROR('Más Vistos-H'!G12/'Más Vistos-U'!G11,0)</f>
        <v>0.62487751169832018</v>
      </c>
      <c r="H12" s="241">
        <f>IFERROR('Más Vistos-H'!H12/'Más Vistos-U'!H11,0)</f>
        <v>0</v>
      </c>
      <c r="I12" s="241">
        <f>IFERROR('Más Vistos-H'!I12/'Más Vistos-U'!I11,0)</f>
        <v>0</v>
      </c>
      <c r="J12" s="242">
        <f>IFERROR('Más Vistos-H'!J12/'Más Vistos-U'!J11,0)</f>
        <v>0.63122744065565417</v>
      </c>
      <c r="K12" s="243">
        <f>IFERROR('Más Vistos-H'!K12/'Más Vistos-U'!K11,0)</f>
        <v>0.59631437549473487</v>
      </c>
      <c r="L12" s="243">
        <f>IFERROR('Más Vistos-H'!L12/'Más Vistos-U'!L11,0)</f>
        <v>0.6013937975424225</v>
      </c>
      <c r="M12" s="243">
        <f>IFERROR('Más Vistos-H'!M12/'Más Vistos-U'!M11,0)</f>
        <v>0.62388040922566224</v>
      </c>
      <c r="N12" s="243">
        <f>IFERROR('Más Vistos-H'!N12/'Más Vistos-U'!N11,0)</f>
        <v>0.61899127644640528</v>
      </c>
      <c r="O12" s="243">
        <f>IFERROR('Más Vistos-H'!O12/'Más Vistos-U'!O11,0)</f>
        <v>0</v>
      </c>
      <c r="P12" s="243">
        <f>IFERROR('Más Vistos-H'!P12/'Más Vistos-U'!P11,0)</f>
        <v>0</v>
      </c>
      <c r="Q12" s="27">
        <f t="shared" si="0"/>
        <v>6.2972138110886713E-2</v>
      </c>
      <c r="R12" s="28">
        <f t="shared" si="1"/>
        <v>-3.6670362820783245E-3</v>
      </c>
      <c r="S12" s="28">
        <f t="shared" si="2"/>
        <v>0.10775245272666004</v>
      </c>
      <c r="T12" s="28">
        <f t="shared" si="3"/>
        <v>0.20738002998837657</v>
      </c>
      <c r="U12" s="28">
        <f t="shared" si="4"/>
        <v>-9.4198225119624182E-3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40">
        <f>IFERROR('Más Vistos-H'!C13/'Más Vistos-U'!C12,0)</f>
        <v>0.87083979528535993</v>
      </c>
      <c r="D13" s="241">
        <f>IFERROR('Más Vistos-H'!D13/'Más Vistos-U'!D12,0)</f>
        <v>0.88644240570846078</v>
      </c>
      <c r="E13" s="241">
        <f>IFERROR('Más Vistos-H'!E13/'Más Vistos-U'!E12,0)</f>
        <v>0.79740647172651047</v>
      </c>
      <c r="F13" s="241">
        <f>IFERROR('Más Vistos-H'!F13/'Más Vistos-U'!F12,0)</f>
        <v>0.7892563356875778</v>
      </c>
      <c r="G13" s="241">
        <f>IFERROR('Más Vistos-H'!G13/'Más Vistos-U'!G12,0)</f>
        <v>0.84924044090858852</v>
      </c>
      <c r="H13" s="241">
        <f>IFERROR('Más Vistos-H'!H13/'Más Vistos-U'!H12,0)</f>
        <v>0</v>
      </c>
      <c r="I13" s="241">
        <f>IFERROR('Más Vistos-H'!I13/'Más Vistos-U'!I12,0)</f>
        <v>0</v>
      </c>
      <c r="J13" s="242">
        <f>IFERROR('Más Vistos-H'!J13/'Más Vistos-U'!J12,0)</f>
        <v>0.89041970421958816</v>
      </c>
      <c r="K13" s="243">
        <f>IFERROR('Más Vistos-H'!K13/'Más Vistos-U'!K12,0)</f>
        <v>0.86314390618149928</v>
      </c>
      <c r="L13" s="243">
        <f>IFERROR('Más Vistos-H'!L13/'Más Vistos-U'!L12,0)</f>
        <v>0.85036134202051783</v>
      </c>
      <c r="M13" s="243">
        <f>IFERROR('Más Vistos-H'!M13/'Más Vistos-U'!M12,0)</f>
        <v>0.85086853780864002</v>
      </c>
      <c r="N13" s="243">
        <f>IFERROR('Más Vistos-H'!N13/'Más Vistos-U'!N12,0)</f>
        <v>0.77867895795942565</v>
      </c>
      <c r="O13" s="243">
        <f>IFERROR('Más Vistos-H'!O13/'Más Vistos-U'!O12,0)</f>
        <v>0</v>
      </c>
      <c r="P13" s="243">
        <f>IFERROR('Más Vistos-H'!P13/'Más Vistos-U'!P12,0)</f>
        <v>0</v>
      </c>
      <c r="Q13" s="27">
        <f t="shared" si="0"/>
        <v>2.2483939112833279E-2</v>
      </c>
      <c r="R13" s="28">
        <f t="shared" si="1"/>
        <v>-2.6283150915305007E-2</v>
      </c>
      <c r="S13" s="28">
        <f t="shared" si="2"/>
        <v>6.6408879500754164E-2</v>
      </c>
      <c r="T13" s="28">
        <f t="shared" si="3"/>
        <v>7.8063614234261947E-2</v>
      </c>
      <c r="U13" s="28">
        <f t="shared" si="4"/>
        <v>-8.308775648233413E-2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40">
        <f>IFERROR('Más Vistos-H'!C14/'Más Vistos-U'!C13,0)</f>
        <v>0.51522413158862679</v>
      </c>
      <c r="D14" s="241">
        <f>IFERROR('Más Vistos-H'!D14/'Más Vistos-U'!D13,0)</f>
        <v>0.42567790399413702</v>
      </c>
      <c r="E14" s="241">
        <f>IFERROR('Más Vistos-H'!E14/'Más Vistos-U'!E13,0)</f>
        <v>0.41120846420896018</v>
      </c>
      <c r="F14" s="241">
        <f>IFERROR('Más Vistos-H'!F14/'Más Vistos-U'!F13,0)</f>
        <v>0.41346697372553126</v>
      </c>
      <c r="G14" s="241">
        <f>IFERROR('Más Vistos-H'!G14/'Más Vistos-U'!G13,0)</f>
        <v>0.32372563956071798</v>
      </c>
      <c r="H14" s="241">
        <f>IFERROR('Más Vistos-H'!H14/'Más Vistos-U'!H13,0)</f>
        <v>0</v>
      </c>
      <c r="I14" s="241">
        <f>IFERROR('Más Vistos-H'!I14/'Más Vistos-U'!I13,0)</f>
        <v>0</v>
      </c>
      <c r="J14" s="242">
        <f>IFERROR('Más Vistos-H'!J14/'Más Vistos-U'!J13,0)</f>
        <v>0.50025564550489987</v>
      </c>
      <c r="K14" s="243">
        <f>IFERROR('Más Vistos-H'!K14/'Más Vistos-U'!K13,0)</f>
        <v>0.62572145334545515</v>
      </c>
      <c r="L14" s="243">
        <f>IFERROR('Más Vistos-H'!L14/'Más Vistos-U'!L13,0)</f>
        <v>0.47457724923478245</v>
      </c>
      <c r="M14" s="243">
        <f>IFERROR('Más Vistos-H'!M14/'Más Vistos-U'!M13,0)</f>
        <v>0.22526080476900151</v>
      </c>
      <c r="N14" s="243">
        <f>IFERROR('Más Vistos-H'!N14/'Más Vistos-U'!N13,0)</f>
        <v>0.40156230234029033</v>
      </c>
      <c r="O14" s="243">
        <f>IFERROR('Más Vistos-H'!O14/'Más Vistos-U'!O13,0)</f>
        <v>0</v>
      </c>
      <c r="P14" s="243">
        <f>IFERROR('Más Vistos-H'!P14/'Más Vistos-U'!P13,0)</f>
        <v>0</v>
      </c>
      <c r="Q14" s="27">
        <f t="shared" si="0"/>
        <v>-2.9052377724571116E-2</v>
      </c>
      <c r="R14" s="28">
        <f t="shared" si="1"/>
        <v>0.46994111621559148</v>
      </c>
      <c r="S14" s="28">
        <f t="shared" si="2"/>
        <v>0.15410379537718055</v>
      </c>
      <c r="T14" s="28">
        <f t="shared" si="3"/>
        <v>-0.45519033179531593</v>
      </c>
      <c r="U14" s="28">
        <f t="shared" si="4"/>
        <v>0.24044021624358644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396</v>
      </c>
      <c r="C15" s="240">
        <f>IFERROR('Más Vistos-H'!C15/'Más Vistos-U'!C14,0)</f>
        <v>0.80486480886770961</v>
      </c>
      <c r="D15" s="241">
        <f>IFERROR('Más Vistos-H'!D15/'Más Vistos-U'!D14,0)</f>
        <v>0.79152261570827487</v>
      </c>
      <c r="E15" s="241">
        <f>IFERROR('Más Vistos-H'!E15/'Más Vistos-U'!E14,0)</f>
        <v>0.75830909182626827</v>
      </c>
      <c r="F15" s="241">
        <f>IFERROR('Más Vistos-H'!F15/'Más Vistos-U'!F14,0)</f>
        <v>0.62540213342363693</v>
      </c>
      <c r="G15" s="241">
        <f>IFERROR('Más Vistos-H'!G15/'Más Vistos-U'!G14,0)</f>
        <v>0.80694993886211608</v>
      </c>
      <c r="H15" s="241">
        <f>IFERROR('Más Vistos-H'!H15/'Más Vistos-U'!H14,0)</f>
        <v>0</v>
      </c>
      <c r="I15" s="241">
        <f>IFERROR('Más Vistos-H'!I15/'Más Vistos-U'!I14,0)</f>
        <v>0</v>
      </c>
      <c r="J15" s="242">
        <f>IFERROR('Más Vistos-H'!J15/'Más Vistos-U'!J14,0)</f>
        <v>0.79883248557675901</v>
      </c>
      <c r="K15" s="243">
        <f>IFERROR('Más Vistos-H'!K15/'Más Vistos-U'!K14,0)</f>
        <v>0.79966409562304486</v>
      </c>
      <c r="L15" s="243">
        <f>IFERROR('Más Vistos-H'!L15/'Más Vistos-U'!L14,0)</f>
        <v>0.81235826463544447</v>
      </c>
      <c r="M15" s="243">
        <f>IFERROR('Más Vistos-H'!M15/'Más Vistos-U'!M14,0)</f>
        <v>0.82808423809774268</v>
      </c>
      <c r="N15" s="243">
        <f>IFERROR('Más Vistos-H'!N15/'Más Vistos-U'!N14,0)</f>
        <v>0.82288899976970908</v>
      </c>
      <c r="O15" s="243">
        <f>IFERROR('Más Vistos-H'!O15/'Más Vistos-U'!O14,0)</f>
        <v>0</v>
      </c>
      <c r="P15" s="243">
        <f>IFERROR('Más Vistos-H'!P15/'Más Vistos-U'!P14,0)</f>
        <v>0</v>
      </c>
      <c r="Q15" s="27">
        <f t="shared" ref="Q15" si="7">IFERROR((J15-C15)/C15,"-")</f>
        <v>-7.4948279816543662E-3</v>
      </c>
      <c r="R15" s="28">
        <f t="shared" ref="R15" si="8">IFERROR((K15-D15)/D15,"-")</f>
        <v>1.0285846232561255E-2</v>
      </c>
      <c r="S15" s="28">
        <f t="shared" ref="S15" si="9">IFERROR((L15-E15)/E15,"-")</f>
        <v>7.1275912938096611E-2</v>
      </c>
      <c r="T15" s="28">
        <f t="shared" ref="T15" si="10">IFERROR((M15-F15)/F15,"-")</f>
        <v>0.32408284820610339</v>
      </c>
      <c r="U15" s="28">
        <f t="shared" ref="U15" si="11">IFERROR((N15-G15)/G15,"-")</f>
        <v>1.9752230144621796E-2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5">
        <f>IFERROR('Más Vistos-H'!C16/'Más Vistos-U'!C15,0)</f>
        <v>0.85221550624764464</v>
      </c>
      <c r="D16" s="244">
        <f>IFERROR('Más Vistos-H'!D16/'Más Vistos-U'!D15,0)</f>
        <v>0.84830323058112456</v>
      </c>
      <c r="E16" s="244">
        <f>IFERROR('Más Vistos-H'!E16/'Más Vistos-U'!E15,0)</f>
        <v>0.83075100170391369</v>
      </c>
      <c r="F16" s="244">
        <f>IFERROR('Más Vistos-H'!F16/'Más Vistos-U'!F15,0)</f>
        <v>0.7278618914063909</v>
      </c>
      <c r="G16" s="244">
        <f>IFERROR('Más Vistos-H'!G16/'Más Vistos-U'!G15,0)</f>
        <v>0.81694326134134798</v>
      </c>
      <c r="H16" s="244">
        <f>IFERROR('Más Vistos-H'!H16/'Más Vistos-U'!H15,0)</f>
        <v>0</v>
      </c>
      <c r="I16" s="244">
        <f>IFERROR('Más Vistos-H'!I16/'Más Vistos-U'!I15,0)</f>
        <v>0</v>
      </c>
      <c r="J16" s="246">
        <f>IFERROR('Más Vistos-H'!J16/'Más Vistos-U'!J15,0)</f>
        <v>0.8287131271368362</v>
      </c>
      <c r="K16" s="246">
        <f>IFERROR('Más Vistos-H'!K16/'Más Vistos-U'!K15,0)</f>
        <v>0.82747181520779367</v>
      </c>
      <c r="L16" s="246">
        <f>IFERROR('Más Vistos-H'!L16/'Más Vistos-U'!L15,0)</f>
        <v>0.84528591665489505</v>
      </c>
      <c r="M16" s="246">
        <f>IFERROR('Más Vistos-H'!M16/'Más Vistos-U'!M15,0)</f>
        <v>0.85409141709880754</v>
      </c>
      <c r="N16" s="246">
        <f>IFERROR('Más Vistos-H'!N16/'Más Vistos-U'!N15,0)</f>
        <v>1.1996415040837467</v>
      </c>
      <c r="O16" s="246">
        <f>IFERROR('Más Vistos-H'!O16/'Más Vistos-U'!O15,0)</f>
        <v>0</v>
      </c>
      <c r="P16" s="247">
        <f>IFERROR('Más Vistos-H'!P16/'Más Vistos-U'!P15,0)</f>
        <v>0</v>
      </c>
      <c r="Q16" s="120">
        <f t="shared" si="0"/>
        <v>-2.7577976390374313E-2</v>
      </c>
      <c r="R16" s="121">
        <f t="shared" si="1"/>
        <v>-2.4556567300893645E-2</v>
      </c>
      <c r="S16" s="121">
        <f t="shared" si="2"/>
        <v>1.7496114866150613E-2</v>
      </c>
      <c r="T16" s="121">
        <f t="shared" si="3"/>
        <v>0.17342510603009198</v>
      </c>
      <c r="U16" s="121">
        <f t="shared" si="4"/>
        <v>0.46845143457581417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6" t="s">
        <v>203</v>
      </c>
      <c r="K2" s="496"/>
      <c r="L2" s="496"/>
      <c r="M2" s="496"/>
      <c r="N2" s="496"/>
      <c r="O2" s="496"/>
      <c r="P2" s="496"/>
    </row>
    <row r="3" spans="1:23" x14ac:dyDescent="0.25">
      <c r="C3" s="248">
        <v>43138</v>
      </c>
      <c r="D3" s="248">
        <v>43139</v>
      </c>
      <c r="E3" s="248">
        <v>43140</v>
      </c>
      <c r="F3" s="248">
        <v>43141</v>
      </c>
      <c r="G3" s="248">
        <v>43142</v>
      </c>
      <c r="H3" s="248">
        <v>43143</v>
      </c>
      <c r="I3" s="248">
        <v>43144</v>
      </c>
      <c r="J3" s="249">
        <v>43145</v>
      </c>
      <c r="K3" s="249">
        <v>43146</v>
      </c>
      <c r="L3" s="249">
        <v>43147</v>
      </c>
      <c r="M3" s="249">
        <v>43148</v>
      </c>
      <c r="N3" s="249">
        <v>43149</v>
      </c>
      <c r="O3" s="249">
        <v>43150</v>
      </c>
      <c r="P3" s="249">
        <v>43151</v>
      </c>
      <c r="Q3" s="248">
        <v>43152</v>
      </c>
      <c r="R3" s="248">
        <v>43153</v>
      </c>
      <c r="S3" s="248">
        <v>43154</v>
      </c>
      <c r="T3" s="248">
        <v>43155</v>
      </c>
      <c r="U3" s="248">
        <v>43156</v>
      </c>
      <c r="V3" s="248">
        <v>43157</v>
      </c>
      <c r="W3" s="248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0" t="s">
        <v>225</v>
      </c>
      <c r="K4" s="250" t="s">
        <v>226</v>
      </c>
      <c r="L4" s="250" t="s">
        <v>227</v>
      </c>
      <c r="M4" s="250" t="s">
        <v>228</v>
      </c>
      <c r="N4" s="250" t="s">
        <v>229</v>
      </c>
      <c r="O4" s="250" t="s">
        <v>230</v>
      </c>
      <c r="P4" s="250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2" customFormat="1" x14ac:dyDescent="0.25">
      <c r="A5" s="1"/>
      <c r="B5" s="251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2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2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2" customFormat="1" x14ac:dyDescent="0.25">
      <c r="A8" s="1"/>
      <c r="B8" s="253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2" customFormat="1" x14ac:dyDescent="0.25">
      <c r="A9" s="1"/>
      <c r="B9" s="253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2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2" customFormat="1" x14ac:dyDescent="0.25">
      <c r="A11" s="1"/>
      <c r="B11" s="253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2" customFormat="1" x14ac:dyDescent="0.25">
      <c r="A12" s="1"/>
      <c r="B12" s="251" t="s">
        <v>238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23" s="252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2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2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2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2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2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1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3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3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3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3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3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3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3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1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3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5" t="s">
        <v>262</v>
      </c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7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5" t="s">
        <v>270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5" t="s">
        <v>278</v>
      </c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8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76" t="s">
        <v>203</v>
      </c>
      <c r="K2" s="476"/>
      <c r="L2" s="476"/>
      <c r="M2" s="476"/>
      <c r="N2" s="476"/>
      <c r="O2" s="476"/>
      <c r="P2" s="47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76" t="s">
        <v>203</v>
      </c>
      <c r="K2" s="476"/>
      <c r="L2" s="476"/>
      <c r="M2" s="476"/>
      <c r="N2" s="476"/>
      <c r="O2" s="476"/>
      <c r="P2" s="47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3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8" t="s">
        <v>197</v>
      </c>
      <c r="C233" s="279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7">
        <v>14886.147999999999</v>
      </c>
      <c r="L233" s="277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1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0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77" t="s">
        <v>411</v>
      </c>
      <c r="C2" s="478"/>
      <c r="D2" s="479"/>
      <c r="G2" s="477" t="s">
        <v>412</v>
      </c>
      <c r="H2" s="478"/>
      <c r="I2" s="479"/>
    </row>
    <row r="3" spans="2:10" ht="15.75" thickBot="1" x14ac:dyDescent="0.3">
      <c r="B3" s="477" t="str">
        <f>Replay!A1</f>
        <v>24/10 –30/10</v>
      </c>
      <c r="C3" s="478"/>
      <c r="D3" s="479"/>
      <c r="G3" s="477" t="str">
        <f>Replay!A1</f>
        <v>24/10 –30/10</v>
      </c>
      <c r="H3" s="478"/>
      <c r="I3" s="479"/>
    </row>
    <row r="4" spans="2:10" ht="15.75" thickBot="1" x14ac:dyDescent="0.3">
      <c r="B4" s="319" t="s">
        <v>371</v>
      </c>
      <c r="C4" s="319" t="s">
        <v>370</v>
      </c>
      <c r="D4" s="319" t="s">
        <v>372</v>
      </c>
      <c r="G4" s="319" t="s">
        <v>371</v>
      </c>
      <c r="H4" s="319" t="s">
        <v>370</v>
      </c>
      <c r="I4" s="319" t="s">
        <v>372</v>
      </c>
    </row>
    <row r="5" spans="2:10" x14ac:dyDescent="0.25">
      <c r="B5" s="318" t="s">
        <v>379</v>
      </c>
      <c r="C5" s="322">
        <v>101786.21</v>
      </c>
      <c r="D5" s="321">
        <f>C5/C8</f>
        <v>1.8718951984488398E-2</v>
      </c>
      <c r="G5" s="318" t="s">
        <v>416</v>
      </c>
      <c r="H5" s="320">
        <f>SUM(Destacados!H4:H87)</f>
        <v>1025642.7833333315</v>
      </c>
      <c r="I5" s="321">
        <f>H5/C8</f>
        <v>0.18862042328183423</v>
      </c>
    </row>
    <row r="6" spans="2:10" x14ac:dyDescent="0.25">
      <c r="B6" s="309" t="s">
        <v>196</v>
      </c>
      <c r="C6" s="310">
        <v>5153924.3099999996</v>
      </c>
      <c r="D6" s="311">
        <f>C6/C8</f>
        <v>0.94783037594756192</v>
      </c>
      <c r="G6" s="306" t="s">
        <v>415</v>
      </c>
      <c r="H6" s="307">
        <f>SUM('Más Vistos-H'!J16:P16)+SUM('Más Vistos-H'!J29:P29)</f>
        <v>1734749.1999999981</v>
      </c>
      <c r="I6" s="308">
        <f>H6/C8</f>
        <v>0.31902835344718722</v>
      </c>
      <c r="J6" s="311">
        <f>H6/C6</f>
        <v>0.33658802412641531</v>
      </c>
    </row>
    <row r="7" spans="2:10" x14ac:dyDescent="0.25">
      <c r="B7" s="312" t="s">
        <v>373</v>
      </c>
      <c r="C7" s="313">
        <v>181891.44</v>
      </c>
      <c r="D7" s="314">
        <f>C7/C8</f>
        <v>3.3450672067949598E-2</v>
      </c>
      <c r="G7" s="306" t="s">
        <v>417</v>
      </c>
      <c r="H7" s="307">
        <f>SUM(Partidos!G8:G33)</f>
        <v>379280.33332999999</v>
      </c>
      <c r="I7" s="308">
        <f>H7/C8</f>
        <v>6.9751397053343711E-2</v>
      </c>
      <c r="J7" s="311">
        <f>H7/C6</f>
        <v>7.3590590493169281E-2</v>
      </c>
    </row>
    <row r="8" spans="2:10" x14ac:dyDescent="0.25">
      <c r="B8" s="315" t="s">
        <v>16</v>
      </c>
      <c r="C8" s="316">
        <f>SUM(C5:C7)</f>
        <v>5437601.96</v>
      </c>
      <c r="D8" s="317">
        <f>SUM(D5:D7)</f>
        <v>0.99999999999999989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31"/>
  <sheetViews>
    <sheetView showGridLines="0" zoomScale="90" zoomScaleNormal="9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baseColWidth="10" defaultRowHeight="15" x14ac:dyDescent="0.25"/>
  <cols>
    <col min="1" max="1" width="0.85546875" style="303" customWidth="1"/>
    <col min="2" max="5" width="17.7109375" style="303" customWidth="1"/>
    <col min="6" max="6" width="23" style="305" customWidth="1"/>
    <col min="7" max="7" width="18.85546875" style="79" customWidth="1"/>
    <col min="8" max="16384" width="11.42578125" style="303"/>
  </cols>
  <sheetData>
    <row r="1" spans="2:7" ht="4.5" customHeight="1" thickBot="1" x14ac:dyDescent="0.3"/>
    <row r="2" spans="2:7" ht="21" customHeight="1" thickBot="1" x14ac:dyDescent="0.3">
      <c r="B2" s="319" t="s">
        <v>418</v>
      </c>
      <c r="C2" s="319" t="s">
        <v>379</v>
      </c>
      <c r="D2" s="319" t="s">
        <v>196</v>
      </c>
      <c r="E2" s="319" t="s">
        <v>373</v>
      </c>
      <c r="F2" s="319" t="s">
        <v>430</v>
      </c>
      <c r="G2" s="319" t="s">
        <v>450</v>
      </c>
    </row>
    <row r="3" spans="2:7" ht="24.95" customHeight="1" x14ac:dyDescent="0.25">
      <c r="B3" s="327" t="s">
        <v>391</v>
      </c>
      <c r="C3" s="328">
        <v>87399</v>
      </c>
      <c r="D3" s="328">
        <v>5645444</v>
      </c>
      <c r="E3" s="329">
        <v>423507</v>
      </c>
      <c r="F3" s="323"/>
      <c r="G3" s="323"/>
    </row>
    <row r="4" spans="2:7" ht="24.95" customHeight="1" x14ac:dyDescent="0.25">
      <c r="B4" s="330" t="s">
        <v>390</v>
      </c>
      <c r="C4" s="328">
        <v>83835</v>
      </c>
      <c r="D4" s="328">
        <v>4956020</v>
      </c>
      <c r="E4" s="329">
        <v>429559</v>
      </c>
      <c r="F4" s="323"/>
      <c r="G4" s="323"/>
    </row>
    <row r="5" spans="2:7" ht="24.95" customHeight="1" x14ac:dyDescent="0.25">
      <c r="B5" s="330" t="s">
        <v>389</v>
      </c>
      <c r="C5" s="328">
        <v>93126</v>
      </c>
      <c r="D5" s="328">
        <v>5511645</v>
      </c>
      <c r="E5" s="329">
        <v>450146</v>
      </c>
      <c r="F5" s="323"/>
      <c r="G5" s="323"/>
    </row>
    <row r="6" spans="2:7" ht="24.95" customHeight="1" x14ac:dyDescent="0.25">
      <c r="B6" s="330" t="s">
        <v>388</v>
      </c>
      <c r="C6" s="328">
        <v>108586</v>
      </c>
      <c r="D6" s="328">
        <v>5678819</v>
      </c>
      <c r="E6" s="329">
        <v>422155</v>
      </c>
      <c r="F6" s="323"/>
      <c r="G6" s="323"/>
    </row>
    <row r="7" spans="2:7" ht="24.95" customHeight="1" x14ac:dyDescent="0.25">
      <c r="B7" s="330" t="s">
        <v>387</v>
      </c>
      <c r="C7" s="328">
        <v>113859</v>
      </c>
      <c r="D7" s="328">
        <v>5963927</v>
      </c>
      <c r="E7" s="329">
        <v>395604</v>
      </c>
      <c r="F7" s="324" t="s">
        <v>433</v>
      </c>
      <c r="G7" s="324" t="s">
        <v>432</v>
      </c>
    </row>
    <row r="8" spans="2:7" ht="24.95" customHeight="1" x14ac:dyDescent="0.25">
      <c r="B8" s="330" t="s">
        <v>386</v>
      </c>
      <c r="C8" s="328">
        <v>112412</v>
      </c>
      <c r="D8" s="331">
        <v>6225747</v>
      </c>
      <c r="E8" s="329">
        <v>376269</v>
      </c>
      <c r="F8" s="324" t="s">
        <v>434</v>
      </c>
      <c r="G8" s="323"/>
    </row>
    <row r="9" spans="2:7" ht="24.95" customHeight="1" x14ac:dyDescent="0.25">
      <c r="B9" s="330" t="s">
        <v>395</v>
      </c>
      <c r="C9" s="307">
        <v>99203.687000000005</v>
      </c>
      <c r="D9" s="307">
        <v>5511680.5379999997</v>
      </c>
      <c r="E9" s="332">
        <v>364261.46899999998</v>
      </c>
      <c r="F9" s="324" t="s">
        <v>428</v>
      </c>
      <c r="G9" s="323"/>
    </row>
    <row r="10" spans="2:7" ht="24.95" customHeight="1" x14ac:dyDescent="0.25">
      <c r="B10" s="330" t="s">
        <v>384</v>
      </c>
      <c r="C10" s="307">
        <v>95987.509000000005</v>
      </c>
      <c r="D10" s="307">
        <v>5232186.608</v>
      </c>
      <c r="E10" s="332">
        <v>323560.11200000002</v>
      </c>
      <c r="F10" s="323"/>
      <c r="G10" s="323"/>
    </row>
    <row r="11" spans="2:7" ht="24.95" customHeight="1" x14ac:dyDescent="0.25">
      <c r="B11" s="330" t="s">
        <v>392</v>
      </c>
      <c r="C11" s="307">
        <v>101763.1</v>
      </c>
      <c r="D11" s="307">
        <v>5729848.5</v>
      </c>
      <c r="E11" s="332">
        <v>319277</v>
      </c>
      <c r="F11" s="323"/>
      <c r="G11" s="323"/>
    </row>
    <row r="12" spans="2:7" ht="24.95" customHeight="1" x14ac:dyDescent="0.25">
      <c r="B12" s="330" t="s">
        <v>397</v>
      </c>
      <c r="C12" s="307">
        <v>105886.77099999999</v>
      </c>
      <c r="D12" s="307">
        <v>5994518.1670000004</v>
      </c>
      <c r="E12" s="332">
        <v>285187.42099999997</v>
      </c>
      <c r="F12" s="323"/>
      <c r="G12" s="323"/>
    </row>
    <row r="13" spans="2:7" ht="24.95" customHeight="1" x14ac:dyDescent="0.25">
      <c r="B13" s="330" t="s">
        <v>455</v>
      </c>
      <c r="C13" s="307">
        <v>114105.53</v>
      </c>
      <c r="D13" s="307">
        <v>5584158.2400000002</v>
      </c>
      <c r="E13" s="332">
        <v>279806.15999999997</v>
      </c>
      <c r="F13" s="323"/>
      <c r="G13" s="323"/>
    </row>
    <row r="14" spans="2:7" ht="24.95" customHeight="1" x14ac:dyDescent="0.25">
      <c r="B14" s="330" t="s">
        <v>456</v>
      </c>
      <c r="C14" s="307">
        <v>115989.13</v>
      </c>
      <c r="D14" s="307">
        <v>5722573.3799999999</v>
      </c>
      <c r="E14" s="332">
        <v>276331.37</v>
      </c>
      <c r="F14" s="323"/>
      <c r="G14" s="323"/>
    </row>
    <row r="15" spans="2:7" ht="24.95" customHeight="1" x14ac:dyDescent="0.25">
      <c r="B15" s="330" t="s">
        <v>409</v>
      </c>
      <c r="C15" s="307">
        <v>114272.19</v>
      </c>
      <c r="D15" s="307">
        <v>5606485.2999999998</v>
      </c>
      <c r="E15" s="332">
        <v>264332.23</v>
      </c>
      <c r="F15" s="325" t="s">
        <v>436</v>
      </c>
      <c r="G15" s="326" t="s">
        <v>435</v>
      </c>
    </row>
    <row r="16" spans="2:7" ht="24.95" customHeight="1" x14ac:dyDescent="0.25">
      <c r="B16" s="330" t="s">
        <v>410</v>
      </c>
      <c r="C16" s="419">
        <v>125845.21</v>
      </c>
      <c r="D16" s="420">
        <v>6044714.2199999997</v>
      </c>
      <c r="E16" s="332">
        <v>283597.23</v>
      </c>
      <c r="F16" s="323"/>
      <c r="G16" s="323"/>
    </row>
    <row r="17" spans="2:7" ht="24.95" customHeight="1" x14ac:dyDescent="0.25">
      <c r="B17" s="333" t="s">
        <v>427</v>
      </c>
      <c r="C17" s="421">
        <v>126278.9</v>
      </c>
      <c r="D17" s="335">
        <v>5912788.4100000001</v>
      </c>
      <c r="E17" s="336">
        <v>267736.38</v>
      </c>
      <c r="F17" s="337" t="s">
        <v>437</v>
      </c>
      <c r="G17" s="338" t="s">
        <v>438</v>
      </c>
    </row>
    <row r="18" spans="2:7" ht="24.95" customHeight="1" x14ac:dyDescent="0.25">
      <c r="B18" s="333" t="s">
        <v>454</v>
      </c>
      <c r="C18" s="421">
        <v>125308.59</v>
      </c>
      <c r="D18" s="335">
        <v>5916998.4100000001</v>
      </c>
      <c r="E18" s="336">
        <v>252904.34</v>
      </c>
      <c r="F18" s="337" t="s">
        <v>437</v>
      </c>
      <c r="G18" s="338" t="s">
        <v>439</v>
      </c>
    </row>
    <row r="19" spans="2:7" ht="24.95" customHeight="1" x14ac:dyDescent="0.25">
      <c r="B19" s="333" t="s">
        <v>453</v>
      </c>
      <c r="C19" s="422">
        <v>117247.22</v>
      </c>
      <c r="D19" s="335">
        <v>5740230.1799999997</v>
      </c>
      <c r="E19" s="336">
        <v>239734.7</v>
      </c>
      <c r="F19" s="337" t="s">
        <v>437</v>
      </c>
      <c r="G19" s="338" t="s">
        <v>462</v>
      </c>
    </row>
    <row r="20" spans="2:7" ht="24.75" customHeight="1" x14ac:dyDescent="0.25">
      <c r="B20" s="333" t="s">
        <v>457</v>
      </c>
      <c r="C20" s="422">
        <v>118928.22</v>
      </c>
      <c r="D20" s="335">
        <v>5816188.1500000004</v>
      </c>
      <c r="E20" s="336">
        <v>238912.56</v>
      </c>
      <c r="F20" s="337" t="s">
        <v>437</v>
      </c>
      <c r="G20" s="338" t="s">
        <v>463</v>
      </c>
    </row>
    <row r="21" spans="2:7" ht="33" customHeight="1" x14ac:dyDescent="0.25">
      <c r="B21" s="333" t="s">
        <v>458</v>
      </c>
      <c r="C21" s="334">
        <v>131610.35</v>
      </c>
      <c r="D21" s="335">
        <v>6046323.7000000002</v>
      </c>
      <c r="E21" s="336">
        <v>263303.90000000002</v>
      </c>
      <c r="F21" s="337" t="s">
        <v>465</v>
      </c>
      <c r="G21" s="338" t="s">
        <v>438</v>
      </c>
    </row>
    <row r="22" spans="2:7" ht="33" customHeight="1" x14ac:dyDescent="0.25">
      <c r="B22" s="333" t="s">
        <v>459</v>
      </c>
      <c r="C22" s="334">
        <v>130821.32</v>
      </c>
      <c r="D22" s="335">
        <v>6076205.3600000003</v>
      </c>
      <c r="E22" s="336">
        <v>249110.57</v>
      </c>
      <c r="F22" s="337" t="s">
        <v>466</v>
      </c>
      <c r="G22" s="338" t="s">
        <v>464</v>
      </c>
    </row>
    <row r="23" spans="2:7" ht="24.75" customHeight="1" x14ac:dyDescent="0.25">
      <c r="B23" s="333" t="s">
        <v>461</v>
      </c>
      <c r="C23" s="421">
        <v>127202.39</v>
      </c>
      <c r="D23" s="422">
        <v>6114404.1100000003</v>
      </c>
      <c r="E23" s="336">
        <v>244551.5</v>
      </c>
      <c r="F23" s="337" t="s">
        <v>467</v>
      </c>
      <c r="G23" s="338" t="s">
        <v>467</v>
      </c>
    </row>
    <row r="24" spans="2:7" x14ac:dyDescent="0.25">
      <c r="B24" s="333" t="s">
        <v>469</v>
      </c>
      <c r="C24" s="421">
        <v>132633.9</v>
      </c>
      <c r="D24" s="422">
        <v>5755835.5099999998</v>
      </c>
      <c r="E24" s="336">
        <v>247107.48</v>
      </c>
      <c r="F24" s="337"/>
      <c r="G24" s="338"/>
    </row>
    <row r="25" spans="2:7" x14ac:dyDescent="0.25">
      <c r="B25" s="333" t="s">
        <v>475</v>
      </c>
      <c r="C25" s="421">
        <v>116869.8</v>
      </c>
      <c r="D25" s="422">
        <v>5411097.5300000003</v>
      </c>
      <c r="E25" s="336">
        <v>210703.58</v>
      </c>
      <c r="F25" s="337"/>
      <c r="G25" s="338"/>
    </row>
    <row r="26" spans="2:7" x14ac:dyDescent="0.25">
      <c r="B26" s="333" t="s">
        <v>507</v>
      </c>
      <c r="C26" s="421">
        <v>134421.4</v>
      </c>
      <c r="D26" s="422">
        <v>5337041.28</v>
      </c>
      <c r="E26" s="336">
        <v>221698.33</v>
      </c>
      <c r="F26" s="337"/>
      <c r="G26" s="338"/>
    </row>
    <row r="27" spans="2:7" x14ac:dyDescent="0.25">
      <c r="B27" s="333" t="s">
        <v>511</v>
      </c>
      <c r="C27" s="421">
        <v>110963.31</v>
      </c>
      <c r="D27" s="422">
        <v>5229629.4400000004</v>
      </c>
      <c r="E27" s="336">
        <v>202805.14</v>
      </c>
      <c r="F27" s="337"/>
      <c r="G27" s="338"/>
    </row>
    <row r="28" spans="2:7" ht="15.75" thickBot="1" x14ac:dyDescent="0.3">
      <c r="B28" s="333" t="s">
        <v>529</v>
      </c>
      <c r="C28" s="421">
        <v>108650.38</v>
      </c>
      <c r="D28" s="422">
        <v>5184216.4000000004</v>
      </c>
      <c r="E28" s="336">
        <v>196603.49</v>
      </c>
      <c r="F28" s="337"/>
      <c r="G28" s="338"/>
    </row>
    <row r="29" spans="2:7" ht="15.75" thickBot="1" x14ac:dyDescent="0.3">
      <c r="B29" s="388" t="s">
        <v>724</v>
      </c>
      <c r="C29" s="424">
        <v>101786.21</v>
      </c>
      <c r="D29" s="443">
        <v>5153924.3099999996</v>
      </c>
      <c r="E29" s="397">
        <v>181891.44</v>
      </c>
      <c r="F29" s="389"/>
      <c r="G29" s="390"/>
    </row>
    <row r="30" spans="2:7" x14ac:dyDescent="0.25">
      <c r="C30" s="417"/>
    </row>
    <row r="31" spans="2:7" x14ac:dyDescent="0.25">
      <c r="C31" s="417"/>
    </row>
  </sheetData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27"/>
  <sheetViews>
    <sheetView showGridLines="0" topLeftCell="A5" zoomScaleNormal="100" workbookViewId="0">
      <selection activeCell="G21" sqref="G20:G21"/>
    </sheetView>
  </sheetViews>
  <sheetFormatPr baseColWidth="10" defaultRowHeight="15" x14ac:dyDescent="0.25"/>
  <cols>
    <col min="1" max="1" width="0.85546875" customWidth="1"/>
    <col min="2" max="5" width="17.7109375" style="339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9" t="s">
        <v>418</v>
      </c>
      <c r="C2" s="319" t="s">
        <v>8</v>
      </c>
      <c r="D2" s="319" t="s">
        <v>419</v>
      </c>
      <c r="E2" s="319" t="s">
        <v>420</v>
      </c>
    </row>
    <row r="3" spans="2:6" ht="20.100000000000001" customHeight="1" x14ac:dyDescent="0.25">
      <c r="B3" s="361" t="s">
        <v>394</v>
      </c>
      <c r="C3" s="362">
        <v>229372.38333333313</v>
      </c>
      <c r="D3" s="362">
        <v>1349796.46</v>
      </c>
      <c r="E3" s="362">
        <v>282574.91666666669</v>
      </c>
    </row>
    <row r="4" spans="2:6" ht="20.100000000000001" customHeight="1" x14ac:dyDescent="0.25">
      <c r="B4" s="342" t="s">
        <v>384</v>
      </c>
      <c r="C4" s="341">
        <v>328458.67</v>
      </c>
      <c r="D4" s="341">
        <v>1337820.58</v>
      </c>
      <c r="E4" s="341">
        <v>196728.92</v>
      </c>
    </row>
    <row r="5" spans="2:6" ht="20.100000000000001" customHeight="1" x14ac:dyDescent="0.25">
      <c r="B5" s="342" t="s">
        <v>392</v>
      </c>
      <c r="C5" s="341">
        <v>614295.7833451</v>
      </c>
      <c r="D5" s="341">
        <v>1344824.8166666655</v>
      </c>
      <c r="E5" s="341">
        <v>380612.2043000001</v>
      </c>
    </row>
    <row r="6" spans="2:6" ht="20.100000000000001" customHeight="1" x14ac:dyDescent="0.25">
      <c r="B6" s="342" t="s">
        <v>397</v>
      </c>
      <c r="C6" s="341">
        <v>610566.51666666579</v>
      </c>
      <c r="D6" s="423">
        <v>2165471.8499999978</v>
      </c>
      <c r="E6" s="341">
        <v>621346.44999999984</v>
      </c>
    </row>
    <row r="7" spans="2:6" ht="20.100000000000001" customHeight="1" x14ac:dyDescent="0.25">
      <c r="B7" s="342" t="s">
        <v>455</v>
      </c>
      <c r="C7" s="341">
        <v>495980.07666666608</v>
      </c>
      <c r="D7" s="341">
        <v>1710027.4833333315</v>
      </c>
      <c r="E7" s="341">
        <v>288256.72366666654</v>
      </c>
    </row>
    <row r="8" spans="2:6" ht="20.100000000000001" customHeight="1" x14ac:dyDescent="0.25">
      <c r="B8" s="342" t="s">
        <v>456</v>
      </c>
      <c r="C8" s="341">
        <v>645742.58333333244</v>
      </c>
      <c r="D8" s="341">
        <v>1605951.2166666649</v>
      </c>
      <c r="E8" s="341">
        <v>418884.89437000017</v>
      </c>
    </row>
    <row r="9" spans="2:6" ht="20.100000000000001" customHeight="1" x14ac:dyDescent="0.25">
      <c r="B9" s="342" t="s">
        <v>409</v>
      </c>
      <c r="C9" s="341">
        <v>610706.95333333267</v>
      </c>
      <c r="D9" s="341">
        <v>1347746.1333333317</v>
      </c>
      <c r="E9" s="341">
        <v>335206.93333333335</v>
      </c>
      <c r="F9" s="340" t="s">
        <v>413</v>
      </c>
    </row>
    <row r="10" spans="2:6" ht="20.100000000000001" customHeight="1" x14ac:dyDescent="0.25">
      <c r="B10" s="342" t="s">
        <v>410</v>
      </c>
      <c r="C10" s="418">
        <v>948656.81666666537</v>
      </c>
      <c r="D10" s="418">
        <v>1116358.3666666651</v>
      </c>
      <c r="E10" s="418">
        <v>744277.69999999984</v>
      </c>
    </row>
    <row r="11" spans="2:6" ht="20.100000000000001" customHeight="1" x14ac:dyDescent="0.25">
      <c r="B11" s="342" t="s">
        <v>427</v>
      </c>
      <c r="C11" s="418">
        <v>845932.97666666622</v>
      </c>
      <c r="D11" s="418">
        <v>1795789.6333333314</v>
      </c>
      <c r="E11" s="418">
        <v>421628.28</v>
      </c>
    </row>
    <row r="12" spans="2:6" ht="20.100000000000001" customHeight="1" x14ac:dyDescent="0.25">
      <c r="B12" s="342" t="s">
        <v>454</v>
      </c>
      <c r="C12" s="418">
        <v>1094224.013333332</v>
      </c>
      <c r="D12" s="418">
        <v>1811610.2333333315</v>
      </c>
      <c r="E12" s="418">
        <v>474333.75099999999</v>
      </c>
    </row>
    <row r="13" spans="2:6" x14ac:dyDescent="0.25">
      <c r="B13" s="342" t="s">
        <v>453</v>
      </c>
      <c r="C13" s="418">
        <v>975683.08333333232</v>
      </c>
      <c r="D13" s="423">
        <v>1889718.6499999987</v>
      </c>
      <c r="E13" s="418">
        <v>424470.00669999997</v>
      </c>
    </row>
    <row r="14" spans="2:6" x14ac:dyDescent="0.25">
      <c r="B14" s="342" t="s">
        <v>457</v>
      </c>
      <c r="C14" s="418">
        <v>1223152.2133333324</v>
      </c>
      <c r="D14" s="418">
        <v>1781795.2599999984</v>
      </c>
      <c r="E14" s="418">
        <v>521529.59000000014</v>
      </c>
    </row>
    <row r="15" spans="2:6" x14ac:dyDescent="0.25">
      <c r="B15" s="342" t="s">
        <v>458</v>
      </c>
      <c r="C15" s="418">
        <v>1024428.1466666657</v>
      </c>
      <c r="D15" s="418">
        <v>1760664.8666666644</v>
      </c>
      <c r="E15" s="418">
        <v>584810.86666666658</v>
      </c>
    </row>
    <row r="16" spans="2:6" x14ac:dyDescent="0.25">
      <c r="B16" s="342" t="s">
        <v>459</v>
      </c>
      <c r="C16" s="418">
        <v>1020359.2299999989</v>
      </c>
      <c r="D16" s="418">
        <v>1819450.7899999984</v>
      </c>
      <c r="E16" s="418">
        <v>761014.54300000006</v>
      </c>
    </row>
    <row r="17" spans="2:5" x14ac:dyDescent="0.25">
      <c r="B17" s="342" t="s">
        <v>461</v>
      </c>
      <c r="C17" s="418">
        <v>1236435.7666666657</v>
      </c>
      <c r="D17" s="418">
        <v>1863513.5366666648</v>
      </c>
      <c r="E17" s="418">
        <v>682036.51930000028</v>
      </c>
    </row>
    <row r="18" spans="2:5" x14ac:dyDescent="0.25">
      <c r="B18" s="342" t="s">
        <v>469</v>
      </c>
      <c r="C18" s="418">
        <v>1413896.4399999988</v>
      </c>
      <c r="D18" s="418">
        <v>1911445.8866666649</v>
      </c>
      <c r="E18" s="418">
        <v>305591.94333333336</v>
      </c>
    </row>
    <row r="19" spans="2:5" x14ac:dyDescent="0.25">
      <c r="B19" s="342" t="s">
        <v>475</v>
      </c>
      <c r="C19" s="418">
        <v>728229.89666666603</v>
      </c>
      <c r="D19" s="418">
        <v>1694797.60333333</v>
      </c>
      <c r="E19" s="418">
        <v>204620.06140000001</v>
      </c>
    </row>
    <row r="20" spans="2:5" x14ac:dyDescent="0.25">
      <c r="B20" s="342" t="s">
        <v>507</v>
      </c>
      <c r="C20" s="418">
        <v>1080001.7933333321</v>
      </c>
      <c r="D20" s="418">
        <v>1689052.0499999984</v>
      </c>
      <c r="E20" s="418">
        <v>574190.40989999985</v>
      </c>
    </row>
    <row r="21" spans="2:5" x14ac:dyDescent="0.25">
      <c r="B21" s="342" t="s">
        <v>511</v>
      </c>
      <c r="C21" s="418">
        <v>1039748.3633333314</v>
      </c>
      <c r="D21" s="418">
        <v>1566862.6999999983</v>
      </c>
      <c r="E21" s="418">
        <v>495546.88539999991</v>
      </c>
    </row>
    <row r="22" spans="2:5" x14ac:dyDescent="0.25">
      <c r="B22" s="342" t="s">
        <v>529</v>
      </c>
      <c r="C22" s="418">
        <v>825826.8</v>
      </c>
      <c r="D22" s="418">
        <v>1608232.4566666654</v>
      </c>
      <c r="E22" s="418">
        <v>421434.18497000012</v>
      </c>
    </row>
    <row r="23" spans="2:5" x14ac:dyDescent="0.25">
      <c r="B23" s="342" t="s">
        <v>724</v>
      </c>
      <c r="C23" s="418">
        <v>1145203.633333331</v>
      </c>
      <c r="D23" s="418">
        <v>1734749.1999999981</v>
      </c>
      <c r="E23" s="418">
        <v>379280.33332999999</v>
      </c>
    </row>
    <row r="24" spans="2:5" x14ac:dyDescent="0.25">
      <c r="B24" s="444"/>
    </row>
    <row r="25" spans="2:5" x14ac:dyDescent="0.25">
      <c r="B25" s="444"/>
    </row>
    <row r="26" spans="2:5" x14ac:dyDescent="0.25">
      <c r="B26" s="444"/>
    </row>
    <row r="27" spans="2:5" x14ac:dyDescent="0.25">
      <c r="B27" s="444"/>
    </row>
  </sheetData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7"/>
  <sheetViews>
    <sheetView topLeftCell="A52" workbookViewId="0">
      <selection activeCell="H62" sqref="H62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80" t="s">
        <v>196</v>
      </c>
      <c r="C2" s="481"/>
    </row>
    <row r="3" spans="2:9" ht="20.100000000000001" customHeight="1" thickBot="1" x14ac:dyDescent="0.3">
      <c r="B3" s="359" t="s">
        <v>440</v>
      </c>
      <c r="C3" s="359" t="s">
        <v>374</v>
      </c>
      <c r="D3" s="360" t="s">
        <v>214</v>
      </c>
      <c r="E3" s="360" t="s">
        <v>216</v>
      </c>
      <c r="F3" s="360" t="s">
        <v>375</v>
      </c>
      <c r="G3" s="360" t="s">
        <v>376</v>
      </c>
      <c r="H3" s="360" t="s">
        <v>377</v>
      </c>
      <c r="I3" s="360" t="s">
        <v>378</v>
      </c>
    </row>
    <row r="4" spans="2:9" ht="17.100000000000001" customHeight="1" x14ac:dyDescent="0.25">
      <c r="B4" s="447" t="s">
        <v>685</v>
      </c>
      <c r="C4" s="448" t="s">
        <v>690</v>
      </c>
      <c r="D4" s="448" t="s">
        <v>393</v>
      </c>
      <c r="E4" s="450">
        <v>44860</v>
      </c>
      <c r="F4" s="451">
        <v>0.58333333333333337</v>
      </c>
      <c r="G4" s="451">
        <v>0.66666666666666663</v>
      </c>
      <c r="H4" s="498">
        <v>43056.13</v>
      </c>
      <c r="I4" s="453">
        <v>61563</v>
      </c>
    </row>
    <row r="5" spans="2:9" ht="17.100000000000001" customHeight="1" x14ac:dyDescent="0.25">
      <c r="B5" s="447" t="s">
        <v>452</v>
      </c>
      <c r="C5" s="448" t="s">
        <v>683</v>
      </c>
      <c r="D5" s="448" t="s">
        <v>385</v>
      </c>
      <c r="E5" s="450">
        <v>44859</v>
      </c>
      <c r="F5" s="451">
        <v>0.625</v>
      </c>
      <c r="G5" s="451">
        <v>0.70833333333333337</v>
      </c>
      <c r="H5" s="452">
        <v>124417.166666666</v>
      </c>
      <c r="I5" s="453">
        <v>122533</v>
      </c>
    </row>
    <row r="6" spans="2:9" ht="17.100000000000001" customHeight="1" x14ac:dyDescent="0.25">
      <c r="B6" s="447" t="s">
        <v>452</v>
      </c>
      <c r="C6" s="448" t="s">
        <v>709</v>
      </c>
      <c r="D6" s="448" t="s">
        <v>385</v>
      </c>
      <c r="E6" s="459">
        <v>44864</v>
      </c>
      <c r="F6" s="451">
        <v>0.625</v>
      </c>
      <c r="G6" s="451">
        <v>0.70833333333333337</v>
      </c>
      <c r="H6" s="452">
        <v>117419.96666666601</v>
      </c>
      <c r="I6" s="453">
        <v>120355</v>
      </c>
    </row>
    <row r="7" spans="2:9" ht="17.100000000000001" customHeight="1" x14ac:dyDescent="0.25">
      <c r="B7" s="447"/>
      <c r="C7" s="448" t="s">
        <v>531</v>
      </c>
      <c r="D7" s="448" t="s">
        <v>679</v>
      </c>
      <c r="E7" s="459">
        <v>44863</v>
      </c>
      <c r="F7" s="451">
        <v>0.875</v>
      </c>
      <c r="G7" s="451">
        <v>0.97916666666666663</v>
      </c>
      <c r="H7" s="452">
        <v>61966.183333333298</v>
      </c>
      <c r="I7" s="453">
        <v>55456</v>
      </c>
    </row>
    <row r="8" spans="2:9" ht="17.100000000000001" customHeight="1" x14ac:dyDescent="0.25">
      <c r="B8" s="447"/>
      <c r="C8" s="448" t="s">
        <v>678</v>
      </c>
      <c r="D8" s="449" t="s">
        <v>679</v>
      </c>
      <c r="E8" s="450">
        <v>44858</v>
      </c>
      <c r="F8" s="451">
        <v>0.20833333333333334</v>
      </c>
      <c r="G8" s="451">
        <v>0.375</v>
      </c>
      <c r="H8" s="454">
        <v>51572.933333333298</v>
      </c>
      <c r="I8" s="455">
        <v>52061</v>
      </c>
    </row>
    <row r="9" spans="2:9" ht="17.100000000000001" customHeight="1" x14ac:dyDescent="0.25">
      <c r="B9" s="447"/>
      <c r="C9" s="448" t="s">
        <v>504</v>
      </c>
      <c r="D9" s="449" t="s">
        <v>382</v>
      </c>
      <c r="E9" s="450">
        <v>44858</v>
      </c>
      <c r="F9" s="451">
        <v>0.90625</v>
      </c>
      <c r="G9" s="451">
        <v>0.95833333333333337</v>
      </c>
      <c r="H9" s="452">
        <v>35542.883333333302</v>
      </c>
      <c r="I9" s="453">
        <v>39917</v>
      </c>
    </row>
    <row r="10" spans="2:9" ht="17.100000000000001" customHeight="1" x14ac:dyDescent="0.25">
      <c r="B10" s="447"/>
      <c r="C10" s="448" t="s">
        <v>360</v>
      </c>
      <c r="D10" s="448" t="s">
        <v>382</v>
      </c>
      <c r="E10" s="459">
        <v>44863</v>
      </c>
      <c r="F10" s="451">
        <v>0.85416666666666663</v>
      </c>
      <c r="G10" s="451">
        <v>0.95833333333333337</v>
      </c>
      <c r="H10" s="452">
        <v>35444.533333333296</v>
      </c>
      <c r="I10" s="453">
        <v>45188</v>
      </c>
    </row>
    <row r="11" spans="2:9" ht="17.100000000000001" customHeight="1" x14ac:dyDescent="0.25">
      <c r="B11" s="447" t="s">
        <v>681</v>
      </c>
      <c r="C11" s="448" t="s">
        <v>514</v>
      </c>
      <c r="D11" s="448" t="s">
        <v>385</v>
      </c>
      <c r="E11" s="450">
        <v>44858</v>
      </c>
      <c r="F11" s="451">
        <v>0.83333333333333337</v>
      </c>
      <c r="G11" s="451">
        <v>0.89583333333333337</v>
      </c>
      <c r="H11" s="452">
        <v>33293.483333333301</v>
      </c>
      <c r="I11" s="453">
        <v>57648</v>
      </c>
    </row>
    <row r="12" spans="2:9" ht="17.100000000000001" customHeight="1" x14ac:dyDescent="0.25">
      <c r="B12" s="447"/>
      <c r="C12" s="448" t="s">
        <v>504</v>
      </c>
      <c r="D12" s="449" t="s">
        <v>382</v>
      </c>
      <c r="E12" s="450">
        <v>44859</v>
      </c>
      <c r="F12" s="451">
        <v>0.90625</v>
      </c>
      <c r="G12" s="451">
        <v>0.95833333333333337</v>
      </c>
      <c r="H12" s="452">
        <v>31501.3</v>
      </c>
      <c r="I12" s="453">
        <v>36496</v>
      </c>
    </row>
    <row r="13" spans="2:9" ht="17.100000000000001" customHeight="1" x14ac:dyDescent="0.25">
      <c r="B13" s="447"/>
      <c r="C13" s="448" t="s">
        <v>504</v>
      </c>
      <c r="D13" s="449" t="s">
        <v>382</v>
      </c>
      <c r="E13" s="450">
        <v>44860</v>
      </c>
      <c r="F13" s="451">
        <v>0.90625</v>
      </c>
      <c r="G13" s="451">
        <v>0.95833333333333337</v>
      </c>
      <c r="H13" s="454">
        <v>30279.666666666599</v>
      </c>
      <c r="I13" s="455">
        <v>35608</v>
      </c>
    </row>
    <row r="14" spans="2:9" ht="17.100000000000001" customHeight="1" x14ac:dyDescent="0.25">
      <c r="B14" s="447"/>
      <c r="C14" s="448" t="s">
        <v>504</v>
      </c>
      <c r="D14" s="449" t="s">
        <v>382</v>
      </c>
      <c r="E14" s="450">
        <v>44861</v>
      </c>
      <c r="F14" s="451">
        <v>0.90625</v>
      </c>
      <c r="G14" s="451">
        <v>0.95833333333333337</v>
      </c>
      <c r="H14" s="452">
        <v>29406.016666666601</v>
      </c>
      <c r="I14" s="453">
        <v>34560</v>
      </c>
    </row>
    <row r="15" spans="2:9" ht="17.100000000000001" customHeight="1" x14ac:dyDescent="0.25">
      <c r="B15" s="447" t="s">
        <v>632</v>
      </c>
      <c r="C15" s="447" t="s">
        <v>698</v>
      </c>
      <c r="D15" s="456" t="s">
        <v>393</v>
      </c>
      <c r="E15" s="459">
        <v>44863</v>
      </c>
      <c r="F15" s="451">
        <v>0.625</v>
      </c>
      <c r="G15" s="451">
        <v>0.70833333333333337</v>
      </c>
      <c r="H15" s="455">
        <v>27971.716666666602</v>
      </c>
      <c r="I15" s="455">
        <v>37032</v>
      </c>
    </row>
    <row r="16" spans="2:9" ht="17.100000000000001" customHeight="1" x14ac:dyDescent="0.25">
      <c r="B16" s="447"/>
      <c r="C16" s="447" t="s">
        <v>506</v>
      </c>
      <c r="D16" s="456" t="s">
        <v>679</v>
      </c>
      <c r="E16" s="459">
        <v>44864</v>
      </c>
      <c r="F16" s="451">
        <v>0.91666666666666663</v>
      </c>
      <c r="G16" s="451">
        <v>0.99930555555555556</v>
      </c>
      <c r="H16" s="455">
        <v>26963.45</v>
      </c>
      <c r="I16" s="455">
        <v>39805</v>
      </c>
    </row>
    <row r="17" spans="2:11" ht="17.100000000000001" customHeight="1" x14ac:dyDescent="0.25">
      <c r="B17" s="447"/>
      <c r="C17" s="447" t="s">
        <v>714</v>
      </c>
      <c r="D17" s="456" t="s">
        <v>679</v>
      </c>
      <c r="E17" s="459">
        <v>44864</v>
      </c>
      <c r="F17" s="451">
        <v>0.83333333333333337</v>
      </c>
      <c r="G17" s="451">
        <v>0.91666666666666663</v>
      </c>
      <c r="H17" s="455">
        <v>25104.5</v>
      </c>
      <c r="I17" s="455">
        <v>48360</v>
      </c>
    </row>
    <row r="18" spans="2:11" ht="17.100000000000001" customHeight="1" x14ac:dyDescent="0.25">
      <c r="B18" s="447"/>
      <c r="C18" s="447" t="s">
        <v>680</v>
      </c>
      <c r="D18" s="497" t="s">
        <v>679</v>
      </c>
      <c r="E18" s="450">
        <v>44862</v>
      </c>
      <c r="F18" s="451">
        <v>0.54166666666666663</v>
      </c>
      <c r="G18" s="451">
        <v>0.625</v>
      </c>
      <c r="H18" s="455">
        <v>24725.5333333333</v>
      </c>
      <c r="I18" s="455">
        <v>31578</v>
      </c>
    </row>
    <row r="19" spans="2:11" ht="17.100000000000001" customHeight="1" x14ac:dyDescent="0.25">
      <c r="B19" s="447"/>
      <c r="C19" s="447" t="s">
        <v>504</v>
      </c>
      <c r="D19" s="497" t="s">
        <v>382</v>
      </c>
      <c r="E19" s="450">
        <v>44862</v>
      </c>
      <c r="F19" s="451">
        <v>0.90625</v>
      </c>
      <c r="G19" s="451">
        <v>0.95833333333333337</v>
      </c>
      <c r="H19" s="455">
        <v>23862.616666666599</v>
      </c>
      <c r="I19" s="455">
        <v>30645</v>
      </c>
    </row>
    <row r="20" spans="2:11" ht="17.100000000000001" customHeight="1" x14ac:dyDescent="0.25">
      <c r="B20" s="447"/>
      <c r="C20" s="447" t="s">
        <v>680</v>
      </c>
      <c r="D20" s="497" t="s">
        <v>679</v>
      </c>
      <c r="E20" s="450">
        <v>44858</v>
      </c>
      <c r="F20" s="451">
        <v>0.54166666666666663</v>
      </c>
      <c r="G20" s="451">
        <v>0.625</v>
      </c>
      <c r="H20" s="455">
        <v>22057.266666666601</v>
      </c>
      <c r="I20" s="455">
        <v>30567</v>
      </c>
    </row>
    <row r="21" spans="2:11" ht="17.100000000000001" customHeight="1" x14ac:dyDescent="0.25">
      <c r="B21" s="447"/>
      <c r="C21" s="447" t="s">
        <v>680</v>
      </c>
      <c r="D21" s="497" t="s">
        <v>679</v>
      </c>
      <c r="E21" s="450">
        <v>44861</v>
      </c>
      <c r="F21" s="451">
        <v>0.54166666666666663</v>
      </c>
      <c r="G21" s="451">
        <v>0.625</v>
      </c>
      <c r="H21" s="455">
        <v>21470.633333333299</v>
      </c>
      <c r="I21" s="455">
        <v>29575</v>
      </c>
    </row>
    <row r="22" spans="2:11" ht="17.100000000000001" customHeight="1" x14ac:dyDescent="0.25">
      <c r="B22" s="447" t="s">
        <v>685</v>
      </c>
      <c r="C22" s="447" t="s">
        <v>689</v>
      </c>
      <c r="D22" s="456" t="s">
        <v>393</v>
      </c>
      <c r="E22" s="450">
        <v>44860</v>
      </c>
      <c r="F22" s="451">
        <v>0.48958333333333331</v>
      </c>
      <c r="G22" s="451">
        <v>0.57291666666666663</v>
      </c>
      <c r="H22" s="455">
        <v>21415.3</v>
      </c>
      <c r="I22" s="455">
        <v>26852</v>
      </c>
    </row>
    <row r="23" spans="2:11" ht="17.100000000000001" customHeight="1" x14ac:dyDescent="0.25">
      <c r="B23" s="447"/>
      <c r="C23" s="447" t="s">
        <v>680</v>
      </c>
      <c r="D23" s="497" t="s">
        <v>679</v>
      </c>
      <c r="E23" s="450">
        <v>44860</v>
      </c>
      <c r="F23" s="451">
        <v>0.54166666666666663</v>
      </c>
      <c r="G23" s="451">
        <v>0.625</v>
      </c>
      <c r="H23" s="455">
        <v>20148.5</v>
      </c>
      <c r="I23" s="455">
        <v>32289</v>
      </c>
    </row>
    <row r="24" spans="2:11" ht="17.100000000000001" customHeight="1" x14ac:dyDescent="0.25">
      <c r="B24" s="447"/>
      <c r="C24" s="447" t="s">
        <v>680</v>
      </c>
      <c r="D24" s="497" t="s">
        <v>679</v>
      </c>
      <c r="E24" s="450">
        <v>44859</v>
      </c>
      <c r="F24" s="451">
        <v>0.54166666666666663</v>
      </c>
      <c r="G24" s="451">
        <v>0.625</v>
      </c>
      <c r="H24" s="455">
        <v>19895.683333333302</v>
      </c>
      <c r="I24" s="455">
        <v>34053</v>
      </c>
    </row>
    <row r="25" spans="2:11" s="298" customFormat="1" ht="17.100000000000001" customHeight="1" x14ac:dyDescent="0.25">
      <c r="B25" s="447"/>
      <c r="C25" s="447" t="s">
        <v>532</v>
      </c>
      <c r="D25" s="456" t="s">
        <v>713</v>
      </c>
      <c r="E25" s="459">
        <v>44864</v>
      </c>
      <c r="F25" s="451">
        <v>0.83333333333333337</v>
      </c>
      <c r="G25" s="451">
        <v>0.91666666666666663</v>
      </c>
      <c r="H25" s="455">
        <v>19233.183333333302</v>
      </c>
      <c r="I25" s="455">
        <v>38429</v>
      </c>
      <c r="J25"/>
      <c r="K25"/>
    </row>
    <row r="26" spans="2:11" ht="17.100000000000001" customHeight="1" x14ac:dyDescent="0.25">
      <c r="B26" s="447" t="s">
        <v>452</v>
      </c>
      <c r="C26" s="447" t="s">
        <v>710</v>
      </c>
      <c r="D26" s="456" t="s">
        <v>696</v>
      </c>
      <c r="E26" s="459">
        <v>44864</v>
      </c>
      <c r="F26" s="451">
        <v>0.625</v>
      </c>
      <c r="G26" s="451">
        <v>0.70833333333333337</v>
      </c>
      <c r="H26" s="455">
        <v>17589.983333333301</v>
      </c>
      <c r="I26" s="455">
        <v>40853</v>
      </c>
    </row>
    <row r="27" spans="2:11" ht="17.100000000000001" customHeight="1" x14ac:dyDescent="0.25">
      <c r="B27" s="447" t="s">
        <v>452</v>
      </c>
      <c r="C27" s="447" t="s">
        <v>682</v>
      </c>
      <c r="D27" s="456" t="s">
        <v>385</v>
      </c>
      <c r="E27" s="450">
        <v>44858</v>
      </c>
      <c r="F27" s="451">
        <v>0.625</v>
      </c>
      <c r="G27" s="451">
        <v>0.70833333333333337</v>
      </c>
      <c r="H27" s="455">
        <v>15901.666666666601</v>
      </c>
      <c r="I27" s="455">
        <v>32797</v>
      </c>
    </row>
    <row r="28" spans="2:11" ht="17.100000000000001" customHeight="1" x14ac:dyDescent="0.25">
      <c r="B28" s="447" t="s">
        <v>685</v>
      </c>
      <c r="C28" s="447" t="s">
        <v>688</v>
      </c>
      <c r="D28" s="456" t="s">
        <v>684</v>
      </c>
      <c r="E28" s="450">
        <v>44859</v>
      </c>
      <c r="F28" s="451">
        <v>0.58333333333333337</v>
      </c>
      <c r="G28" s="451">
        <v>0.66666666666666663</v>
      </c>
      <c r="H28" s="455">
        <v>15137.166666666601</v>
      </c>
      <c r="I28" s="455">
        <v>33923</v>
      </c>
    </row>
    <row r="29" spans="2:11" ht="17.100000000000001" customHeight="1" x14ac:dyDescent="0.25">
      <c r="B29" s="447" t="s">
        <v>452</v>
      </c>
      <c r="C29" s="447" t="s">
        <v>699</v>
      </c>
      <c r="D29" s="456" t="s">
        <v>385</v>
      </c>
      <c r="E29" s="459">
        <v>44863</v>
      </c>
      <c r="F29" s="451">
        <v>0.54166666666666663</v>
      </c>
      <c r="G29" s="451">
        <v>0.625</v>
      </c>
      <c r="H29" s="455">
        <v>14100.8</v>
      </c>
      <c r="I29" s="455">
        <v>23675</v>
      </c>
    </row>
    <row r="30" spans="2:11" ht="17.100000000000001" customHeight="1" x14ac:dyDescent="0.25">
      <c r="B30" s="447" t="s">
        <v>452</v>
      </c>
      <c r="C30" s="447" t="s">
        <v>700</v>
      </c>
      <c r="D30" s="456" t="s">
        <v>385</v>
      </c>
      <c r="E30" s="459">
        <v>44863</v>
      </c>
      <c r="F30" s="451">
        <v>0.64583333333333337</v>
      </c>
      <c r="G30" s="451">
        <v>0.72916666666666663</v>
      </c>
      <c r="H30" s="455">
        <v>13169.3833333333</v>
      </c>
      <c r="I30" s="455">
        <v>23660</v>
      </c>
    </row>
    <row r="31" spans="2:11" x14ac:dyDescent="0.25">
      <c r="B31" s="447" t="s">
        <v>685</v>
      </c>
      <c r="C31" s="447" t="s">
        <v>686</v>
      </c>
      <c r="D31" s="456" t="s">
        <v>393</v>
      </c>
      <c r="E31" s="450">
        <v>44859</v>
      </c>
      <c r="F31" s="451">
        <v>0.48958333333333331</v>
      </c>
      <c r="G31" s="451">
        <v>0.57291666666666663</v>
      </c>
      <c r="H31" s="455">
        <v>13022.416666666601</v>
      </c>
      <c r="I31" s="455">
        <v>20039</v>
      </c>
    </row>
    <row r="32" spans="2:11" x14ac:dyDescent="0.25">
      <c r="B32" s="447" t="s">
        <v>530</v>
      </c>
      <c r="C32" s="447" t="s">
        <v>659</v>
      </c>
      <c r="D32" s="456" t="s">
        <v>684</v>
      </c>
      <c r="E32" s="459">
        <v>44864</v>
      </c>
      <c r="F32" s="451">
        <v>0.42708333333333331</v>
      </c>
      <c r="G32" s="451">
        <v>0.51041666666666663</v>
      </c>
      <c r="H32" s="455">
        <v>12770.15</v>
      </c>
      <c r="I32" s="455">
        <v>19689</v>
      </c>
    </row>
    <row r="33" spans="2:9" x14ac:dyDescent="0.25">
      <c r="B33" s="447" t="s">
        <v>685</v>
      </c>
      <c r="C33" s="447" t="s">
        <v>687</v>
      </c>
      <c r="D33" s="456" t="s">
        <v>393</v>
      </c>
      <c r="E33" s="450">
        <v>44859</v>
      </c>
      <c r="F33" s="451">
        <v>0.58333333333333337</v>
      </c>
      <c r="G33" s="451">
        <v>0.66666666666666663</v>
      </c>
      <c r="H33" s="455">
        <v>10579.3</v>
      </c>
      <c r="I33" s="455">
        <v>29866</v>
      </c>
    </row>
    <row r="34" spans="2:9" x14ac:dyDescent="0.25">
      <c r="B34" s="447" t="s">
        <v>692</v>
      </c>
      <c r="C34" s="447" t="s">
        <v>693</v>
      </c>
      <c r="D34" s="456" t="s">
        <v>393</v>
      </c>
      <c r="E34" s="450">
        <v>44861</v>
      </c>
      <c r="F34" s="451">
        <v>0.48958333333333331</v>
      </c>
      <c r="G34" s="451">
        <v>0.57291666666666663</v>
      </c>
      <c r="H34" s="455">
        <v>9523.5333333333292</v>
      </c>
      <c r="I34" s="455">
        <v>12325</v>
      </c>
    </row>
    <row r="35" spans="2:9" x14ac:dyDescent="0.25">
      <c r="B35" s="447"/>
      <c r="C35" s="447" t="s">
        <v>708</v>
      </c>
      <c r="D35" s="456" t="s">
        <v>679</v>
      </c>
      <c r="E35" s="459">
        <v>44863</v>
      </c>
      <c r="F35" s="451">
        <v>0.95833333333333337</v>
      </c>
      <c r="G35" s="451">
        <v>0.5</v>
      </c>
      <c r="H35" s="455">
        <v>9497.15</v>
      </c>
      <c r="I35" s="455">
        <v>17059</v>
      </c>
    </row>
    <row r="36" spans="2:9" x14ac:dyDescent="0.25">
      <c r="B36" s="447"/>
      <c r="C36" s="447" t="s">
        <v>505</v>
      </c>
      <c r="D36" s="447" t="s">
        <v>679</v>
      </c>
      <c r="E36" s="459">
        <v>44864</v>
      </c>
      <c r="F36" s="463">
        <v>0.79166666666666663</v>
      </c>
      <c r="G36" s="463">
        <v>0.83333333333333337</v>
      </c>
      <c r="H36" s="455">
        <v>9261.0666666666602</v>
      </c>
      <c r="I36" s="455">
        <v>19186</v>
      </c>
    </row>
    <row r="37" spans="2:9" x14ac:dyDescent="0.25">
      <c r="B37" s="447"/>
      <c r="C37" s="447" t="s">
        <v>694</v>
      </c>
      <c r="D37" s="447" t="s">
        <v>385</v>
      </c>
      <c r="E37" s="450">
        <v>44861</v>
      </c>
      <c r="F37" s="464">
        <v>0.58333333333333337</v>
      </c>
      <c r="G37" s="464">
        <v>0.66666666666666663</v>
      </c>
      <c r="H37" s="455">
        <v>6242.4666666666599</v>
      </c>
      <c r="I37" s="455">
        <v>13704</v>
      </c>
    </row>
    <row r="38" spans="2:9" x14ac:dyDescent="0.25">
      <c r="B38" s="447" t="s">
        <v>452</v>
      </c>
      <c r="C38" s="447" t="s">
        <v>711</v>
      </c>
      <c r="D38" s="456" t="s">
        <v>712</v>
      </c>
      <c r="E38" s="459">
        <v>44864</v>
      </c>
      <c r="F38" s="451">
        <v>0.625</v>
      </c>
      <c r="G38" s="451">
        <v>0.70833333333333337</v>
      </c>
      <c r="H38" s="455">
        <v>4832.45</v>
      </c>
      <c r="I38" s="455">
        <v>11921</v>
      </c>
    </row>
    <row r="39" spans="2:9" ht="30" x14ac:dyDescent="0.25">
      <c r="B39" s="457"/>
      <c r="C39" s="457" t="s">
        <v>703</v>
      </c>
      <c r="D39" s="458" t="s">
        <v>704</v>
      </c>
      <c r="E39" s="459">
        <v>44863</v>
      </c>
      <c r="F39" s="460">
        <v>0.83333333333333337</v>
      </c>
      <c r="G39" s="461" t="s">
        <v>697</v>
      </c>
      <c r="H39" s="462">
        <v>4558.2</v>
      </c>
      <c r="I39" s="462">
        <v>9880</v>
      </c>
    </row>
    <row r="40" spans="2:9" x14ac:dyDescent="0.25">
      <c r="B40" s="447" t="s">
        <v>685</v>
      </c>
      <c r="C40" s="447" t="s">
        <v>691</v>
      </c>
      <c r="D40" s="456" t="s">
        <v>684</v>
      </c>
      <c r="E40" s="450">
        <v>44860</v>
      </c>
      <c r="F40" s="451">
        <v>0.58333333333333337</v>
      </c>
      <c r="G40" s="451">
        <v>0.66666666666666663</v>
      </c>
      <c r="H40" s="455">
        <v>3583.05</v>
      </c>
      <c r="I40" s="455">
        <v>16471</v>
      </c>
    </row>
    <row r="41" spans="2:9" ht="30" x14ac:dyDescent="0.25">
      <c r="B41" s="457"/>
      <c r="C41" s="457" t="s">
        <v>695</v>
      </c>
      <c r="D41" s="458" t="s">
        <v>696</v>
      </c>
      <c r="E41" s="459">
        <v>44862</v>
      </c>
      <c r="F41" s="460">
        <v>0.83333333333333337</v>
      </c>
      <c r="G41" s="461" t="s">
        <v>697</v>
      </c>
      <c r="H41" s="462">
        <v>2942.4666666666599</v>
      </c>
      <c r="I41" s="462">
        <v>10187</v>
      </c>
    </row>
    <row r="42" spans="2:9" x14ac:dyDescent="0.25">
      <c r="B42" s="447" t="s">
        <v>530</v>
      </c>
      <c r="C42" s="447" t="s">
        <v>581</v>
      </c>
      <c r="D42" s="456" t="s">
        <v>684</v>
      </c>
      <c r="E42" s="450">
        <v>44858</v>
      </c>
      <c r="F42" s="451">
        <v>0.58333333333333337</v>
      </c>
      <c r="G42" s="451">
        <v>0.66666666666666663</v>
      </c>
      <c r="H42" s="455">
        <v>2294.2833333333301</v>
      </c>
      <c r="I42" s="455">
        <v>5374</v>
      </c>
    </row>
    <row r="43" spans="2:9" x14ac:dyDescent="0.25">
      <c r="B43" s="447" t="s">
        <v>701</v>
      </c>
      <c r="C43" s="447" t="s">
        <v>702</v>
      </c>
      <c r="D43" s="456" t="s">
        <v>393</v>
      </c>
      <c r="E43" s="459">
        <v>44863</v>
      </c>
      <c r="F43" s="451">
        <v>0.83333333333333337</v>
      </c>
      <c r="G43" s="451">
        <v>0.95833333333333337</v>
      </c>
      <c r="H43" s="455">
        <v>1950.15</v>
      </c>
      <c r="I43" s="455">
        <v>6767</v>
      </c>
    </row>
    <row r="44" spans="2:9" x14ac:dyDescent="0.25">
      <c r="B44" s="447"/>
      <c r="C44" s="447" t="s">
        <v>715</v>
      </c>
      <c r="D44" s="456" t="s">
        <v>707</v>
      </c>
      <c r="E44" s="459">
        <v>44864</v>
      </c>
      <c r="F44" s="451">
        <v>0.875</v>
      </c>
      <c r="G44" s="451">
        <v>0.99930555555555556</v>
      </c>
      <c r="H44" s="455">
        <v>201.28333333333299</v>
      </c>
      <c r="I44" s="455">
        <v>277</v>
      </c>
    </row>
    <row r="45" spans="2:9" x14ac:dyDescent="0.25">
      <c r="B45" s="447"/>
      <c r="C45" s="447" t="s">
        <v>705</v>
      </c>
      <c r="D45" s="456" t="s">
        <v>706</v>
      </c>
      <c r="E45" s="459">
        <v>44863</v>
      </c>
      <c r="F45" s="465">
        <v>0.91666666666666663</v>
      </c>
      <c r="G45" s="465">
        <v>0.98611111111111116</v>
      </c>
      <c r="H45" s="455">
        <v>198.86666666666599</v>
      </c>
      <c r="I45" s="455">
        <v>1040</v>
      </c>
    </row>
    <row r="46" spans="2:9" x14ac:dyDescent="0.25">
      <c r="B46" s="447"/>
      <c r="C46" s="447" t="s">
        <v>546</v>
      </c>
      <c r="D46" s="466" t="s">
        <v>707</v>
      </c>
      <c r="E46" s="459">
        <v>44863</v>
      </c>
      <c r="F46" s="464">
        <v>0.75</v>
      </c>
      <c r="G46" s="464">
        <v>0.875</v>
      </c>
      <c r="H46" s="455">
        <v>105.86666666666601</v>
      </c>
      <c r="I46" s="455">
        <v>204</v>
      </c>
    </row>
    <row r="47" spans="2:9" x14ac:dyDescent="0.25">
      <c r="B47" s="447"/>
      <c r="C47" s="447" t="s">
        <v>716</v>
      </c>
      <c r="D47" s="447" t="s">
        <v>717</v>
      </c>
      <c r="E47" s="467">
        <v>44864</v>
      </c>
      <c r="F47" s="463">
        <v>0.91666666666666663</v>
      </c>
      <c r="G47" s="463">
        <v>0.99930555555555556</v>
      </c>
      <c r="H47" s="468">
        <v>52.966666666666598</v>
      </c>
      <c r="I47" s="468">
        <v>159</v>
      </c>
    </row>
    <row r="48" spans="2:9" ht="15.75" thickBot="1" x14ac:dyDescent="0.3">
      <c r="B48"/>
      <c r="C48" s="297"/>
    </row>
    <row r="49" spans="2:9" ht="15.75" thickBot="1" x14ac:dyDescent="0.3">
      <c r="B49" s="482" t="s">
        <v>379</v>
      </c>
      <c r="C49" s="483"/>
    </row>
    <row r="50" spans="2:9" ht="15.75" thickBot="1" x14ac:dyDescent="0.3">
      <c r="B50" s="398" t="s">
        <v>374</v>
      </c>
      <c r="C50" s="359"/>
      <c r="D50" s="360" t="s">
        <v>380</v>
      </c>
      <c r="E50" s="360" t="s">
        <v>375</v>
      </c>
      <c r="F50" s="360" t="s">
        <v>381</v>
      </c>
      <c r="G50" s="360" t="s">
        <v>376</v>
      </c>
      <c r="H50" s="360" t="s">
        <v>377</v>
      </c>
      <c r="I50" s="360" t="s">
        <v>378</v>
      </c>
    </row>
    <row r="51" spans="2:9" x14ac:dyDescent="0.25">
      <c r="B51" s="401" t="s">
        <v>718</v>
      </c>
      <c r="C51" s="402" t="s">
        <v>382</v>
      </c>
      <c r="D51" s="403">
        <v>44858</v>
      </c>
      <c r="E51" s="404">
        <v>0.375</v>
      </c>
      <c r="F51" s="405">
        <v>44862</v>
      </c>
      <c r="G51" s="406">
        <v>0.95833333333333337</v>
      </c>
      <c r="H51" s="407">
        <v>4854.4799999999996</v>
      </c>
      <c r="I51" s="401">
        <v>7948</v>
      </c>
    </row>
    <row r="52" spans="2:9" x14ac:dyDescent="0.25">
      <c r="B52" s="401" t="s">
        <v>719</v>
      </c>
      <c r="C52" s="402" t="s">
        <v>385</v>
      </c>
      <c r="D52" s="403">
        <v>44858</v>
      </c>
      <c r="E52" s="404">
        <v>6.9444444444444447E-4</v>
      </c>
      <c r="F52" s="405">
        <v>44858</v>
      </c>
      <c r="G52" s="406">
        <v>0.95833333333333337</v>
      </c>
      <c r="H52" s="407">
        <v>154.41999999999999</v>
      </c>
      <c r="I52" s="401">
        <v>537</v>
      </c>
    </row>
    <row r="53" spans="2:9" x14ac:dyDescent="0.25">
      <c r="B53" s="401" t="s">
        <v>720</v>
      </c>
      <c r="C53" s="402" t="s">
        <v>385</v>
      </c>
      <c r="D53" s="403">
        <v>44859</v>
      </c>
      <c r="E53" s="404">
        <v>0.70833333333333337</v>
      </c>
      <c r="F53" s="405">
        <v>44860</v>
      </c>
      <c r="G53" s="406">
        <v>0.45833333333333331</v>
      </c>
      <c r="H53" s="407">
        <v>2527.34</v>
      </c>
      <c r="I53" s="401">
        <v>4500</v>
      </c>
    </row>
    <row r="54" spans="2:9" x14ac:dyDescent="0.25">
      <c r="B54" s="401" t="s">
        <v>721</v>
      </c>
      <c r="C54" s="402" t="s">
        <v>393</v>
      </c>
      <c r="D54" s="403">
        <v>44859</v>
      </c>
      <c r="E54" s="404">
        <v>0.70833333333333337</v>
      </c>
      <c r="F54" s="405">
        <v>44860</v>
      </c>
      <c r="G54" s="406">
        <v>0.45833333333333331</v>
      </c>
      <c r="H54" s="407">
        <v>970.13</v>
      </c>
      <c r="I54" s="401">
        <v>1891</v>
      </c>
    </row>
    <row r="55" spans="2:9" x14ac:dyDescent="0.25">
      <c r="B55" s="401" t="s">
        <v>722</v>
      </c>
      <c r="C55" s="402" t="s">
        <v>684</v>
      </c>
      <c r="D55" s="403">
        <v>44859</v>
      </c>
      <c r="E55" s="404">
        <v>0.70833333333333337</v>
      </c>
      <c r="F55" s="405">
        <v>44860</v>
      </c>
      <c r="G55" s="406">
        <v>0.45833333333333331</v>
      </c>
      <c r="H55" s="407">
        <v>390.38</v>
      </c>
      <c r="I55" s="401">
        <v>699</v>
      </c>
    </row>
    <row r="56" spans="2:9" x14ac:dyDescent="0.25">
      <c r="B56" s="401" t="s">
        <v>723</v>
      </c>
      <c r="C56" s="402" t="s">
        <v>393</v>
      </c>
      <c r="D56" s="403">
        <v>44860</v>
      </c>
      <c r="E56" s="404">
        <v>0.70833333333333337</v>
      </c>
      <c r="F56" s="405">
        <v>44861</v>
      </c>
      <c r="G56" s="406">
        <v>0.54166666666666663</v>
      </c>
      <c r="H56" s="407">
        <v>2137.4499999999998</v>
      </c>
      <c r="I56" s="401">
        <v>5033</v>
      </c>
    </row>
    <row r="57" spans="2:9" x14ac:dyDescent="0.25">
      <c r="B57" s="401" t="s">
        <v>695</v>
      </c>
      <c r="C57" s="402" t="s">
        <v>696</v>
      </c>
      <c r="D57" s="403">
        <v>44862</v>
      </c>
      <c r="E57" s="404">
        <v>0.70833333333333337</v>
      </c>
      <c r="F57" s="405">
        <v>44864</v>
      </c>
      <c r="G57" s="406">
        <v>0.99930555555555556</v>
      </c>
      <c r="H57" s="407">
        <v>345.27</v>
      </c>
      <c r="I57" s="401">
        <v>673</v>
      </c>
    </row>
  </sheetData>
  <autoFilter ref="B3:I29" xr:uid="{7D46FBD9-20BA-4FF6-9F60-44AF332FA66D}">
    <sortState xmlns:xlrd2="http://schemas.microsoft.com/office/spreadsheetml/2017/richdata2" ref="B4:I47">
      <sortCondition descending="1" ref="H3:H29"/>
    </sortState>
  </autoFilter>
  <mergeCells count="2">
    <mergeCell ref="B2:C2"/>
    <mergeCell ref="B49:C4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94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2" customWidth="1"/>
    <col min="3" max="3" width="18.7109375" style="190" customWidth="1"/>
  </cols>
  <sheetData>
    <row r="1" spans="1:3" ht="20.100000000000001" customHeight="1" thickBot="1" x14ac:dyDescent="0.3">
      <c r="A1" s="484" t="s">
        <v>533</v>
      </c>
      <c r="B1" s="485"/>
      <c r="C1" s="485"/>
    </row>
    <row r="2" spans="1:3" ht="20.100000000000001" customHeight="1" thickBot="1" x14ac:dyDescent="0.3">
      <c r="A2" s="359" t="s">
        <v>441</v>
      </c>
      <c r="B2" s="360" t="s">
        <v>377</v>
      </c>
      <c r="C2" s="360" t="s">
        <v>378</v>
      </c>
    </row>
    <row r="3" spans="1:3" x14ac:dyDescent="0.25">
      <c r="A3" s="363" t="s">
        <v>360</v>
      </c>
      <c r="B3" s="300">
        <v>7817.7439999999997</v>
      </c>
      <c r="C3" s="301">
        <v>10006</v>
      </c>
    </row>
    <row r="4" spans="1:3" x14ac:dyDescent="0.25">
      <c r="A4" s="363" t="s">
        <v>476</v>
      </c>
      <c r="B4" s="300">
        <v>5216.3130000000001</v>
      </c>
      <c r="C4" s="301">
        <v>3880</v>
      </c>
    </row>
    <row r="5" spans="1:3" x14ac:dyDescent="0.25">
      <c r="A5" s="363" t="s">
        <v>508</v>
      </c>
      <c r="B5" s="300">
        <v>5052.03</v>
      </c>
      <c r="C5" s="301">
        <v>4155</v>
      </c>
    </row>
    <row r="6" spans="1:3" x14ac:dyDescent="0.25">
      <c r="A6" s="363" t="s">
        <v>534</v>
      </c>
      <c r="B6" s="300">
        <v>3269.0859999999998</v>
      </c>
      <c r="C6" s="301">
        <v>5388</v>
      </c>
    </row>
    <row r="7" spans="1:3" x14ac:dyDescent="0.25">
      <c r="A7" s="363" t="s">
        <v>477</v>
      </c>
      <c r="B7" s="300">
        <v>3125.5259999999998</v>
      </c>
      <c r="C7" s="301">
        <v>1326</v>
      </c>
    </row>
    <row r="8" spans="1:3" x14ac:dyDescent="0.25">
      <c r="A8" s="363" t="s">
        <v>535</v>
      </c>
      <c r="B8" s="300">
        <v>2373.098</v>
      </c>
      <c r="C8" s="301">
        <v>5488</v>
      </c>
    </row>
    <row r="9" spans="1:3" x14ac:dyDescent="0.25">
      <c r="A9" s="363" t="s">
        <v>364</v>
      </c>
      <c r="B9" s="300">
        <v>2262.0100000000002</v>
      </c>
      <c r="C9" s="301">
        <v>1770</v>
      </c>
    </row>
    <row r="10" spans="1:3" x14ac:dyDescent="0.25">
      <c r="A10" s="363" t="s">
        <v>362</v>
      </c>
      <c r="B10" s="300">
        <v>2173.1799999999998</v>
      </c>
      <c r="C10" s="301">
        <v>1690</v>
      </c>
    </row>
    <row r="11" spans="1:3" x14ac:dyDescent="0.25">
      <c r="A11" s="363" t="s">
        <v>363</v>
      </c>
      <c r="B11" s="300">
        <v>1960.326</v>
      </c>
      <c r="C11" s="301">
        <v>2010</v>
      </c>
    </row>
    <row r="12" spans="1:3" x14ac:dyDescent="0.25">
      <c r="A12" s="363" t="s">
        <v>536</v>
      </c>
      <c r="B12" s="300">
        <v>1170.1300000000001</v>
      </c>
      <c r="C12" s="301">
        <v>1227</v>
      </c>
    </row>
    <row r="13" spans="1:3" x14ac:dyDescent="0.25">
      <c r="A13" s="358" t="s">
        <v>537</v>
      </c>
      <c r="B13" s="294">
        <v>1086.43</v>
      </c>
      <c r="C13" s="296">
        <v>2077</v>
      </c>
    </row>
    <row r="14" spans="1:3" x14ac:dyDescent="0.25">
      <c r="A14" s="358" t="s">
        <v>538</v>
      </c>
      <c r="B14" s="294">
        <v>918.06700000000001</v>
      </c>
      <c r="C14" s="296">
        <v>922</v>
      </c>
    </row>
    <row r="15" spans="1:3" x14ac:dyDescent="0.25">
      <c r="A15" s="358" t="s">
        <v>509</v>
      </c>
      <c r="B15" s="294">
        <v>903.25199999999995</v>
      </c>
      <c r="C15" s="296">
        <v>699</v>
      </c>
    </row>
    <row r="16" spans="1:3" x14ac:dyDescent="0.25">
      <c r="A16" s="358" t="s">
        <v>366</v>
      </c>
      <c r="B16" s="294">
        <v>878.625</v>
      </c>
      <c r="C16" s="296">
        <v>1222</v>
      </c>
    </row>
    <row r="17" spans="1:3" x14ac:dyDescent="0.25">
      <c r="A17" s="358" t="s">
        <v>429</v>
      </c>
      <c r="B17" s="294">
        <v>838.06200000000001</v>
      </c>
      <c r="C17" s="296">
        <v>1943</v>
      </c>
    </row>
    <row r="18" spans="1:3" x14ac:dyDescent="0.25">
      <c r="A18" s="358" t="s">
        <v>539</v>
      </c>
      <c r="B18" s="294">
        <v>786.04499999999996</v>
      </c>
      <c r="C18" s="296">
        <v>849</v>
      </c>
    </row>
    <row r="19" spans="1:3" x14ac:dyDescent="0.25">
      <c r="A19" s="358" t="s">
        <v>367</v>
      </c>
      <c r="B19" s="294">
        <v>774.29899999999998</v>
      </c>
      <c r="C19" s="296">
        <v>1055</v>
      </c>
    </row>
    <row r="20" spans="1:3" x14ac:dyDescent="0.25">
      <c r="A20" s="358" t="s">
        <v>368</v>
      </c>
      <c r="B20" s="294">
        <v>770.678</v>
      </c>
      <c r="C20" s="296">
        <v>1162</v>
      </c>
    </row>
    <row r="21" spans="1:3" x14ac:dyDescent="0.25">
      <c r="A21" s="358" t="s">
        <v>540</v>
      </c>
      <c r="B21" s="294">
        <v>761.2</v>
      </c>
      <c r="C21" s="296">
        <v>754</v>
      </c>
    </row>
    <row r="22" spans="1:3" x14ac:dyDescent="0.25">
      <c r="A22" s="358" t="s">
        <v>479</v>
      </c>
      <c r="B22" s="294">
        <v>730.39800000000002</v>
      </c>
      <c r="C22" s="296">
        <v>923</v>
      </c>
    </row>
    <row r="23" spans="1:3" x14ac:dyDescent="0.25">
      <c r="A23" s="358" t="s">
        <v>408</v>
      </c>
      <c r="B23" s="294">
        <v>729.22900000000004</v>
      </c>
      <c r="C23" s="296">
        <v>852</v>
      </c>
    </row>
    <row r="24" spans="1:3" x14ac:dyDescent="0.25">
      <c r="A24" s="358" t="s">
        <v>541</v>
      </c>
      <c r="B24" s="294">
        <v>711.86199999999997</v>
      </c>
      <c r="C24" s="296">
        <v>1074</v>
      </c>
    </row>
    <row r="25" spans="1:3" x14ac:dyDescent="0.25">
      <c r="A25" s="358" t="s">
        <v>542</v>
      </c>
      <c r="B25" s="294">
        <v>706.20500000000004</v>
      </c>
      <c r="C25" s="296">
        <v>1068</v>
      </c>
    </row>
    <row r="26" spans="1:3" x14ac:dyDescent="0.25">
      <c r="A26" s="358" t="s">
        <v>398</v>
      </c>
      <c r="B26" s="294">
        <v>704.20299999999997</v>
      </c>
      <c r="C26" s="296">
        <v>974</v>
      </c>
    </row>
    <row r="27" spans="1:3" x14ac:dyDescent="0.25">
      <c r="A27" s="358" t="s">
        <v>369</v>
      </c>
      <c r="B27" s="294">
        <v>651.42200000000003</v>
      </c>
      <c r="C27" s="296">
        <v>2866</v>
      </c>
    </row>
    <row r="28" spans="1:3" x14ac:dyDescent="0.25">
      <c r="A28" s="358" t="s">
        <v>365</v>
      </c>
      <c r="B28" s="294">
        <v>645.15800000000002</v>
      </c>
      <c r="C28" s="296">
        <v>1185</v>
      </c>
    </row>
    <row r="29" spans="1:3" x14ac:dyDescent="0.25">
      <c r="A29" s="358" t="s">
        <v>543</v>
      </c>
      <c r="B29" s="294">
        <v>636.74599999999998</v>
      </c>
      <c r="C29" s="296">
        <v>620</v>
      </c>
    </row>
    <row r="30" spans="1:3" x14ac:dyDescent="0.25">
      <c r="A30" s="358" t="s">
        <v>517</v>
      </c>
      <c r="B30" s="294">
        <v>612.18299999999999</v>
      </c>
      <c r="C30" s="296">
        <v>632</v>
      </c>
    </row>
    <row r="31" spans="1:3" x14ac:dyDescent="0.25">
      <c r="A31" s="358" t="s">
        <v>544</v>
      </c>
      <c r="B31" s="294">
        <v>512.21500000000003</v>
      </c>
      <c r="C31" s="296">
        <v>513</v>
      </c>
    </row>
    <row r="32" spans="1:3" x14ac:dyDescent="0.25">
      <c r="A32" s="358" t="s">
        <v>519</v>
      </c>
      <c r="B32" s="294">
        <v>506.01799999999997</v>
      </c>
      <c r="C32" s="296">
        <v>768</v>
      </c>
    </row>
    <row r="33" spans="1:3" x14ac:dyDescent="0.25">
      <c r="A33" s="358" t="s">
        <v>480</v>
      </c>
      <c r="B33" s="294">
        <v>488.572</v>
      </c>
      <c r="C33" s="296">
        <v>987</v>
      </c>
    </row>
    <row r="34" spans="1:3" x14ac:dyDescent="0.25">
      <c r="A34" s="358" t="s">
        <v>484</v>
      </c>
      <c r="B34" s="294">
        <v>480.339</v>
      </c>
      <c r="C34" s="296">
        <v>1323</v>
      </c>
    </row>
    <row r="35" spans="1:3" x14ac:dyDescent="0.25">
      <c r="A35" s="358" t="s">
        <v>521</v>
      </c>
      <c r="B35" s="294">
        <v>473.74099999999999</v>
      </c>
      <c r="C35" s="296">
        <v>674</v>
      </c>
    </row>
    <row r="36" spans="1:3" x14ac:dyDescent="0.25">
      <c r="A36" s="358" t="s">
        <v>545</v>
      </c>
      <c r="B36" s="294">
        <v>465.483</v>
      </c>
      <c r="C36" s="296">
        <v>820</v>
      </c>
    </row>
    <row r="37" spans="1:3" x14ac:dyDescent="0.25">
      <c r="A37" s="358" t="s">
        <v>546</v>
      </c>
      <c r="B37" s="294">
        <v>461.642</v>
      </c>
      <c r="C37" s="296">
        <v>542</v>
      </c>
    </row>
    <row r="38" spans="1:3" x14ac:dyDescent="0.25">
      <c r="A38" s="358" t="s">
        <v>481</v>
      </c>
      <c r="B38" s="294">
        <v>461.60399999999998</v>
      </c>
      <c r="C38" s="296">
        <v>527</v>
      </c>
    </row>
    <row r="39" spans="1:3" x14ac:dyDescent="0.25">
      <c r="A39" s="358" t="s">
        <v>523</v>
      </c>
      <c r="B39" s="294">
        <v>457.952</v>
      </c>
      <c r="C39" s="296">
        <v>710</v>
      </c>
    </row>
    <row r="40" spans="1:3" x14ac:dyDescent="0.25">
      <c r="A40" s="358" t="s">
        <v>478</v>
      </c>
      <c r="B40" s="294">
        <v>456.18900000000002</v>
      </c>
      <c r="C40" s="296">
        <v>544</v>
      </c>
    </row>
    <row r="41" spans="1:3" x14ac:dyDescent="0.25">
      <c r="A41" s="358" t="s">
        <v>547</v>
      </c>
      <c r="B41" s="294">
        <v>451.41899999999998</v>
      </c>
      <c r="C41" s="296">
        <v>400</v>
      </c>
    </row>
    <row r="42" spans="1:3" x14ac:dyDescent="0.25">
      <c r="A42" s="358" t="s">
        <v>548</v>
      </c>
      <c r="B42" s="294">
        <v>444.42899999999997</v>
      </c>
      <c r="C42" s="296">
        <v>506</v>
      </c>
    </row>
    <row r="43" spans="1:3" x14ac:dyDescent="0.25">
      <c r="A43" s="358" t="s">
        <v>482</v>
      </c>
      <c r="B43" s="294">
        <v>412.75299999999999</v>
      </c>
      <c r="C43" s="296">
        <v>367</v>
      </c>
    </row>
    <row r="44" spans="1:3" x14ac:dyDescent="0.25">
      <c r="A44" s="358" t="s">
        <v>520</v>
      </c>
      <c r="B44" s="294">
        <v>396.65199999999999</v>
      </c>
      <c r="C44" s="296">
        <v>354</v>
      </c>
    </row>
    <row r="45" spans="1:3" x14ac:dyDescent="0.25">
      <c r="A45" s="358" t="s">
        <v>516</v>
      </c>
      <c r="B45" s="294">
        <v>394.31900000000002</v>
      </c>
      <c r="C45" s="296">
        <v>607</v>
      </c>
    </row>
    <row r="46" spans="1:3" x14ac:dyDescent="0.25">
      <c r="A46" s="358" t="s">
        <v>361</v>
      </c>
      <c r="B46" s="294">
        <v>390.70499999999998</v>
      </c>
      <c r="C46" s="296">
        <v>411</v>
      </c>
    </row>
    <row r="47" spans="1:3" x14ac:dyDescent="0.25">
      <c r="A47" s="358" t="s">
        <v>549</v>
      </c>
      <c r="B47" s="294">
        <v>380.89100000000002</v>
      </c>
      <c r="C47" s="296">
        <v>738</v>
      </c>
    </row>
    <row r="48" spans="1:3" x14ac:dyDescent="0.25">
      <c r="A48" s="358" t="s">
        <v>527</v>
      </c>
      <c r="B48" s="294">
        <v>378.34</v>
      </c>
      <c r="C48" s="296">
        <v>592</v>
      </c>
    </row>
    <row r="49" spans="1:3" x14ac:dyDescent="0.25">
      <c r="A49" s="358" t="s">
        <v>550</v>
      </c>
      <c r="B49" s="294">
        <v>375.24200000000002</v>
      </c>
      <c r="C49" s="296">
        <v>515</v>
      </c>
    </row>
    <row r="50" spans="1:3" x14ac:dyDescent="0.25">
      <c r="A50" s="358" t="s">
        <v>487</v>
      </c>
      <c r="B50" s="294">
        <v>370.93</v>
      </c>
      <c r="C50" s="296">
        <v>438</v>
      </c>
    </row>
    <row r="51" spans="1:3" x14ac:dyDescent="0.25">
      <c r="A51" s="358" t="s">
        <v>485</v>
      </c>
      <c r="B51" s="294">
        <v>367.48700000000002</v>
      </c>
      <c r="C51" s="296">
        <v>820</v>
      </c>
    </row>
    <row r="52" spans="1:3" x14ac:dyDescent="0.25">
      <c r="A52" s="358" t="s">
        <v>551</v>
      </c>
      <c r="B52" s="294">
        <v>357.25099999999998</v>
      </c>
      <c r="C52" s="296">
        <v>537</v>
      </c>
    </row>
    <row r="53" spans="1:3" x14ac:dyDescent="0.25">
      <c r="A53" s="358" t="s">
        <v>552</v>
      </c>
      <c r="B53" s="294">
        <v>356.21</v>
      </c>
      <c r="C53" s="296">
        <v>552</v>
      </c>
    </row>
    <row r="54" spans="1:3" x14ac:dyDescent="0.25">
      <c r="A54" s="358" t="s">
        <v>553</v>
      </c>
      <c r="B54" s="294">
        <v>352.77499999999998</v>
      </c>
      <c r="C54" s="296">
        <v>440</v>
      </c>
    </row>
    <row r="55" spans="1:3" x14ac:dyDescent="0.25">
      <c r="A55" s="358" t="s">
        <v>554</v>
      </c>
      <c r="B55" s="294">
        <v>351.108</v>
      </c>
      <c r="C55" s="296">
        <v>381</v>
      </c>
    </row>
    <row r="56" spans="1:3" x14ac:dyDescent="0.25">
      <c r="A56" s="358" t="s">
        <v>555</v>
      </c>
      <c r="B56" s="294">
        <v>337.29899999999998</v>
      </c>
      <c r="C56" s="296">
        <v>452</v>
      </c>
    </row>
    <row r="57" spans="1:3" x14ac:dyDescent="0.25">
      <c r="A57" s="358" t="s">
        <v>488</v>
      </c>
      <c r="B57" s="294">
        <v>332.80799999999999</v>
      </c>
      <c r="C57" s="296">
        <v>858</v>
      </c>
    </row>
    <row r="58" spans="1:3" x14ac:dyDescent="0.25">
      <c r="A58" s="358" t="s">
        <v>556</v>
      </c>
      <c r="B58" s="294">
        <v>327.50400000000002</v>
      </c>
      <c r="C58" s="296">
        <v>533</v>
      </c>
    </row>
    <row r="59" spans="1:3" x14ac:dyDescent="0.25">
      <c r="A59" s="358" t="s">
        <v>522</v>
      </c>
      <c r="B59" s="294">
        <v>322.517</v>
      </c>
      <c r="C59" s="296">
        <v>581</v>
      </c>
    </row>
    <row r="60" spans="1:3" x14ac:dyDescent="0.25">
      <c r="A60" s="358" t="s">
        <v>489</v>
      </c>
      <c r="B60" s="294">
        <v>313.29300000000001</v>
      </c>
      <c r="C60" s="296">
        <v>449</v>
      </c>
    </row>
    <row r="61" spans="1:3" x14ac:dyDescent="0.25">
      <c r="A61" s="358" t="s">
        <v>518</v>
      </c>
      <c r="B61" s="294">
        <v>300.99900000000002</v>
      </c>
      <c r="C61" s="296">
        <v>616</v>
      </c>
    </row>
    <row r="62" spans="1:3" x14ac:dyDescent="0.25">
      <c r="A62" s="358" t="s">
        <v>557</v>
      </c>
      <c r="B62" s="294">
        <v>284.56299999999999</v>
      </c>
      <c r="C62" s="296">
        <v>424</v>
      </c>
    </row>
    <row r="63" spans="1:3" x14ac:dyDescent="0.25">
      <c r="A63" s="358" t="s">
        <v>558</v>
      </c>
      <c r="B63" s="294">
        <v>279.19299999999998</v>
      </c>
      <c r="C63" s="296">
        <v>339</v>
      </c>
    </row>
    <row r="64" spans="1:3" x14ac:dyDescent="0.25">
      <c r="A64" s="358" t="s">
        <v>486</v>
      </c>
      <c r="B64" s="294">
        <v>274.22800000000001</v>
      </c>
      <c r="C64" s="296">
        <v>564</v>
      </c>
    </row>
    <row r="65" spans="1:3" x14ac:dyDescent="0.25">
      <c r="A65" s="358" t="s">
        <v>515</v>
      </c>
      <c r="B65" s="294">
        <v>272.90899999999999</v>
      </c>
      <c r="C65" s="296">
        <v>1160</v>
      </c>
    </row>
    <row r="66" spans="1:3" x14ac:dyDescent="0.25">
      <c r="A66" s="358" t="s">
        <v>471</v>
      </c>
      <c r="B66" s="294">
        <v>241.13900000000001</v>
      </c>
      <c r="C66" s="296">
        <v>557</v>
      </c>
    </row>
    <row r="67" spans="1:3" x14ac:dyDescent="0.25">
      <c r="A67" s="358" t="s">
        <v>483</v>
      </c>
      <c r="B67" s="294">
        <v>233.13200000000001</v>
      </c>
      <c r="C67" s="296">
        <v>1143</v>
      </c>
    </row>
    <row r="68" spans="1:3" x14ac:dyDescent="0.25">
      <c r="A68" s="358" t="s">
        <v>490</v>
      </c>
      <c r="B68" s="294">
        <v>214.47499999999999</v>
      </c>
      <c r="C68" s="296">
        <v>1093</v>
      </c>
    </row>
    <row r="69" spans="1:3" x14ac:dyDescent="0.25">
      <c r="A69" s="358" t="s">
        <v>399</v>
      </c>
      <c r="B69" s="294">
        <v>213.64599999999999</v>
      </c>
      <c r="C69" s="296">
        <v>560</v>
      </c>
    </row>
    <row r="70" spans="1:3" x14ac:dyDescent="0.25">
      <c r="A70" s="358" t="s">
        <v>497</v>
      </c>
      <c r="B70" s="294">
        <v>212.249</v>
      </c>
      <c r="C70" s="296">
        <v>938</v>
      </c>
    </row>
    <row r="71" spans="1:3" x14ac:dyDescent="0.25">
      <c r="A71" s="358" t="s">
        <v>559</v>
      </c>
      <c r="B71" s="294">
        <v>196.328</v>
      </c>
      <c r="C71" s="296">
        <v>289</v>
      </c>
    </row>
    <row r="72" spans="1:3" x14ac:dyDescent="0.25">
      <c r="A72" s="358" t="s">
        <v>560</v>
      </c>
      <c r="B72" s="294">
        <v>196.08600000000001</v>
      </c>
      <c r="C72" s="296">
        <v>894</v>
      </c>
    </row>
    <row r="73" spans="1:3" x14ac:dyDescent="0.25">
      <c r="A73" s="358" t="s">
        <v>491</v>
      </c>
      <c r="B73" s="294">
        <v>184.286</v>
      </c>
      <c r="C73" s="296">
        <v>394</v>
      </c>
    </row>
    <row r="74" spans="1:3" x14ac:dyDescent="0.25">
      <c r="A74" s="358" t="s">
        <v>561</v>
      </c>
      <c r="B74" s="294">
        <v>182.69900000000001</v>
      </c>
      <c r="C74" s="296">
        <v>414</v>
      </c>
    </row>
    <row r="75" spans="1:3" x14ac:dyDescent="0.25">
      <c r="A75" s="358" t="s">
        <v>562</v>
      </c>
      <c r="B75" s="294">
        <v>177.89400000000001</v>
      </c>
      <c r="C75" s="296">
        <v>337</v>
      </c>
    </row>
    <row r="76" spans="1:3" x14ac:dyDescent="0.25">
      <c r="A76" s="358" t="s">
        <v>498</v>
      </c>
      <c r="B76" s="294">
        <v>177.51</v>
      </c>
      <c r="C76" s="296">
        <v>733</v>
      </c>
    </row>
    <row r="77" spans="1:3" x14ac:dyDescent="0.25">
      <c r="A77" s="358" t="s">
        <v>563</v>
      </c>
      <c r="B77" s="294">
        <v>177.232</v>
      </c>
      <c r="C77" s="296">
        <v>818</v>
      </c>
    </row>
    <row r="78" spans="1:3" x14ac:dyDescent="0.25">
      <c r="A78" s="358" t="s">
        <v>473</v>
      </c>
      <c r="B78" s="294">
        <v>174.37100000000001</v>
      </c>
      <c r="C78" s="296">
        <v>620</v>
      </c>
    </row>
    <row r="79" spans="1:3" x14ac:dyDescent="0.25">
      <c r="A79" s="358" t="s">
        <v>564</v>
      </c>
      <c r="B79" s="294">
        <v>172.476</v>
      </c>
      <c r="C79" s="296">
        <v>748</v>
      </c>
    </row>
    <row r="80" spans="1:3" x14ac:dyDescent="0.25">
      <c r="A80" s="358" t="s">
        <v>472</v>
      </c>
      <c r="B80" s="294">
        <v>153.39699999999999</v>
      </c>
      <c r="C80" s="296">
        <v>442</v>
      </c>
    </row>
    <row r="81" spans="1:3" x14ac:dyDescent="0.25">
      <c r="A81" s="358" t="s">
        <v>524</v>
      </c>
      <c r="B81" s="294">
        <v>130.69200000000001</v>
      </c>
      <c r="C81" s="296">
        <v>522</v>
      </c>
    </row>
    <row r="82" spans="1:3" x14ac:dyDescent="0.25">
      <c r="A82" s="358" t="s">
        <v>494</v>
      </c>
      <c r="B82" s="294">
        <v>130.47200000000001</v>
      </c>
      <c r="C82" s="296">
        <v>719</v>
      </c>
    </row>
    <row r="83" spans="1:3" x14ac:dyDescent="0.25">
      <c r="A83" s="358" t="s">
        <v>492</v>
      </c>
      <c r="B83" s="294">
        <v>130.12200000000001</v>
      </c>
      <c r="C83" s="296">
        <v>620</v>
      </c>
    </row>
    <row r="84" spans="1:3" x14ac:dyDescent="0.25">
      <c r="A84" s="358" t="s">
        <v>565</v>
      </c>
      <c r="B84" s="294">
        <v>109.446</v>
      </c>
      <c r="C84" s="296">
        <v>764</v>
      </c>
    </row>
    <row r="85" spans="1:3" x14ac:dyDescent="0.25">
      <c r="A85" s="358" t="s">
        <v>566</v>
      </c>
      <c r="B85" s="294">
        <v>101.13</v>
      </c>
      <c r="C85" s="296">
        <v>431</v>
      </c>
    </row>
    <row r="86" spans="1:3" x14ac:dyDescent="0.25">
      <c r="A86" s="358" t="s">
        <v>567</v>
      </c>
      <c r="B86" s="294">
        <v>100.952</v>
      </c>
      <c r="C86" s="296">
        <v>408</v>
      </c>
    </row>
    <row r="87" spans="1:3" x14ac:dyDescent="0.25">
      <c r="A87" s="358" t="s">
        <v>493</v>
      </c>
      <c r="B87" s="294">
        <v>97.436000000000007</v>
      </c>
      <c r="C87" s="296">
        <v>311</v>
      </c>
    </row>
    <row r="88" spans="1:3" x14ac:dyDescent="0.25">
      <c r="A88" s="358" t="s">
        <v>496</v>
      </c>
      <c r="B88" s="294">
        <v>94.203000000000003</v>
      </c>
      <c r="C88" s="296">
        <v>594</v>
      </c>
    </row>
    <row r="89" spans="1:3" x14ac:dyDescent="0.25">
      <c r="A89" s="358" t="s">
        <v>568</v>
      </c>
      <c r="B89" s="294">
        <v>90.311999999999998</v>
      </c>
      <c r="C89" s="296">
        <v>480</v>
      </c>
    </row>
    <row r="90" spans="1:3" x14ac:dyDescent="0.25">
      <c r="A90" s="358" t="s">
        <v>569</v>
      </c>
      <c r="B90" s="294">
        <v>86.06</v>
      </c>
      <c r="C90" s="296">
        <v>751</v>
      </c>
    </row>
    <row r="91" spans="1:3" x14ac:dyDescent="0.25">
      <c r="A91" s="358" t="s">
        <v>501</v>
      </c>
      <c r="B91" s="294">
        <v>74.849999999999994</v>
      </c>
      <c r="C91" s="296">
        <v>1373</v>
      </c>
    </row>
    <row r="92" spans="1:3" x14ac:dyDescent="0.25">
      <c r="A92" s="358" t="s">
        <v>570</v>
      </c>
      <c r="B92" s="294">
        <v>66.564999999999998</v>
      </c>
      <c r="C92" s="296">
        <v>307</v>
      </c>
    </row>
    <row r="93" spans="1:3" x14ac:dyDescent="0.25">
      <c r="A93" s="358" t="s">
        <v>407</v>
      </c>
      <c r="B93" s="294">
        <v>64.807000000000002</v>
      </c>
      <c r="C93" s="296">
        <v>399</v>
      </c>
    </row>
    <row r="94" spans="1:3" x14ac:dyDescent="0.25">
      <c r="A94" s="358" t="s">
        <v>525</v>
      </c>
      <c r="B94" s="294">
        <v>61.493000000000002</v>
      </c>
      <c r="C94" s="296">
        <v>338</v>
      </c>
    </row>
    <row r="95" spans="1:3" x14ac:dyDescent="0.25">
      <c r="A95" s="358" t="s">
        <v>499</v>
      </c>
      <c r="B95" s="294">
        <v>61.207000000000001</v>
      </c>
      <c r="C95" s="296">
        <v>496</v>
      </c>
    </row>
    <row r="96" spans="1:3" x14ac:dyDescent="0.25">
      <c r="A96" s="358" t="s">
        <v>495</v>
      </c>
      <c r="B96" s="294">
        <v>59.293999999999997</v>
      </c>
      <c r="C96" s="296">
        <v>1206</v>
      </c>
    </row>
    <row r="97" spans="1:3" x14ac:dyDescent="0.25">
      <c r="A97" s="358" t="s">
        <v>500</v>
      </c>
      <c r="B97" s="294">
        <v>55.32</v>
      </c>
      <c r="C97" s="296">
        <v>203</v>
      </c>
    </row>
    <row r="98" spans="1:3" x14ac:dyDescent="0.25">
      <c r="A98" s="358" t="s">
        <v>526</v>
      </c>
      <c r="B98" s="294">
        <v>51.978999999999999</v>
      </c>
      <c r="C98" s="296">
        <v>891</v>
      </c>
    </row>
    <row r="99" spans="1:3" x14ac:dyDescent="0.25">
      <c r="A99" s="358" t="s">
        <v>510</v>
      </c>
      <c r="B99" s="294">
        <v>36.445999999999998</v>
      </c>
      <c r="C99" s="296">
        <v>498</v>
      </c>
    </row>
    <row r="100" spans="1:3" x14ac:dyDescent="0.25">
      <c r="A100" s="358" t="s">
        <v>502</v>
      </c>
      <c r="B100" s="294">
        <v>28.63</v>
      </c>
      <c r="C100" s="296">
        <v>260</v>
      </c>
    </row>
    <row r="101" spans="1:3" x14ac:dyDescent="0.25">
      <c r="A101" s="358" t="s">
        <v>528</v>
      </c>
      <c r="B101" s="294">
        <v>26.463999999999999</v>
      </c>
      <c r="C101" s="296">
        <v>503</v>
      </c>
    </row>
    <row r="102" spans="1:3" x14ac:dyDescent="0.25">
      <c r="A102" s="358" t="s">
        <v>503</v>
      </c>
      <c r="B102" s="294">
        <v>24.347000000000001</v>
      </c>
      <c r="C102" s="296">
        <v>374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2022-11-03T17:29:56Z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