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vera\Documents\"/>
    </mc:Choice>
  </mc:AlternateContent>
  <xr:revisionPtr revIDLastSave="0" documentId="13_ncr:1_{E92DE317-2DBA-4852-BC28-806F98893123}" xr6:coauthVersionLast="47" xr6:coauthVersionMax="47" xr10:uidLastSave="{00000000-0000-0000-0000-000000000000}"/>
  <bookViews>
    <workbookView xWindow="-120" yWindow="-120" windowWidth="20730" windowHeight="11160" tabRatio="769" firstSheet="4" activeTab="7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Destacados!$B$3:$I$46</definedName>
    <definedName name="_xlnm._FilterDatabase" localSheetId="9" hidden="1">Partidos!$A$1:$J$20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3" l="1"/>
  <c r="D33" i="13"/>
  <c r="D26" i="14"/>
  <c r="D27" i="14" s="1"/>
  <c r="I37" i="4"/>
  <c r="J37" i="4"/>
  <c r="I34" i="4"/>
  <c r="J34" i="4"/>
  <c r="I35" i="4"/>
  <c r="J35" i="4"/>
  <c r="I36" i="4"/>
  <c r="J36" i="4"/>
  <c r="I38" i="4"/>
  <c r="J38" i="4"/>
  <c r="J15" i="5"/>
  <c r="K15" i="5"/>
  <c r="L15" i="5"/>
  <c r="M15" i="5"/>
  <c r="N15" i="5"/>
  <c r="O15" i="5"/>
  <c r="P15" i="5"/>
  <c r="H5" i="10"/>
  <c r="J4" i="16"/>
  <c r="J5" i="16"/>
  <c r="J6" i="16"/>
  <c r="J7" i="16"/>
  <c r="J8" i="16"/>
  <c r="J9" i="16"/>
  <c r="J10" i="16"/>
  <c r="J11" i="16"/>
  <c r="J12" i="16"/>
  <c r="J3" i="16"/>
  <c r="H7" i="10"/>
  <c r="I31" i="4"/>
  <c r="J31" i="4"/>
  <c r="I32" i="4"/>
  <c r="J32" i="4"/>
  <c r="I33" i="4"/>
  <c r="J33" i="4"/>
  <c r="J13" i="16" l="1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29" i="6"/>
  <c r="O29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3" i="4"/>
  <c r="I13" i="4"/>
  <c r="M3" i="16" l="1"/>
  <c r="K12" i="16" s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<sst xmlns="http://schemas.openxmlformats.org/spreadsheetml/2006/main" count="1479" uniqueCount="727">
  <si>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</si>
  <si>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</si>
  <si>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</si>
  <si>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</si>
  <si>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</si>
  <si>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</si>
  <si>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</si>
  <si>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</si>
  <si>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</si>
  <si>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</si>
  <si>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</si>
  <si>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</si>
  <si>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</si>
  <si>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</si>
  <si>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</si>
  <si>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</si>
  <si>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</si>
  <si>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</si>
  <si>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</si>
  <si>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</si>
  <si>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</si>
  <si>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</si>
  <si>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</si>
  <si>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</si>
  <si>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</si>
  <si>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</si>
  <si>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</si>
  <si>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</si>
  <si>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</si>
  <si>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</si>
  <si>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</si>
  <si>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</si>
  <si>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</si>
  <si>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</si>
  <si>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</si>
  <si>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</si>
  <si>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</si>
  <si>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</si>
  <si>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</si>
  <si>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</si>
  <si>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</si>
  <si>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</si>
  <si>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</si>
  <si>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</si>
  <si>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</si>
  <si>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</si>
  <si>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</si>
  <si>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</si>
  <si>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</si>
  <si>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</si>
  <si>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</si>
  <si>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</si>
  <si>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</si>
  <si>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</si>
  <si>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</si>
  <si>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</si>
  <si>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</si>
  <si>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</si>
  <si>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</si>
  <si>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</si>
  <si>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</si>
  <si>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</si>
  <si>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</si>
  <si>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</si>
  <si>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</si>
  <si>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</si>
  <si>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</si>
  <si>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</si>
  <si>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</si>
  <si>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</si>
  <si>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</si>
  <si>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</si>
  <si>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</si>
  <si>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</si>
  <si>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</si>
  <si>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</si>
  <si>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</si>
  <si>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</si>
  <si>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</si>
  <si>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</si>
  <si>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</si>
  <si>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</si>
  <si>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</si>
  <si>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</si>
  <si>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</si>
  <si>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</si>
  <si>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</si>
  <si>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</si>
  <si>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</si>
  <si>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</si>
  <si>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</si>
  <si>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</si>
  <si>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</si>
  <si>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</si>
  <si>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</si>
  <si>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</si>
  <si>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</si>
  <si>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</si>
  <si>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</si>
  <si>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</si>
  <si>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</si>
  <si>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</si>
  <si>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</si>
  <si>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</si>
  <si>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</si>
  <si>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</si>
  <si>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</si>
  <si>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</si>
  <si>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</si>
  <si>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</si>
  <si>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</si>
  <si>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</si>
  <si>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</si>
  <si>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</si>
  <si>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</si>
  <si>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</si>
  <si>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</si>
  <si>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</si>
  <si>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</si>
  <si>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</si>
  <si>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</si>
  <si>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</si>
  <si>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</si>
  <si>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</si>
  <si>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</si>
  <si>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</si>
  <si>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</si>
  <si>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</si>
  <si>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</si>
  <si>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</si>
  <si>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</si>
  <si>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</si>
  <si>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</si>
  <si>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</si>
  <si>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</si>
  <si>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</si>
  <si>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</si>
  <si>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</si>
  <si>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</si>
  <si>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</si>
  <si>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</si>
  <si>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</si>
  <si>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</si>
  <si>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</si>
  <si>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</si>
  <si>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</si>
  <si>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</si>
  <si>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</si>
  <si>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</si>
  <si>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</si>
  <si>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</si>
  <si>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</si>
  <si>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</si>
  <si>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</si>
  <si>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</si>
  <si>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</si>
  <si>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</si>
  <si>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</si>
  <si>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</si>
  <si>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</si>
  <si>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</si>
  <si>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</si>
  <si>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</si>
  <si>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</si>
  <si>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</si>
  <si>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</si>
  <si>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</si>
  <si>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</si>
  <si>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</si>
  <si>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</si>
  <si>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</si>
  <si>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</si>
  <si>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</si>
  <si>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</si>
  <si>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</si>
  <si>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</si>
  <si>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</si>
  <si>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</si>
  <si>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</si>
  <si>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</si>
  <si>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</si>
  <si>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</si>
  <si>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</si>
  <si>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</si>
  <si>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</si>
  <si>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</si>
  <si>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</si>
  <si>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</si>
  <si>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</si>
  <si>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</si>
  <si>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</si>
  <si>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</si>
  <si>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</si>
  <si>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</si>
  <si>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</si>
  <si>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</si>
  <si>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</si>
  <si>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</si>
  <si>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</si>
  <si>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</si>
  <si>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</si>
  <si>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</si>
  <si>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</si>
  <si>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</si>
  <si>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</si>
  <si>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</si>
  <si>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</si>
  <si>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</si>
  <si>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</si>
  <si>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</si>
  <si>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</si>
  <si>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</si>
  <si>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</si>
  <si>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</si>
  <si>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</si>
  <si>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</si>
  <si>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</si>
  <si>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</si>
  <si>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</si>
  <si>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</si>
  <si>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</si>
  <si>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</si>
  <si>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</si>
  <si>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</si>
  <si>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</si>
  <si>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</si>
  <si>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</si>
  <si>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</si>
  <si>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</si>
  <si>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</si>
  <si>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</si>
  <si>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</si>
  <si>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</si>
  <si>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</si>
  <si>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</si>
  <si>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</si>
  <si>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</si>
  <si>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</si>
  <si>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</si>
  <si>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</si>
  <si>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</si>
  <si>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</si>
  <si>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</si>
  <si>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</si>
  <si>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</si>
  <si>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</si>
  <si>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</si>
  <si>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</si>
  <si>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</si>
  <si>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</si>
  <si>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</si>
  <si>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</si>
  <si>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</si>
  <si>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</si>
  <si>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</si>
  <si>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</si>
  <si>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</si>
  <si>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</si>
  <si>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</si>
  <si>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</si>
  <si>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</si>
  <si>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</si>
  <si>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</si>
  <si>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</si>
  <si>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</si>
  <si>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</si>
  <si>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</si>
  <si>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</si>
  <si>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</si>
  <si>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</si>
  <si>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</si>
  <si>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</si>
  <si>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</si>
  <si>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</si>
  <si>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</si>
  <si>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</si>
  <si>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</si>
  <si>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</si>
  <si>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</si>
  <si>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</si>
  <si>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</si>
  <si>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</si>
  <si>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</si>
  <si>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</si>
  <si>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</si>
  <si>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</si>
  <si>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</si>
  <si>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</si>
  <si>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</si>
  <si>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</si>
  <si>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</si>
  <si>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</si>
  <si>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</si>
  <si>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</si>
  <si>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</si>
  <si>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</si>
  <si>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</si>
  <si>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</si>
  <si>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</si>
  <si>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</si>
  <si>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</si>
  <si>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</si>
  <si>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</si>
  <si>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</si>
  <si>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</si>
  <si>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</si>
  <si>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</si>
  <si>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</si>
  <si>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</si>
  <si>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</si>
  <si>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</si>
  <si>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</si>
  <si>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</si>
  <si>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</si>
  <si>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</si>
  <si>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</si>
  <si>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</si>
  <si>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</si>
  <si>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</si>
  <si>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</si>
  <si>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</si>
  <si>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</si>
  <si>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</si>
  <si>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</si>
  <si>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</si>
  <si>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</si>
  <si>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</si>
  <si>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</si>
  <si>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</si>
  <si>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</si>
  <si>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</si>
  <si>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</si>
  <si>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</si>
  <si>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</si>
  <si>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</si>
  <si>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</si>
  <si>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</si>
  <si>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</si>
  <si>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</si>
  <si>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</si>
  <si>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</si>
  <si>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</si>
  <si>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</si>
  <si>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</si>
  <si>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</si>
  <si>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</si>
  <si>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</si>
  <si>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</si>
  <si>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</si>
  <si>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</si>
  <si>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</si>
  <si>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</si>
  <si>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</si>
  <si>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</si>
  <si>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</si>
  <si>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</si>
  <si>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</si>
  <si>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</si>
  <si>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</si>
  <si>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</si>
  <si>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</si>
  <si>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</si>
  <si>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</si>
  <si>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</si>
  <si>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</si>
  <si>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</si>
  <si>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</si>
  <si>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</si>
  <si>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</si>
  <si>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</si>
  <si>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</si>
  <si>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</si>
  <si>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</si>
  <si>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</si>
  <si>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</si>
  <si>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</si>
  <si>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</si>
  <si>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</si>
  <si>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</si>
  <si>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</si>
  <si>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</si>
  <si>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</si>
  <si>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ESPN HD</t>
  </si>
  <si>
    <t>17/06-23/06</t>
  </si>
  <si>
    <t>GOLPERU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</si>
  <si>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</si>
  <si>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</si>
  <si>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</si>
  <si>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</si>
  <si>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</si>
  <si>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</si>
  <si>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</si>
  <si>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</si>
  <si>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</si>
  <si>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</si>
  <si>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</si>
  <si>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</si>
  <si>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</si>
  <si>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</si>
  <si>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</si>
  <si>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</si>
  <si>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</si>
  <si>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</si>
  <si>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</si>
  <si>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</si>
  <si>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</si>
  <si>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</si>
  <si>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</si>
  <si>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</si>
  <si>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</si>
  <si>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</si>
  <si>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</si>
  <si>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</si>
  <si>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</si>
  <si>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</si>
  <si>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</si>
  <si>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</si>
  <si>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</si>
  <si>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</si>
  <si>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</si>
  <si>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</si>
  <si>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</si>
  <si>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</si>
  <si>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</si>
  <si>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</si>
  <si>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</si>
  <si>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</si>
  <si>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</si>
  <si>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</si>
  <si>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</si>
  <si>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</si>
  <si>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</si>
  <si>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</si>
  <si>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</si>
  <si>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</si>
  <si>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</si>
  <si>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</si>
  <si>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</si>
  <si>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</si>
  <si>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</si>
  <si>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</si>
  <si>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</si>
  <si>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</si>
  <si>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</si>
  <si>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</si>
  <si>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</si>
  <si>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</si>
  <si>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</si>
  <si>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</si>
  <si>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</si>
  <si>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</si>
  <si>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</si>
  <si>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</si>
  <si>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</si>
  <si>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</si>
  <si>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</si>
  <si>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</si>
  <si>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</si>
  <si>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</si>
  <si>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</si>
  <si>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</si>
  <si>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</si>
  <si>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</si>
  <si>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</si>
  <si>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</si>
  <si>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</si>
  <si>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</si>
  <si>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</si>
  <si>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</si>
  <si>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</si>
  <si>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</si>
  <si>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</si>
  <si>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</si>
  <si>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</si>
  <si>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Corazón de león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</si>
  <si>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</si>
  <si>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</si>
  <si>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</si>
  <si>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</si>
  <si>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</si>
  <si>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</si>
  <si>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</si>
  <si>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</si>
  <si>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</si>
  <si>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</si>
  <si>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</si>
  <si>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</si>
  <si>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</si>
  <si>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</si>
  <si>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</si>
  <si>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Yo soy Betty, la fea</t>
  </si>
  <si>
    <t>Mickey Mouse Funhouse</t>
  </si>
  <si>
    <t>Hora y treinta</t>
  </si>
  <si>
    <t>SportsCenter</t>
  </si>
  <si>
    <t>El mundo de Craig</t>
  </si>
  <si>
    <t>N Deportes</t>
  </si>
  <si>
    <t>Bluey</t>
  </si>
  <si>
    <t>Magaly TV</t>
  </si>
  <si>
    <t>03/10-09/10</t>
  </si>
  <si>
    <t>Al ángulo</t>
  </si>
  <si>
    <t>Legado de amor</t>
  </si>
  <si>
    <t>Noticiero Científico y Cultural Iberoamericano</t>
  </si>
  <si>
    <t>10/10-16/10</t>
  </si>
  <si>
    <t>Kong: La isla calavera</t>
  </si>
  <si>
    <t>WWE Raw</t>
  </si>
  <si>
    <t>Código fútbol</t>
  </si>
  <si>
    <t>Día D</t>
  </si>
  <si>
    <t>Central de informaciones</t>
  </si>
  <si>
    <t>Fútbol 7 Superliga Peruana</t>
  </si>
  <si>
    <t>Camotillo, el tinterillo</t>
  </si>
  <si>
    <t>17/10-23/10</t>
  </si>
  <si>
    <t>LaLiga</t>
  </si>
  <si>
    <t>El gran show</t>
  </si>
  <si>
    <t>24/10 –30/10</t>
  </si>
  <si>
    <t>Megalodón</t>
  </si>
  <si>
    <t>Fútbol Peruano Primera División : Alianza Lima vs. ADT</t>
  </si>
  <si>
    <t>Hotel Transylvania 3: Monstruos de vacaciones</t>
  </si>
  <si>
    <t>Daño colateral</t>
  </si>
  <si>
    <t>MMA</t>
  </si>
  <si>
    <t>El hombre de acero</t>
  </si>
  <si>
    <t>Fútbol: Previa</t>
  </si>
  <si>
    <t>Grizzy y los Lemmings</t>
  </si>
  <si>
    <t>América Noticias Primera Edición</t>
  </si>
  <si>
    <t>UCL</t>
  </si>
  <si>
    <t>UEL</t>
  </si>
  <si>
    <t>Movistar Deportes</t>
  </si>
  <si>
    <t>Cinescape</t>
  </si>
  <si>
    <t>Cuarto Poder</t>
  </si>
  <si>
    <t>Replay - JB en ATV</t>
  </si>
  <si>
    <t>24/10-30/10</t>
  </si>
  <si>
    <t>31/10 –06/11</t>
  </si>
  <si>
    <t>SEMIFINALES - IDA</t>
  </si>
  <si>
    <t>FBC Melgar vs. Sporting Cristal</t>
  </si>
  <si>
    <t>2022-11-02 15:00:00</t>
  </si>
  <si>
    <t>SEMIFINALES - VUELTA</t>
  </si>
  <si>
    <t>Sporting Cristal vs. FBC Melgar</t>
  </si>
  <si>
    <t>2022-11-06 15:00:00</t>
  </si>
  <si>
    <t>Serie A #12-SOIM 14857</t>
  </si>
  <si>
    <t>Hellas Verona vs Roma</t>
  </si>
  <si>
    <t>2022-10-31 12:30:00</t>
  </si>
  <si>
    <t>UCL #6- SOIU 7877</t>
  </si>
  <si>
    <t>Porto (POR) vs Atlètico Madrid (ESP)</t>
  </si>
  <si>
    <t>UCL #6- SOIU 7881</t>
  </si>
  <si>
    <t>Bayern Munich (ALE) vs Inter (ITA)</t>
  </si>
  <si>
    <t>UCL #6- SOIU 7878</t>
  </si>
  <si>
    <t>Bayer Leverkusen (ALE) vs Club Brujas (BEL)</t>
  </si>
  <si>
    <t>UCL #6- SOIU 7882</t>
  </si>
  <si>
    <t>Viktoria Plzen (RCH) vs Barcelona (ESP)</t>
  </si>
  <si>
    <t>UCL #6- SOIU 7879</t>
  </si>
  <si>
    <t>Liverpool (ING) vs Nápoli (ITA)</t>
  </si>
  <si>
    <t>UCL #6</t>
  </si>
  <si>
    <t>FOX SPORTS 3 HD</t>
  </si>
  <si>
    <t>Sporting Lisboa (POR) vs E. Frankfurt (ALE)</t>
  </si>
  <si>
    <t>UCL #6- SOIU 7885</t>
  </si>
  <si>
    <t>Real Madrid (ESP) vs Celtic (ESC)</t>
  </si>
  <si>
    <t>UCL #6- SOIU 7891</t>
  </si>
  <si>
    <t>Juventus (ITA) vs PSG (FRA)</t>
  </si>
  <si>
    <t>UCL #6- SOIU 7886</t>
  </si>
  <si>
    <t>Shakhtar Donetsk (UCR) vs RB Leipzig (ALE)</t>
  </si>
  <si>
    <t>UCL #6- SOIU 7887</t>
  </si>
  <si>
    <t>Chelsea (ING) vs Dinamo Zagreb (CRO)</t>
  </si>
  <si>
    <t>UCL #6- SOIU 7889</t>
  </si>
  <si>
    <t>Manchester City (ING) vs Sevilla (ESP)</t>
  </si>
  <si>
    <t>UCL #6- SOIU 7892</t>
  </si>
  <si>
    <t>Maccabi Haifa (ISR) vs Benfica (POR)</t>
  </si>
  <si>
    <t>FOX SPORTS 2 HD</t>
  </si>
  <si>
    <t>FC Milan (ITA) vs RB Salzburgo (AUS)</t>
  </si>
  <si>
    <t>FC Copenhagen (DIN) vs Borussia Dortmund (ALE)</t>
  </si>
  <si>
    <t>UEL #6-SOUC 5311</t>
  </si>
  <si>
    <t>Real Sociedad vs Manchester United</t>
  </si>
  <si>
    <t>UEL #6-SOUC 5319</t>
  </si>
  <si>
    <t>Arsenal vs Zurich</t>
  </si>
  <si>
    <t>UEL #6-SOUC 5314</t>
  </si>
  <si>
    <t>Feyenoord vs Lazio</t>
  </si>
  <si>
    <t>UEL #6-SOUC 5323</t>
  </si>
  <si>
    <t>Betis vs HJK Helsinki</t>
  </si>
  <si>
    <t>UEL #6-SOUC 5318</t>
  </si>
  <si>
    <t>Monaco vs Crvena zvezda</t>
  </si>
  <si>
    <t>UEL #6-SOUC 5324</t>
  </si>
  <si>
    <t>Roma vs Ludogorets Razgrad</t>
  </si>
  <si>
    <t>UEL #6</t>
  </si>
  <si>
    <t>Bodo/Glimt vs PSV Eindhoven</t>
  </si>
  <si>
    <t>Bundesliga #13</t>
  </si>
  <si>
    <t>Borussia Dortmund vs Bochum</t>
  </si>
  <si>
    <t>Premier #15</t>
  </si>
  <si>
    <t>Manchester City vs Fulham</t>
  </si>
  <si>
    <t>Serie A #13</t>
  </si>
  <si>
    <t>Atalanta vs Napoli</t>
  </si>
  <si>
    <t>Werder Bremen vs Schalke 04</t>
  </si>
  <si>
    <t>LaLiga #13</t>
  </si>
  <si>
    <t>Barcelona vs Almeria</t>
  </si>
  <si>
    <t xml:space="preserve">MLS Cup </t>
  </si>
  <si>
    <t>Los Ángeles FC vs Philadelphia Union</t>
  </si>
  <si>
    <t>Ligue 1 #13</t>
  </si>
  <si>
    <t>Lorient vs PSG</t>
  </si>
  <si>
    <t>Chelsea vs Arsenal</t>
  </si>
  <si>
    <t>Atlético Madrid vs Espanyol</t>
  </si>
  <si>
    <t>Tottenham vs Liverpool</t>
  </si>
  <si>
    <t>Roma vs Lazio</t>
  </si>
  <si>
    <t>Juventus vs Inter</t>
  </si>
  <si>
    <t xml:space="preserve">Trofeo de Campeones 2022 </t>
  </si>
  <si>
    <t>Boca Jrs. vs Racing</t>
  </si>
  <si>
    <t>2022-11-01 12:45:00</t>
  </si>
  <si>
    <t>2022-11-01 15:00:00</t>
  </si>
  <si>
    <t>2022-11-02 12:45:00</t>
  </si>
  <si>
    <t>2022-11-03 12:45:00</t>
  </si>
  <si>
    <t>2022-11-03 15:00:00</t>
  </si>
  <si>
    <t>2022-11-05 09:30:00</t>
  </si>
  <si>
    <t>2022-11-05 10:00:00</t>
  </si>
  <si>
    <t>2022-11-05 12:00:00</t>
  </si>
  <si>
    <t>2022-11-05 12:30:00</t>
  </si>
  <si>
    <t>2022-11-05 15:00:00</t>
  </si>
  <si>
    <t>2022-11-05 15:05:00</t>
  </si>
  <si>
    <t>2022-11-06 07:00:00</t>
  </si>
  <si>
    <t>2022-11-06 08:00:00</t>
  </si>
  <si>
    <t>2022-11-06 11:30:00</t>
  </si>
  <si>
    <t>2022-11-06 12:00:00</t>
  </si>
  <si>
    <t>2022-11-06 14:45:00</t>
  </si>
  <si>
    <t>411,524</t>
  </si>
  <si>
    <t>440,955</t>
  </si>
  <si>
    <t>6,985</t>
  </si>
  <si>
    <t>53,857</t>
  </si>
  <si>
    <t>78,556</t>
  </si>
  <si>
    <t>32,241</t>
  </si>
  <si>
    <t>48,798</t>
  </si>
  <si>
    <t>20,884</t>
  </si>
  <si>
    <t>14,150</t>
  </si>
  <si>
    <t>84,462</t>
  </si>
  <si>
    <t>19,300</t>
  </si>
  <si>
    <t>24,781</t>
  </si>
  <si>
    <t>9,287</t>
  </si>
  <si>
    <t>10,564</t>
  </si>
  <si>
    <t>12,816</t>
  </si>
  <si>
    <t>43,258</t>
  </si>
  <si>
    <t>20,296</t>
  </si>
  <si>
    <t>386,325</t>
  </si>
  <si>
    <t>6,974</t>
  </si>
  <si>
    <t>3,459</t>
  </si>
  <si>
    <t>11,884</t>
  </si>
  <si>
    <t>1,783</t>
  </si>
  <si>
    <t>8,835</t>
  </si>
  <si>
    <t>41,365</t>
  </si>
  <si>
    <t>21,773</t>
  </si>
  <si>
    <t>6,181</t>
  </si>
  <si>
    <t>52,881</t>
  </si>
  <si>
    <t>3,716</t>
  </si>
  <si>
    <t>18,199</t>
  </si>
  <si>
    <t>35,206</t>
  </si>
  <si>
    <t>16,647</t>
  </si>
  <si>
    <t>45,533</t>
  </si>
  <si>
    <t>16,862</t>
  </si>
  <si>
    <t>20,473</t>
  </si>
  <si>
    <t>37,644</t>
  </si>
  <si>
    <t>Fútbol Peruano Primera División : Melgar vs. Sporting Cristal</t>
  </si>
  <si>
    <t>Geo-Tormenta</t>
  </si>
  <si>
    <t>Aquaman</t>
  </si>
  <si>
    <t>Operación peligrosa</t>
  </si>
  <si>
    <t>Fútbol Peruano Primera División : Sporting Cristal vs. Melgar</t>
  </si>
  <si>
    <t>Charlie y la fábrica de chocolate</t>
  </si>
  <si>
    <t>La leyenda de Hércules</t>
  </si>
  <si>
    <t>Resident Evil: Capítulo final</t>
  </si>
  <si>
    <t>El justiciero</t>
  </si>
  <si>
    <t>Pokémon Detective Pikachu</t>
  </si>
  <si>
    <t>Viaje 2: La isla misteriosa</t>
  </si>
  <si>
    <t>Jeepers Creepers 3</t>
  </si>
  <si>
    <t>It: Capítulo dos</t>
  </si>
  <si>
    <t>Matilda</t>
  </si>
  <si>
    <t>Vehículo 19</t>
  </si>
  <si>
    <t>Harry Potter y el prisionero de Azkaban</t>
  </si>
  <si>
    <t>El conjuro 2</t>
  </si>
  <si>
    <t>Ghost: La sombra del amor</t>
  </si>
  <si>
    <t>El demoledor</t>
  </si>
  <si>
    <t>Viaje al centro de la tierra</t>
  </si>
  <si>
    <t>Fútbol 7 : Universitario vs. Unión Pelícano</t>
  </si>
  <si>
    <t>El coleccionista de huesos</t>
  </si>
  <si>
    <t>Fútbol UEFA Champions League : Juventus vs. Paris Saint-Germain</t>
  </si>
  <si>
    <t>La llamada 2</t>
  </si>
  <si>
    <t>Fútbol Peruano Primera División : Sporting Cristal vs. Carlos A. Mannucci</t>
  </si>
  <si>
    <t>Superman III</t>
  </si>
  <si>
    <t>Equipo F</t>
  </si>
  <si>
    <t>Godzilla</t>
  </si>
  <si>
    <t>Automovilismo Fórmula 1 : Gran Premio de México</t>
  </si>
  <si>
    <t>Tiempo extra</t>
  </si>
  <si>
    <t>Enfoques cruxados</t>
  </si>
  <si>
    <t>Fútbol Argentino Trofeo de Campeones : Boca vs. Racing Club</t>
  </si>
  <si>
    <t>Película</t>
  </si>
  <si>
    <t>La rotativa del aire</t>
  </si>
  <si>
    <t>El hombre lobo</t>
  </si>
  <si>
    <t>PJ Masks: Héroes en pijamas</t>
  </si>
  <si>
    <t>Drama total: La guardería</t>
  </si>
  <si>
    <t>31/10-06/11</t>
  </si>
  <si>
    <t>La Voz Kids</t>
  </si>
  <si>
    <t>Al fondo hay sitio</t>
  </si>
  <si>
    <t>Bayern Munich vs Inter</t>
  </si>
  <si>
    <t xml:space="preserve">Liverpool vs Napoli </t>
  </si>
  <si>
    <t>Real Madrid vs Celtic</t>
  </si>
  <si>
    <t>Juventus vs PSG</t>
  </si>
  <si>
    <t>Manchester City vs Sevilla</t>
  </si>
  <si>
    <t>Liga1 Betsson - PlayOffs</t>
  </si>
  <si>
    <t>Melgar vs S.Cristal</t>
  </si>
  <si>
    <t>Premier League</t>
  </si>
  <si>
    <t>Barcelona vs Almería</t>
  </si>
  <si>
    <t>Maratón Señor De los Anillos</t>
  </si>
  <si>
    <t>Especial Rápidos y Furiosos</t>
  </si>
  <si>
    <t>Los ilusionistas 2</t>
  </si>
  <si>
    <t>El reventonazo de la Chola</t>
  </si>
  <si>
    <t>S.Cristal vs Melgar</t>
  </si>
  <si>
    <t xml:space="preserve">Boca Jrs vs Racing </t>
  </si>
  <si>
    <t>Spiderman: Lejos de casa</t>
  </si>
  <si>
    <t>El vuelo</t>
  </si>
  <si>
    <t>Baby: El aprendiz del crimen</t>
  </si>
  <si>
    <t>Maratón Batman</t>
  </si>
  <si>
    <t xml:space="preserve">REPLAY Alianza Lima vs ADT </t>
  </si>
  <si>
    <t xml:space="preserve">MMA - Replay FFC 54 </t>
  </si>
  <si>
    <t>REPLAY Melgar vs S.Cristal</t>
  </si>
  <si>
    <t>AMERICA TELEVISION HD</t>
  </si>
  <si>
    <t>LATINA HD</t>
  </si>
  <si>
    <t>ATV HD</t>
  </si>
  <si>
    <t>WARNER CHANNEL HD</t>
  </si>
  <si>
    <t>CINEMAX HD</t>
  </si>
  <si>
    <t>TNT HD</t>
  </si>
  <si>
    <t>PARAMOUNT HD</t>
  </si>
  <si>
    <t>STAR CHANNEL HD</t>
  </si>
  <si>
    <t>Suspensión 'SOSPECHOSAS' FULL - LITE</t>
  </si>
  <si>
    <t>348k</t>
  </si>
  <si>
    <t>32k</t>
  </si>
  <si>
    <t>651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</si>
</sst>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h:mm:ss;@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charset val="1"/>
    </font>
    <font>
      <b/>
      <sz val="12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</borders>
  <cellStyleXfs count="87">
    <xf numFmtId="0" fontId="0" fillId="0" borderId="0"/>
    <xf numFmtId="164" fontId="28" fillId="0" borderId="0" applyBorder="0" applyProtection="0"/>
    <xf numFmtId="165" fontId="28" fillId="0" borderId="0" applyBorder="0" applyProtection="0"/>
    <xf numFmtId="0" fontId="28" fillId="0" borderId="0"/>
    <xf numFmtId="0" fontId="17" fillId="0" borderId="0"/>
    <xf numFmtId="0" fontId="16" fillId="0" borderId="0"/>
    <xf numFmtId="0" fontId="29" fillId="0" borderId="0" applyNumberFormat="0" applyFill="0" applyBorder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2" fillId="0" borderId="38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6" borderId="0" applyNumberFormat="0" applyBorder="0" applyAlignment="0" applyProtection="0"/>
    <xf numFmtId="0" fontId="36" fillId="17" borderId="39" applyNumberFormat="0" applyAlignment="0" applyProtection="0"/>
    <xf numFmtId="0" fontId="37" fillId="18" borderId="40" applyNumberFormat="0" applyAlignment="0" applyProtection="0"/>
    <xf numFmtId="0" fontId="38" fillId="18" borderId="39" applyNumberFormat="0" applyAlignment="0" applyProtection="0"/>
    <xf numFmtId="0" fontId="39" fillId="0" borderId="41" applyNumberFormat="0" applyFill="0" applyAlignment="0" applyProtection="0"/>
    <xf numFmtId="0" fontId="40" fillId="19" borderId="42" applyNumberForma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43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43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43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43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5" fillId="40" borderId="0" applyNumberFormat="0" applyBorder="0" applyAlignment="0" applyProtection="0"/>
    <xf numFmtId="0" fontId="43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0" borderId="0"/>
    <xf numFmtId="0" fontId="15" fillId="20" borderId="43" applyNumberFormat="0" applyFont="0" applyAlignment="0" applyProtection="0"/>
    <xf numFmtId="0" fontId="44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9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8" fillId="5" borderId="18" xfId="1" applyFont="1" applyFill="1" applyBorder="1" applyAlignment="1" applyProtection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164" fontId="1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2" fillId="2" borderId="0" xfId="0" applyFont="1" applyFill="1"/>
    <xf numFmtId="0" fontId="2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8" fillId="2" borderId="0" xfId="0" applyFont="1" applyFill="1" applyBorder="1"/>
    <xf numFmtId="164" fontId="18" fillId="2" borderId="0" xfId="1" applyFont="1" applyFill="1" applyBorder="1" applyAlignment="1" applyProtection="1"/>
    <xf numFmtId="3" fontId="23" fillId="0" borderId="0" xfId="0" applyNumberFormat="1" applyFont="1"/>
    <xf numFmtId="0" fontId="24" fillId="2" borderId="0" xfId="0" applyFont="1" applyFill="1" applyAlignment="1">
      <alignment horizontal="center" vertical="center"/>
    </xf>
    <xf numFmtId="165" fontId="23" fillId="0" borderId="0" xfId="2" applyFont="1" applyBorder="1" applyAlignment="1" applyProtection="1">
      <alignment horizontal="center" vertical="center"/>
    </xf>
    <xf numFmtId="0" fontId="2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3" fillId="2" borderId="0" xfId="0" applyNumberFormat="1" applyFont="1" applyFill="1"/>
    <xf numFmtId="0" fontId="18" fillId="2" borderId="0" xfId="0" applyFont="1" applyFill="1"/>
    <xf numFmtId="167" fontId="18" fillId="7" borderId="13" xfId="0" applyNumberFormat="1" applyFont="1" applyFill="1" applyBorder="1" applyAlignment="1">
      <alignment horizontal="center" vertical="center"/>
    </xf>
    <xf numFmtId="168" fontId="18" fillId="2" borderId="11" xfId="0" applyNumberFormat="1" applyFont="1" applyFill="1" applyBorder="1" applyAlignment="1">
      <alignment horizontal="center" vertical="center"/>
    </xf>
    <xf numFmtId="168" fontId="18" fillId="7" borderId="11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vertical="center"/>
    </xf>
    <xf numFmtId="0" fontId="25" fillId="0" borderId="15" xfId="0" applyFont="1" applyBorder="1"/>
    <xf numFmtId="0" fontId="25" fillId="0" borderId="16" xfId="0" applyFont="1" applyBorder="1"/>
    <xf numFmtId="0" fontId="25" fillId="0" borderId="17" xfId="0" applyFont="1" applyBorder="1"/>
    <xf numFmtId="0" fontId="25" fillId="2" borderId="3" xfId="0" applyFont="1" applyFill="1" applyBorder="1"/>
    <xf numFmtId="0" fontId="25" fillId="2" borderId="0" xfId="0" applyFont="1" applyFill="1"/>
    <xf numFmtId="0" fontId="25" fillId="0" borderId="4" xfId="0" applyFont="1" applyBorder="1"/>
    <xf numFmtId="0" fontId="25" fillId="0" borderId="3" xfId="0" applyFont="1" applyBorder="1"/>
    <xf numFmtId="0" fontId="2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9" fillId="8" borderId="11" xfId="0" applyFont="1" applyFill="1" applyBorder="1" applyAlignment="1">
      <alignment vertical="center"/>
    </xf>
    <xf numFmtId="0" fontId="0" fillId="2" borderId="4" xfId="0" applyFill="1" applyBorder="1"/>
    <xf numFmtId="0" fontId="1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5" fillId="0" borderId="14" xfId="0" applyFont="1" applyBorder="1"/>
    <xf numFmtId="0" fontId="2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5" fillId="0" borderId="19" xfId="0" applyNumberFormat="1" applyFont="1" applyBorder="1"/>
    <xf numFmtId="0" fontId="25" fillId="0" borderId="20" xfId="0" applyFont="1" applyBorder="1"/>
    <xf numFmtId="3" fontId="25" fillId="0" borderId="14" xfId="0" applyNumberFormat="1" applyFont="1" applyBorder="1"/>
    <xf numFmtId="3" fontId="25" fillId="2" borderId="19" xfId="0" applyNumberFormat="1" applyFont="1" applyFill="1" applyBorder="1"/>
    <xf numFmtId="3" fontId="25" fillId="2" borderId="14" xfId="0" applyNumberFormat="1" applyFont="1" applyFill="1" applyBorder="1"/>
    <xf numFmtId="0" fontId="25" fillId="2" borderId="14" xfId="0" applyFont="1" applyFill="1" applyBorder="1"/>
    <xf numFmtId="3" fontId="2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0" fillId="2" borderId="18" xfId="0" applyFont="1" applyFill="1" applyBorder="1"/>
    <xf numFmtId="0" fontId="2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5" fillId="2" borderId="19" xfId="0" applyFont="1" applyFill="1" applyBorder="1"/>
    <xf numFmtId="3" fontId="2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5" fillId="8" borderId="18" xfId="0" applyFont="1" applyFill="1" applyBorder="1"/>
    <xf numFmtId="0" fontId="25" fillId="10" borderId="18" xfId="0" applyFont="1" applyFill="1" applyBorder="1"/>
    <xf numFmtId="0" fontId="25" fillId="0" borderId="18" xfId="0" applyFont="1" applyBorder="1"/>
    <xf numFmtId="0" fontId="25" fillId="11" borderId="18" xfId="0" applyFont="1" applyFill="1" applyBorder="1"/>
    <xf numFmtId="0" fontId="25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1" fillId="2" borderId="13" xfId="0" applyFont="1" applyFill="1" applyBorder="1"/>
    <xf numFmtId="0" fontId="2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8" fillId="2" borderId="0" xfId="0" applyNumberFormat="1" applyFont="1" applyFill="1" applyBorder="1" applyAlignment="1">
      <alignment horizontal="center" vertical="center"/>
    </xf>
    <xf numFmtId="167" fontId="1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5" fillId="2" borderId="0" xfId="0" applyFont="1" applyFill="1" applyBorder="1"/>
    <xf numFmtId="0" fontId="25" fillId="2" borderId="16" xfId="0" applyFont="1" applyFill="1" applyBorder="1"/>
    <xf numFmtId="0" fontId="45" fillId="0" borderId="46" xfId="0" applyFont="1" applyBorder="1" applyAlignment="1">
      <alignment horizontal="center" vertical="center" wrapText="1"/>
    </xf>
    <xf numFmtId="0" fontId="1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8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6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9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8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8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8" fillId="46" borderId="51" xfId="2" applyNumberFormat="1" applyFill="1" applyBorder="1" applyAlignment="1">
      <alignment horizontal="center" vertical="center"/>
    </xf>
    <xf numFmtId="0" fontId="46" fillId="50" borderId="51" xfId="0" applyFont="1" applyFill="1" applyBorder="1" applyAlignment="1">
      <alignment horizontal="center" vertical="center"/>
    </xf>
    <xf numFmtId="4" fontId="46" fillId="50" borderId="51" xfId="0" applyNumberFormat="1" applyFont="1" applyFill="1" applyBorder="1" applyAlignment="1">
      <alignment horizontal="center" vertical="center"/>
    </xf>
    <xf numFmtId="169" fontId="46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8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 wrapText="1"/>
    </xf>
    <xf numFmtId="0" fontId="50" fillId="48" borderId="51" xfId="0" applyFont="1" applyFill="1" applyBorder="1" applyAlignment="1">
      <alignment horizontal="center" vertical="center" wrapText="1"/>
    </xf>
    <xf numFmtId="4" fontId="46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6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6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2" fillId="0" borderId="57" xfId="0" applyFont="1" applyBorder="1" applyAlignment="1">
      <alignment horizontal="center" vertical="center" wrapText="1"/>
    </xf>
    <xf numFmtId="0" fontId="50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1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6" fillId="0" borderId="58" xfId="0" applyNumberFormat="1" applyFont="1" applyBorder="1" applyAlignment="1">
      <alignment horizontal="center" vertical="center"/>
    </xf>
    <xf numFmtId="3" fontId="9" fillId="52" borderId="58" xfId="51" applyNumberFormat="1" applyFont="1" applyFill="1" applyBorder="1" applyAlignment="1">
      <alignment horizontal="center"/>
    </xf>
    <xf numFmtId="0" fontId="54" fillId="0" borderId="0" xfId="0" applyFont="1"/>
    <xf numFmtId="0" fontId="54" fillId="53" borderId="58" xfId="0" applyFont="1" applyFill="1" applyBorder="1" applyAlignment="1">
      <alignment horizontal="center"/>
    </xf>
    <xf numFmtId="0" fontId="54" fillId="52" borderId="58" xfId="0" applyFont="1" applyFill="1" applyBorder="1" applyAlignment="1">
      <alignment horizontal="center"/>
    </xf>
    <xf numFmtId="0" fontId="54" fillId="46" borderId="0" xfId="0" applyFont="1" applyFill="1"/>
    <xf numFmtId="0" fontId="54" fillId="0" borderId="0" xfId="0" applyFont="1" applyAlignment="1">
      <alignment horizontal="center"/>
    </xf>
    <xf numFmtId="4" fontId="9" fillId="0" borderId="58" xfId="51" applyNumberFormat="1" applyFont="1" applyBorder="1" applyAlignment="1">
      <alignment horizontal="center"/>
    </xf>
    <xf numFmtId="2" fontId="54" fillId="54" borderId="58" xfId="0" applyNumberFormat="1" applyFont="1" applyFill="1" applyBorder="1" applyAlignment="1">
      <alignment horizontal="center"/>
    </xf>
    <xf numFmtId="2" fontId="54" fillId="0" borderId="0" xfId="0" applyNumberFormat="1" applyFont="1" applyAlignment="1">
      <alignment horizontal="center"/>
    </xf>
    <xf numFmtId="0" fontId="54" fillId="53" borderId="58" xfId="0" applyFont="1" applyFill="1" applyBorder="1" applyAlignment="1">
      <alignment horizontal="left" indent="1"/>
    </xf>
    <xf numFmtId="0" fontId="54" fillId="52" borderId="58" xfId="0" applyFont="1" applyFill="1" applyBorder="1" applyAlignment="1">
      <alignment horizontal="left" indent="1"/>
    </xf>
    <xf numFmtId="0" fontId="54" fillId="0" borderId="0" xfId="0" applyFont="1" applyAlignment="1">
      <alignment horizontal="left" indent="1"/>
    </xf>
    <xf numFmtId="0" fontId="54" fillId="52" borderId="59" xfId="0" applyFont="1" applyFill="1" applyBorder="1" applyAlignment="1">
      <alignment horizontal="left" indent="1"/>
    </xf>
    <xf numFmtId="3" fontId="9" fillId="52" borderId="59" xfId="51" applyNumberFormat="1" applyFont="1" applyFill="1" applyBorder="1" applyAlignment="1">
      <alignment horizontal="center"/>
    </xf>
    <xf numFmtId="2" fontId="54" fillId="54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3" fillId="3" borderId="52" xfId="0" applyFont="1" applyFill="1" applyBorder="1" applyAlignment="1">
      <alignment horizontal="left" vertical="center" indent="1"/>
    </xf>
    <xf numFmtId="0" fontId="53" fillId="3" borderId="52" xfId="0" applyFont="1" applyFill="1" applyBorder="1" applyAlignment="1">
      <alignment horizontal="center" vertical="center"/>
    </xf>
    <xf numFmtId="4" fontId="46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6" fillId="45" borderId="50" xfId="0" applyFont="1" applyFill="1" applyBorder="1" applyAlignment="1">
      <alignment horizontal="left" vertical="center" wrapText="1" indent="1"/>
    </xf>
    <xf numFmtId="4" fontId="48" fillId="45" borderId="21" xfId="0" applyNumberFormat="1" applyFont="1" applyFill="1" applyBorder="1" applyAlignment="1">
      <alignment horizontal="center" vertical="center" wrapText="1"/>
    </xf>
    <xf numFmtId="0" fontId="46" fillId="49" borderId="50" xfId="0" applyFont="1" applyFill="1" applyBorder="1" applyAlignment="1">
      <alignment horizontal="left" vertical="center" wrapText="1" indent="1"/>
    </xf>
    <xf numFmtId="4" fontId="46" fillId="49" borderId="21" xfId="0" applyNumberFormat="1" applyFont="1" applyFill="1" applyBorder="1" applyAlignment="1">
      <alignment horizontal="center" vertical="center" wrapText="1"/>
    </xf>
    <xf numFmtId="4" fontId="46" fillId="49" borderId="21" xfId="0" applyNumberFormat="1" applyFont="1" applyFill="1" applyBorder="1" applyAlignment="1">
      <alignment horizontal="center"/>
    </xf>
    <xf numFmtId="169" fontId="46" fillId="47" borderId="21" xfId="2" applyNumberFormat="1" applyFont="1" applyFill="1" applyBorder="1" applyAlignment="1">
      <alignment horizontal="center"/>
    </xf>
    <xf numFmtId="0" fontId="56" fillId="47" borderId="21" xfId="0" applyFont="1" applyFill="1" applyBorder="1" applyAlignment="1">
      <alignment horizontal="center" vertical="center" wrapText="1"/>
    </xf>
    <xf numFmtId="4" fontId="57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0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5" fillId="3" borderId="3" xfId="0" applyNumberFormat="1" applyFont="1" applyFill="1" applyBorder="1" applyAlignment="1">
      <alignment horizontal="center" vertical="center"/>
    </xf>
    <xf numFmtId="0" fontId="54" fillId="52" borderId="66" xfId="0" applyFont="1" applyFill="1" applyBorder="1" applyAlignment="1">
      <alignment horizontal="left" indent="1"/>
    </xf>
    <xf numFmtId="3" fontId="9" fillId="52" borderId="65" xfId="51" applyNumberFormat="1" applyFont="1" applyFill="1" applyBorder="1" applyAlignment="1">
      <alignment horizontal="center"/>
    </xf>
    <xf numFmtId="4" fontId="9" fillId="0" borderId="65" xfId="51" applyNumberFormat="1" applyFont="1" applyBorder="1" applyAlignment="1">
      <alignment horizontal="center"/>
    </xf>
    <xf numFmtId="0" fontId="54" fillId="4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left" indent="1"/>
    </xf>
    <xf numFmtId="0" fontId="54" fillId="56" borderId="59" xfId="0" applyFont="1" applyFill="1" applyBorder="1" applyAlignment="1">
      <alignment horizontal="center"/>
    </xf>
    <xf numFmtId="0" fontId="54" fillId="46" borderId="59" xfId="0" applyFont="1" applyFill="1" applyBorder="1" applyAlignment="1">
      <alignment horizontal="center"/>
    </xf>
    <xf numFmtId="3" fontId="9" fillId="46" borderId="59" xfId="51" applyNumberFormat="1" applyFont="1" applyFill="1" applyBorder="1" applyAlignment="1">
      <alignment horizontal="center"/>
    </xf>
    <xf numFmtId="4" fontId="9" fillId="46" borderId="59" xfId="51" applyNumberFormat="1" applyFont="1" applyFill="1" applyBorder="1" applyAlignment="1">
      <alignment horizontal="center"/>
    </xf>
    <xf numFmtId="4" fontId="46" fillId="0" borderId="67" xfId="0" applyNumberFormat="1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 wrapText="1"/>
    </xf>
    <xf numFmtId="0" fontId="50" fillId="0" borderId="69" xfId="0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5" fillId="0" borderId="0" xfId="0" applyFont="1"/>
    <xf numFmtId="3" fontId="25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53" fillId="3" borderId="52" xfId="0" applyFont="1" applyFill="1" applyBorder="1" applyAlignment="1">
      <alignment horizontal="left" vertical="top" indent="1"/>
    </xf>
    <xf numFmtId="4" fontId="8" fillId="0" borderId="58" xfId="51" applyNumberFormat="1" applyFont="1" applyBorder="1" applyAlignment="1">
      <alignment horizontal="center"/>
    </xf>
    <xf numFmtId="4" fontId="48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8" fillId="0" borderId="21" xfId="0" applyNumberFormat="1" applyFont="1" applyBorder="1"/>
    <xf numFmtId="20" fontId="0" fillId="0" borderId="46" xfId="0" applyNumberFormat="1" applyBorder="1"/>
    <xf numFmtId="14" fontId="48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6" fillId="57" borderId="58" xfId="51" applyNumberFormat="1" applyFont="1" applyFill="1" applyBorder="1" applyAlignment="1">
      <alignment horizontal="center"/>
    </xf>
    <xf numFmtId="3" fontId="25" fillId="3" borderId="16" xfId="0" applyNumberFormat="1" applyFont="1" applyFill="1" applyBorder="1" applyAlignment="1">
      <alignment horizontal="center" vertical="center"/>
    </xf>
    <xf numFmtId="3" fontId="25" fillId="3" borderId="17" xfId="0" applyNumberFormat="1" applyFont="1" applyFill="1" applyBorder="1" applyAlignment="1">
      <alignment horizontal="center" vertical="center"/>
    </xf>
    <xf numFmtId="3" fontId="25" fillId="3" borderId="4" xfId="0" applyNumberFormat="1" applyFont="1" applyFill="1" applyBorder="1" applyAlignment="1">
      <alignment horizontal="center" vertical="center"/>
    </xf>
    <xf numFmtId="4" fontId="25" fillId="3" borderId="16" xfId="0" applyNumberFormat="1" applyFont="1" applyFill="1" applyBorder="1" applyAlignment="1">
      <alignment horizontal="center" vertical="center"/>
    </xf>
    <xf numFmtId="4" fontId="25" fillId="3" borderId="17" xfId="0" applyNumberFormat="1" applyFont="1" applyFill="1" applyBorder="1" applyAlignment="1">
      <alignment horizontal="center" vertical="center"/>
    </xf>
    <xf numFmtId="4" fontId="25" fillId="3" borderId="0" xfId="0" applyNumberFormat="1" applyFont="1" applyFill="1" applyAlignment="1">
      <alignment horizontal="center" vertical="center"/>
    </xf>
    <xf numFmtId="4" fontId="25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25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3" fillId="3" borderId="71" xfId="0" applyFont="1" applyFill="1" applyBorder="1" applyAlignment="1">
      <alignment horizontal="left" vertical="center" indent="1"/>
    </xf>
    <xf numFmtId="0" fontId="53" fillId="3" borderId="71" xfId="0" applyFont="1" applyFill="1" applyBorder="1" applyAlignment="1">
      <alignment horizontal="center" vertical="center"/>
    </xf>
    <xf numFmtId="0" fontId="54" fillId="46" borderId="21" xfId="0" applyFont="1" applyFill="1" applyBorder="1" applyAlignment="1">
      <alignment horizontal="left" indent="1"/>
    </xf>
    <xf numFmtId="0" fontId="54" fillId="50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left" indent="1"/>
    </xf>
    <xf numFmtId="0" fontId="54" fillId="56" borderId="21" xfId="0" applyFont="1" applyFill="1" applyBorder="1" applyAlignment="1">
      <alignment horizontal="center"/>
    </xf>
    <xf numFmtId="0" fontId="54" fillId="46" borderId="21" xfId="0" applyFont="1" applyFill="1" applyBorder="1" applyAlignment="1">
      <alignment horizontal="center"/>
    </xf>
    <xf numFmtId="3" fontId="9" fillId="46" borderId="21" xfId="51" applyNumberFormat="1" applyFont="1" applyFill="1" applyBorder="1" applyAlignment="1">
      <alignment horizontal="center"/>
    </xf>
    <xf numFmtId="4" fontId="9" fillId="46" borderId="21" xfId="51" applyNumberFormat="1" applyFont="1" applyFill="1" applyBorder="1" applyAlignment="1">
      <alignment horizontal="center"/>
    </xf>
    <xf numFmtId="2" fontId="54" fillId="54" borderId="21" xfId="0" applyNumberFormat="1" applyFont="1" applyFill="1" applyBorder="1" applyAlignment="1">
      <alignment horizontal="center"/>
    </xf>
    <xf numFmtId="0" fontId="54" fillId="51" borderId="21" xfId="0" applyFont="1" applyFill="1" applyBorder="1" applyAlignment="1">
      <alignment horizontal="left" indent="1"/>
    </xf>
    <xf numFmtId="0" fontId="54" fillId="51" borderId="21" xfId="0" applyFont="1" applyFill="1" applyBorder="1" applyAlignment="1">
      <alignment horizontal="center"/>
    </xf>
    <xf numFmtId="0" fontId="54" fillId="50" borderId="21" xfId="0" applyFont="1" applyFill="1" applyBorder="1" applyAlignment="1">
      <alignment horizontal="center"/>
    </xf>
    <xf numFmtId="3" fontId="9" fillId="50" borderId="21" xfId="51" applyNumberFormat="1" applyFont="1" applyFill="1" applyBorder="1" applyAlignment="1">
      <alignment horizontal="center"/>
    </xf>
    <xf numFmtId="4" fontId="9" fillId="0" borderId="21" xfId="51" applyNumberFormat="1" applyFont="1" applyBorder="1" applyAlignment="1">
      <alignment horizontal="center"/>
    </xf>
    <xf numFmtId="0" fontId="54" fillId="46" borderId="0" xfId="0" applyFont="1" applyFill="1" applyBorder="1"/>
    <xf numFmtId="0" fontId="54" fillId="0" borderId="0" xfId="0" applyFont="1" applyBorder="1"/>
    <xf numFmtId="4" fontId="0" fillId="46" borderId="68" xfId="0" applyNumberForma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" fontId="1" fillId="0" borderId="59" xfId="51" applyNumberFormat="1" applyFont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0" fontId="48" fillId="0" borderId="21" xfId="0" applyFont="1" applyBorder="1"/>
    <xf numFmtId="0" fontId="48" fillId="0" borderId="21" xfId="0" applyFont="1" applyBorder="1" applyAlignment="1">
      <alignment vertical="center"/>
    </xf>
    <xf numFmtId="171" fontId="54" fillId="0" borderId="21" xfId="0" applyNumberFormat="1" applyFont="1" applyBorder="1"/>
    <xf numFmtId="0" fontId="50" fillId="48" borderId="72" xfId="0" applyFont="1" applyFill="1" applyBorder="1" applyAlignment="1">
      <alignment horizontal="center" vertical="center"/>
    </xf>
    <xf numFmtId="0" fontId="50" fillId="0" borderId="72" xfId="0" applyFont="1" applyBorder="1" applyAlignment="1">
      <alignment horizontal="center" vertical="center"/>
    </xf>
    <xf numFmtId="0" fontId="50" fillId="0" borderId="73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9" fillId="0" borderId="0" xfId="0" applyNumberFormat="1" applyFont="1" applyAlignment="1">
      <alignment horizontal="center" vertical="center"/>
    </xf>
    <xf numFmtId="165" fontId="59" fillId="0" borderId="0" xfId="2" applyFont="1" applyAlignment="1">
      <alignment horizontal="center" vertical="center"/>
    </xf>
    <xf numFmtId="0" fontId="53" fillId="3" borderId="21" xfId="0" applyFont="1" applyFill="1" applyBorder="1" applyAlignment="1">
      <alignment horizontal="left" vertical="center" indent="1"/>
    </xf>
    <xf numFmtId="0" fontId="53" fillId="3" borderId="21" xfId="0" applyFont="1" applyFill="1" applyBorder="1" applyAlignment="1">
      <alignment horizontal="center" vertical="center"/>
    </xf>
    <xf numFmtId="170" fontId="48" fillId="0" borderId="21" xfId="0" applyNumberFormat="1" applyFont="1" applyBorder="1"/>
    <xf numFmtId="170" fontId="48" fillId="0" borderId="21" xfId="0" applyNumberFormat="1" applyFont="1" applyBorder="1" applyAlignment="1">
      <alignment vertical="center"/>
    </xf>
    <xf numFmtId="0" fontId="54" fillId="0" borderId="21" xfId="0" applyFont="1" applyBorder="1"/>
    <xf numFmtId="171" fontId="54" fillId="0" borderId="21" xfId="0" applyNumberFormat="1" applyFont="1" applyBorder="1" applyAlignment="1">
      <alignment vertical="center"/>
    </xf>
    <xf numFmtId="171" fontId="54" fillId="0" borderId="21" xfId="0" applyNumberFormat="1" applyFont="1" applyBorder="1" applyAlignment="1">
      <alignment horizontal="right" vertical="center" wrapText="1"/>
    </xf>
    <xf numFmtId="4" fontId="58" fillId="0" borderId="21" xfId="0" applyNumberFormat="1" applyFont="1" applyBorder="1"/>
    <xf numFmtId="4" fontId="58" fillId="0" borderId="21" xfId="0" applyNumberFormat="1" applyFont="1" applyBorder="1" applyAlignment="1">
      <alignment vertical="center"/>
    </xf>
    <xf numFmtId="3" fontId="58" fillId="0" borderId="21" xfId="0" applyNumberFormat="1" applyFont="1" applyBorder="1"/>
    <xf numFmtId="3" fontId="58" fillId="0" borderId="21" xfId="0" applyNumberFormat="1" applyFont="1" applyBorder="1" applyAlignment="1">
      <alignment vertical="center"/>
    </xf>
    <xf numFmtId="4" fontId="60" fillId="57" borderId="58" xfId="51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8" fillId="3" borderId="53" xfId="0" applyFont="1" applyFill="1" applyBorder="1" applyAlignment="1">
      <alignment horizontal="center" vertical="center"/>
    </xf>
    <xf numFmtId="0" fontId="18" fillId="3" borderId="54" xfId="0" applyFont="1" applyFill="1" applyBorder="1" applyAlignment="1">
      <alignment horizontal="center" vertical="center"/>
    </xf>
    <xf numFmtId="0" fontId="18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0" fillId="55" borderId="74" xfId="0" applyFont="1" applyFill="1" applyBorder="1" applyAlignment="1">
      <alignment horizontal="center"/>
    </xf>
    <xf numFmtId="0" fontId="40" fillId="55" borderId="75" xfId="0" applyFont="1" applyFill="1" applyBorder="1" applyAlignment="1">
      <alignment horizontal="center"/>
    </xf>
    <xf numFmtId="0" fontId="40" fillId="55" borderId="60" xfId="0" applyFont="1" applyFill="1" applyBorder="1" applyAlignment="1">
      <alignment horizontal="left"/>
    </xf>
    <xf numFmtId="0" fontId="40" fillId="55" borderId="61" xfId="0" applyFont="1" applyFill="1" applyBorder="1" applyAlignment="1">
      <alignment horizontal="left"/>
    </xf>
    <xf numFmtId="0" fontId="55" fillId="55" borderId="62" xfId="0" applyFont="1" applyFill="1" applyBorder="1" applyAlignment="1">
      <alignment horizontal="center" vertical="center"/>
    </xf>
    <xf numFmtId="0" fontId="55" fillId="55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8" fillId="3" borderId="19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64" xfId="0" applyFont="1" applyFill="1" applyBorder="1" applyAlignment="1">
      <alignment horizontal="center" vertical="center"/>
    </xf>
    <xf numFmtId="0" fontId="18" fillId="12" borderId="53" xfId="0" applyFont="1" applyFill="1" applyBorder="1" applyAlignment="1">
      <alignment horizontal="center" vertical="center"/>
    </xf>
    <xf numFmtId="0" fontId="18" fillId="12" borderId="54" xfId="0" applyFont="1" applyFill="1" applyBorder="1" applyAlignment="1">
      <alignment horizontal="center" vertical="center"/>
    </xf>
    <xf numFmtId="0" fontId="18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0.20373782770875379</c:v>
                </c:pt>
                <c:pt idx="1">
                  <c:v>0.27516656830922248</c:v>
                </c:pt>
                <c:pt idx="2">
                  <c:v>4.8631892973940688E-2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2.1587230529022249E-2</c:v>
                </c:pt>
                <c:pt idx="1">
                  <c:v>0.93969253090533089</c:v>
                </c:pt>
                <c:pt idx="2">
                  <c:v>3.8720238565646894E-2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General'!$C$22:$C$30</c:f>
              <c:numCache>
                <c:formatCode>#,##0.00</c:formatCode>
                <c:ptCount val="9"/>
                <c:pt idx="0">
                  <c:v>130821.32</c:v>
                </c:pt>
                <c:pt idx="1">
                  <c:v>127202.39</c:v>
                </c:pt>
                <c:pt idx="2">
                  <c:v>132633.9</c:v>
                </c:pt>
                <c:pt idx="3">
                  <c:v>116869.8</c:v>
                </c:pt>
                <c:pt idx="4">
                  <c:v>134421.4</c:v>
                </c:pt>
                <c:pt idx="5">
                  <c:v>110963.31</c:v>
                </c:pt>
                <c:pt idx="6">
                  <c:v>108650.38</c:v>
                </c:pt>
                <c:pt idx="7">
                  <c:v>101786.21</c:v>
                </c:pt>
                <c:pt idx="8">
                  <c:v>107036.54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General'!$B$22:$B$30</c:f>
              <c:strCache>
                <c:ptCount val="9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</c:strCache>
            </c:strRef>
          </c:cat>
          <c:val>
            <c:numRef>
              <c:f>'Historico General'!$D$22:$D$30</c:f>
              <c:numCache>
                <c:formatCode>#,##0.00</c:formatCode>
                <c:ptCount val="9"/>
                <c:pt idx="0">
                  <c:v>6076205.3600000003</c:v>
                </c:pt>
                <c:pt idx="1">
                  <c:v>6114404.1100000003</c:v>
                </c:pt>
                <c:pt idx="2">
                  <c:v>5755835.5099999998</c:v>
                </c:pt>
                <c:pt idx="3">
                  <c:v>5411097.5300000003</c:v>
                </c:pt>
                <c:pt idx="4">
                  <c:v>5337041.28</c:v>
                </c:pt>
                <c:pt idx="5">
                  <c:v>5229629.4400000004</c:v>
                </c:pt>
                <c:pt idx="6">
                  <c:v>5184216.4000000004</c:v>
                </c:pt>
                <c:pt idx="7">
                  <c:v>5153924.3099999996</c:v>
                </c:pt>
                <c:pt idx="8">
                  <c:v>4659302.5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General'!$B$22:$B$30</c15:sqref>
                        </c15:formulaRef>
                      </c:ext>
                    </c:extLst>
                    <c:strCache>
                      <c:ptCount val="9"/>
                      <c:pt idx="0">
                        <c:v>05/09-11/09</c:v>
                      </c:pt>
                      <c:pt idx="1">
                        <c:v>12/09-18/09</c:v>
                      </c:pt>
                      <c:pt idx="2">
                        <c:v>19/09-25/09</c:v>
                      </c:pt>
                      <c:pt idx="3">
                        <c:v>26/09-02/10</c:v>
                      </c:pt>
                      <c:pt idx="4">
                        <c:v>03/10-09/10</c:v>
                      </c:pt>
                      <c:pt idx="5">
                        <c:v>10/10-16/10</c:v>
                      </c:pt>
                      <c:pt idx="6">
                        <c:v>17/10-23/10</c:v>
                      </c:pt>
                      <c:pt idx="7">
                        <c:v>24/10-30/10</c:v>
                      </c:pt>
                      <c:pt idx="8">
                        <c:v>31/10-06/11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General'!$E$22:$E$30</c15:sqref>
                        </c15:formulaRef>
                      </c:ext>
                    </c:extLst>
                    <c:numCache>
                      <c:formatCode>#,##0.00</c:formatCode>
                      <c:ptCount val="9"/>
                      <c:pt idx="0">
                        <c:v>249110.57</c:v>
                      </c:pt>
                      <c:pt idx="1">
                        <c:v>244551.5</c:v>
                      </c:pt>
                      <c:pt idx="2">
                        <c:v>247107.48</c:v>
                      </c:pt>
                      <c:pt idx="3">
                        <c:v>210703.58</c:v>
                      </c:pt>
                      <c:pt idx="4">
                        <c:v>221698.33</c:v>
                      </c:pt>
                      <c:pt idx="5">
                        <c:v>202805.14</c:v>
                      </c:pt>
                      <c:pt idx="6">
                        <c:v>196603.49</c:v>
                      </c:pt>
                      <c:pt idx="7">
                        <c:v>181891.44</c:v>
                      </c:pt>
                      <c:pt idx="8">
                        <c:v>191987.59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Dinamizado'!$B$3:$B$24</c:f>
              <c:strCache>
                <c:ptCount val="22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</c:strCache>
            </c:strRef>
          </c:cat>
          <c:val>
            <c:numRef>
              <c:f>'Historico Dinamizado'!$C$3:$C$24</c:f>
              <c:numCache>
                <c:formatCode>#,##0.00</c:formatCode>
                <c:ptCount val="22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  <c:pt idx="16">
                  <c:v>728229.89666666603</c:v>
                </c:pt>
                <c:pt idx="17">
                  <c:v>1080001.7933333321</c:v>
                </c:pt>
                <c:pt idx="18">
                  <c:v>1039748.3633333314</c:v>
                </c:pt>
                <c:pt idx="19">
                  <c:v>825826.8</c:v>
                </c:pt>
                <c:pt idx="20">
                  <c:v>1145203.633333331</c:v>
                </c:pt>
                <c:pt idx="21">
                  <c:v>1010198.6966666657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Dinamizado'!$B$3:$B$24</c:f>
              <c:strCache>
                <c:ptCount val="22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</c:strCache>
            </c:strRef>
          </c:cat>
          <c:val>
            <c:numRef>
              <c:f>'Historico Dinamizado'!$D$3:$D$24</c:f>
              <c:numCache>
                <c:formatCode>#,##0.00</c:formatCode>
                <c:ptCount val="22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  <c:pt idx="16">
                  <c:v>1694797.60333333</c:v>
                </c:pt>
                <c:pt idx="17">
                  <c:v>1689052.0499999984</c:v>
                </c:pt>
                <c:pt idx="18">
                  <c:v>1566862.6999999983</c:v>
                </c:pt>
                <c:pt idx="19">
                  <c:v>1608232.4566666654</c:v>
                </c:pt>
                <c:pt idx="20">
                  <c:v>1734749.1999999981</c:v>
                </c:pt>
                <c:pt idx="21">
                  <c:v>1364365.7233333318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Dinamizado'!$B$3:$B$24</c:f>
              <c:strCache>
                <c:ptCount val="22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  <c:pt idx="16">
                  <c:v>26/09-02/10</c:v>
                </c:pt>
                <c:pt idx="17">
                  <c:v>03/10-09/10</c:v>
                </c:pt>
                <c:pt idx="18">
                  <c:v>10/10-16/10</c:v>
                </c:pt>
                <c:pt idx="19">
                  <c:v>17/10-23/10</c:v>
                </c:pt>
                <c:pt idx="20">
                  <c:v>24/10-30/10</c:v>
                </c:pt>
                <c:pt idx="21">
                  <c:v>31/10-06/11</c:v>
                </c:pt>
              </c:strCache>
            </c:strRef>
          </c:cat>
          <c:val>
            <c:numRef>
              <c:f>'Historico Dinamizado'!$E$3:$E$24</c:f>
              <c:numCache>
                <c:formatCode>#,##0.00</c:formatCode>
                <c:ptCount val="22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305591.94333333336</c:v>
                </c:pt>
                <c:pt idx="16">
                  <c:v>204620.06140000001</c:v>
                </c:pt>
                <c:pt idx="17">
                  <c:v>574190.40989999985</c:v>
                </c:pt>
                <c:pt idx="18">
                  <c:v>495546.88539999991</c:v>
                </c:pt>
                <c:pt idx="19">
                  <c:v>421434.18497000012</c:v>
                </c:pt>
                <c:pt idx="20">
                  <c:v>379280.33332999999</c:v>
                </c:pt>
                <c:pt idx="21">
                  <c:v>241132.81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62" t="s">
        <v>339</v>
      </c>
      <c r="D2" s="462"/>
      <c r="E2" s="462"/>
      <c r="F2" s="463" t="s">
        <v>343</v>
      </c>
      <c r="G2" s="463"/>
      <c r="H2" s="463"/>
      <c r="I2" s="464" t="s">
        <v>0</v>
      </c>
      <c r="J2" s="464"/>
      <c r="K2" s="464"/>
    </row>
    <row r="3" spans="1:11" x14ac:dyDescent="0.25">
      <c r="A3" s="2"/>
      <c r="C3" s="462" t="s">
        <v>1</v>
      </c>
      <c r="D3" s="462"/>
      <c r="E3" s="462"/>
      <c r="F3" s="465" t="s">
        <v>2</v>
      </c>
      <c r="G3" s="465"/>
      <c r="H3" s="465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3">
        <f>SUM(Horas!C6:I6)</f>
        <v>0</v>
      </c>
      <c r="D6" s="271"/>
      <c r="E6" s="272" t="str">
        <f t="shared" ref="E6:E8" si="0">+IFERROR(C6/D6,"-")</f>
        <v>-</v>
      </c>
      <c r="F6" s="274">
        <f>SUM(Horas!J6:P6)</f>
        <v>0</v>
      </c>
      <c r="G6" s="268"/>
      <c r="H6" s="275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3">
        <f>SUM(Horas!C7:I7)</f>
        <v>0</v>
      </c>
      <c r="D7" s="271"/>
      <c r="E7" s="272" t="str">
        <f t="shared" si="0"/>
        <v>-</v>
      </c>
      <c r="F7" s="274">
        <f>SUM(Horas!J7:P7)</f>
        <v>0</v>
      </c>
      <c r="G7" s="268"/>
      <c r="H7" s="275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3">
        <f>SUM(Horas!C8:I8)</f>
        <v>0</v>
      </c>
      <c r="D8" s="271"/>
      <c r="E8" s="272" t="str">
        <f t="shared" si="0"/>
        <v>-</v>
      </c>
      <c r="F8" s="274">
        <f>SUM(Horas!J8:P8)</f>
        <v>0</v>
      </c>
      <c r="G8" s="268"/>
      <c r="H8" s="275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3">
        <f>SUM(Horas!C9:I9)</f>
        <v>0</v>
      </c>
      <c r="D9" s="270"/>
      <c r="E9" s="272" t="str">
        <f t="shared" ref="E9:E12" si="5">+IFERROR(C9/D9,"-")</f>
        <v>-</v>
      </c>
      <c r="F9" s="274">
        <f>SUM(Horas!J9:P9)</f>
        <v>0</v>
      </c>
      <c r="G9" s="269"/>
      <c r="H9" s="275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3">
        <f>SUM(Horas!C10:I10)</f>
        <v>0</v>
      </c>
      <c r="D10" s="270"/>
      <c r="E10" s="272" t="str">
        <f t="shared" si="5"/>
        <v>-</v>
      </c>
      <c r="F10" s="274">
        <f>SUM(Horas!J10:P10)</f>
        <v>0</v>
      </c>
      <c r="G10" s="269"/>
      <c r="H10" s="275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3">
        <f>SUM(Horas!C11:I11)</f>
        <v>0</v>
      </c>
      <c r="D11" s="270"/>
      <c r="E11" s="272" t="str">
        <f t="shared" si="5"/>
        <v>-</v>
      </c>
      <c r="F11" s="274">
        <f>SUM(Horas!J11:P11)</f>
        <v>0</v>
      </c>
      <c r="G11" s="269"/>
      <c r="H11" s="275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3">
        <f>SUM(Horas!C12:I12)</f>
        <v>0</v>
      </c>
      <c r="D12" s="270"/>
      <c r="E12" s="272" t="str">
        <f t="shared" si="5"/>
        <v>-</v>
      </c>
      <c r="F12" s="274">
        <f>SUM(Horas!J12:P12)</f>
        <v>0</v>
      </c>
      <c r="G12" s="269"/>
      <c r="H12" s="275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3"/>
      <c r="D13" s="270"/>
      <c r="E13" s="272"/>
      <c r="F13" s="274">
        <f>SUM(Horas!J13:P13)</f>
        <v>0</v>
      </c>
      <c r="G13" s="269"/>
      <c r="H13" s="275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3">
        <f>SUM(Horas!C15:I15)</f>
        <v>0</v>
      </c>
      <c r="D16" s="270"/>
      <c r="E16" s="272" t="str">
        <f t="shared" ref="E16:E25" si="9">+IFERROR(C16/D16,"-")</f>
        <v>-</v>
      </c>
      <c r="F16" s="274">
        <f>SUM(Horas!J15:P15)</f>
        <v>0</v>
      </c>
      <c r="G16" s="276"/>
      <c r="H16" s="275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3">
        <f>SUM(Horas!C16:I16)</f>
        <v>0</v>
      </c>
      <c r="D17" s="270"/>
      <c r="E17" s="272" t="str">
        <f t="shared" si="9"/>
        <v>-</v>
      </c>
      <c r="F17" s="274">
        <f>SUM(Horas!J16:P16)</f>
        <v>0</v>
      </c>
      <c r="G17" s="276"/>
      <c r="H17" s="275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3">
        <f>SUM(Horas!C17:I17)</f>
        <v>0</v>
      </c>
      <c r="D18" s="270"/>
      <c r="E18" s="272" t="str">
        <f t="shared" si="9"/>
        <v>-</v>
      </c>
      <c r="F18" s="274">
        <f>SUM(Horas!J17:P17)</f>
        <v>0</v>
      </c>
      <c r="G18" s="276"/>
      <c r="H18" s="275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3">
        <f>SUM(Horas!C18:I18)</f>
        <v>0</v>
      </c>
      <c r="D19" s="270"/>
      <c r="E19" s="272" t="str">
        <f t="shared" si="9"/>
        <v>-</v>
      </c>
      <c r="F19" s="274">
        <f>SUM(Horas!J18:P18)</f>
        <v>0</v>
      </c>
      <c r="G19" s="276"/>
      <c r="H19" s="275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3">
        <f>SUM(Horas!C19:I19)</f>
        <v>0</v>
      </c>
      <c r="D20" s="270"/>
      <c r="E20" s="272" t="str">
        <f>+IFERROR(C20/D20,"-")</f>
        <v>-</v>
      </c>
      <c r="F20" s="274">
        <f>SUM(Horas!J19:P19)</f>
        <v>0</v>
      </c>
      <c r="G20" s="276"/>
      <c r="H20" s="275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3">
        <f>SUM(Horas!C20:I20)</f>
        <v>0</v>
      </c>
      <c r="D21" s="270"/>
      <c r="E21" s="272" t="str">
        <f t="shared" si="9"/>
        <v>-</v>
      </c>
      <c r="F21" s="274">
        <f>SUM(Horas!J20:P20)</f>
        <v>0</v>
      </c>
      <c r="G21" s="276"/>
      <c r="H21" s="275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3">
        <f>SUM(Horas!C21:I21)</f>
        <v>0</v>
      </c>
      <c r="D22" s="270"/>
      <c r="E22" s="272" t="str">
        <f t="shared" si="9"/>
        <v>-</v>
      </c>
      <c r="F22" s="274">
        <f>SUM(Horas!J21:P21)</f>
        <v>0</v>
      </c>
      <c r="G22" s="276"/>
      <c r="H22" s="275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3">
        <f>SUM(Horas!C22:I22)</f>
        <v>0</v>
      </c>
      <c r="D23" s="270"/>
      <c r="E23" s="272" t="str">
        <f t="shared" si="9"/>
        <v>-</v>
      </c>
      <c r="F23" s="274">
        <f>SUM(Horas!J22:P22)</f>
        <v>0</v>
      </c>
      <c r="G23" s="276"/>
      <c r="H23" s="275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3">
        <f>SUM(Horas!C23:I23)</f>
        <v>0</v>
      </c>
      <c r="D24" s="270"/>
      <c r="E24" s="272" t="str">
        <f t="shared" si="9"/>
        <v>-</v>
      </c>
      <c r="F24" s="274">
        <f>SUM(Horas!J23:P23)</f>
        <v>0</v>
      </c>
      <c r="G24" s="269"/>
      <c r="H24" s="275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3">
        <f>SUM(Horas!C24:I24)</f>
        <v>0</v>
      </c>
      <c r="D25" s="270"/>
      <c r="E25" s="272" t="str">
        <f t="shared" si="9"/>
        <v>-</v>
      </c>
      <c r="F25" s="274">
        <f>SUM(Horas!J24:P24)</f>
        <v>0</v>
      </c>
      <c r="G25" s="276"/>
      <c r="H25" s="275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2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7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6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62" t="s">
        <v>339</v>
      </c>
      <c r="D241" s="462"/>
      <c r="E241" s="462"/>
      <c r="F241" s="463" t="s">
        <v>343</v>
      </c>
      <c r="G241" s="463"/>
      <c r="H241" s="463"/>
      <c r="I241" s="464" t="s">
        <v>0</v>
      </c>
      <c r="J241" s="464"/>
      <c r="K241" s="464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66" t="s">
        <v>1</v>
      </c>
      <c r="D242" s="466"/>
      <c r="E242" s="466"/>
      <c r="F242" s="467" t="s">
        <v>2</v>
      </c>
      <c r="G242" s="467"/>
      <c r="H242" s="467"/>
      <c r="I242" s="468"/>
      <c r="J242" s="468"/>
      <c r="K242" s="468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0" t="s">
        <v>3</v>
      </c>
      <c r="D243" s="261" t="s">
        <v>4</v>
      </c>
      <c r="E243" s="262" t="s">
        <v>5</v>
      </c>
      <c r="F243" s="263" t="s">
        <v>3</v>
      </c>
      <c r="G243" s="264" t="s">
        <v>4</v>
      </c>
      <c r="H243" s="265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showGridLines="0" topLeftCell="B1" zoomScaleNormal="100" workbookViewId="0">
      <pane ySplit="1" topLeftCell="A2" activePane="bottomLeft" state="frozen"/>
      <selection pane="bottomLeft" activeCell="C12" sqref="C12:F13"/>
    </sheetView>
  </sheetViews>
  <sheetFormatPr baseColWidth="10" defaultColWidth="9.140625" defaultRowHeight="15" x14ac:dyDescent="0.25"/>
  <cols>
    <col min="1" max="1" width="25.5703125" style="352" customWidth="1"/>
    <col min="2" max="2" width="28.5703125" style="352" bestFit="1" customWidth="1"/>
    <col min="3" max="3" width="44.85546875" style="352" customWidth="1"/>
    <col min="4" max="4" width="32.42578125" style="346" customWidth="1"/>
    <col min="5" max="5" width="21.5703125" style="346" bestFit="1" customWidth="1"/>
    <col min="6" max="6" width="15.7109375" style="346" customWidth="1"/>
    <col min="7" max="7" width="17.28515625" style="349" bestFit="1" customWidth="1"/>
    <col min="8" max="8" width="15.7109375" style="346" customWidth="1"/>
    <col min="9" max="9" width="14" style="346" customWidth="1"/>
    <col min="10" max="10" width="15.7109375" style="346" customWidth="1"/>
    <col min="11" max="1027" width="10.5703125" style="342" customWidth="1"/>
    <col min="1028" max="16384" width="9.140625" style="342"/>
  </cols>
  <sheetData>
    <row r="1" spans="1:10" ht="20.100000000000001" customHeight="1" x14ac:dyDescent="0.25">
      <c r="A1" s="419" t="s">
        <v>214</v>
      </c>
      <c r="B1" s="419" t="s">
        <v>449</v>
      </c>
      <c r="C1" s="419" t="s">
        <v>215</v>
      </c>
      <c r="D1" s="420" t="s">
        <v>429</v>
      </c>
      <c r="E1" s="420" t="s">
        <v>216</v>
      </c>
      <c r="F1" s="420" t="s">
        <v>217</v>
      </c>
      <c r="G1" s="420" t="s">
        <v>218</v>
      </c>
      <c r="H1" s="420" t="s">
        <v>219</v>
      </c>
      <c r="I1" s="420" t="s">
        <v>220</v>
      </c>
      <c r="J1" s="420" t="s">
        <v>221</v>
      </c>
    </row>
    <row r="2" spans="1:10" s="434" customFormat="1" ht="17.100000000000001" customHeight="1" x14ac:dyDescent="0.25">
      <c r="A2" s="421" t="s">
        <v>342</v>
      </c>
      <c r="B2" s="422" t="s">
        <v>531</v>
      </c>
      <c r="C2" s="423" t="s">
        <v>532</v>
      </c>
      <c r="D2" s="424"/>
      <c r="E2" s="425" t="s">
        <v>533</v>
      </c>
      <c r="F2" s="426">
        <v>114058</v>
      </c>
      <c r="G2" s="427">
        <v>98846.483333333337</v>
      </c>
      <c r="H2" s="426" t="s">
        <v>618</v>
      </c>
      <c r="I2" s="428">
        <f t="shared" ref="I2:I12" si="0">F2/G2</f>
        <v>1.1538903171230674</v>
      </c>
      <c r="J2" s="428">
        <f t="shared" ref="J2:J12" si="1">H2/F2</f>
        <v>3.6080239877956828</v>
      </c>
    </row>
    <row r="3" spans="1:10" s="435" customFormat="1" ht="20.100000000000001" customHeight="1" x14ac:dyDescent="0.25">
      <c r="A3" s="421" t="s">
        <v>342</v>
      </c>
      <c r="B3" s="422" t="s">
        <v>534</v>
      </c>
      <c r="C3" s="423" t="s">
        <v>535</v>
      </c>
      <c r="D3" s="424"/>
      <c r="E3" s="425" t="s">
        <v>536</v>
      </c>
      <c r="F3" s="426">
        <v>134440</v>
      </c>
      <c r="G3" s="427">
        <v>131817.93333333329</v>
      </c>
      <c r="H3" s="426" t="s">
        <v>619</v>
      </c>
      <c r="I3" s="428">
        <f t="shared" si="0"/>
        <v>1.0198915777266526</v>
      </c>
      <c r="J3" s="428">
        <f t="shared" si="1"/>
        <v>3.2799390062481404</v>
      </c>
    </row>
    <row r="4" spans="1:10" s="435" customFormat="1" ht="20.100000000000001" customHeight="1" x14ac:dyDescent="0.25">
      <c r="A4" s="422" t="s">
        <v>399</v>
      </c>
      <c r="B4" s="422" t="s">
        <v>537</v>
      </c>
      <c r="C4" s="429" t="s">
        <v>538</v>
      </c>
      <c r="D4" s="430"/>
      <c r="E4" s="431" t="s">
        <v>539</v>
      </c>
      <c r="F4" s="432">
        <v>60983</v>
      </c>
      <c r="G4" s="433">
        <v>2249.333333333333</v>
      </c>
      <c r="H4" s="432" t="s">
        <v>620</v>
      </c>
      <c r="I4" s="428">
        <f t="shared" si="0"/>
        <v>27.111588618850032</v>
      </c>
      <c r="J4" s="428">
        <f t="shared" si="1"/>
        <v>0.11454011773773019</v>
      </c>
    </row>
    <row r="5" spans="1:10" s="435" customFormat="1" ht="20.100000000000001" customHeight="1" x14ac:dyDescent="0.25">
      <c r="A5" s="421" t="s">
        <v>382</v>
      </c>
      <c r="B5" s="422" t="s">
        <v>540</v>
      </c>
      <c r="C5" s="423" t="s">
        <v>541</v>
      </c>
      <c r="D5" s="424"/>
      <c r="E5" s="425" t="s">
        <v>602</v>
      </c>
      <c r="F5" s="426">
        <v>23173</v>
      </c>
      <c r="G5" s="427">
        <v>17751.3</v>
      </c>
      <c r="H5" s="426" t="s">
        <v>621</v>
      </c>
      <c r="I5" s="428">
        <f t="shared" si="0"/>
        <v>1.3054255181310666</v>
      </c>
      <c r="J5" s="428">
        <f t="shared" si="1"/>
        <v>2.3241272170198077</v>
      </c>
    </row>
    <row r="6" spans="1:10" s="435" customFormat="1" ht="20.100000000000001" customHeight="1" x14ac:dyDescent="0.25">
      <c r="A6" s="421" t="s">
        <v>382</v>
      </c>
      <c r="B6" s="422" t="s">
        <v>542</v>
      </c>
      <c r="C6" s="423" t="s">
        <v>543</v>
      </c>
      <c r="D6" s="424"/>
      <c r="E6" s="425" t="s">
        <v>603</v>
      </c>
      <c r="F6" s="426">
        <v>29909</v>
      </c>
      <c r="G6" s="427">
        <v>15612.16666666667</v>
      </c>
      <c r="H6" s="426" t="s">
        <v>622</v>
      </c>
      <c r="I6" s="428">
        <f t="shared" si="0"/>
        <v>1.9157494688971204</v>
      </c>
      <c r="J6" s="428">
        <f t="shared" si="1"/>
        <v>2.6265003844996491</v>
      </c>
    </row>
    <row r="7" spans="1:10" s="435" customFormat="1" ht="20.100000000000001" customHeight="1" x14ac:dyDescent="0.25">
      <c r="A7" s="422" t="s">
        <v>399</v>
      </c>
      <c r="B7" s="422" t="s">
        <v>544</v>
      </c>
      <c r="C7" s="429" t="s">
        <v>545</v>
      </c>
      <c r="D7" s="430"/>
      <c r="E7" s="431" t="s">
        <v>602</v>
      </c>
      <c r="F7" s="432">
        <v>15626</v>
      </c>
      <c r="G7" s="433">
        <v>6449.3666666666668</v>
      </c>
      <c r="H7" s="432" t="s">
        <v>623</v>
      </c>
      <c r="I7" s="428">
        <f t="shared" si="0"/>
        <v>2.4228735638124674</v>
      </c>
      <c r="J7" s="428">
        <f t="shared" si="1"/>
        <v>2.0632919493152437</v>
      </c>
    </row>
    <row r="8" spans="1:10" s="345" customFormat="1" ht="17.100000000000001" customHeight="1" x14ac:dyDescent="0.25">
      <c r="A8" s="421" t="s">
        <v>399</v>
      </c>
      <c r="B8" s="422" t="s">
        <v>546</v>
      </c>
      <c r="C8" s="423" t="s">
        <v>547</v>
      </c>
      <c r="D8" s="424"/>
      <c r="E8" s="425" t="s">
        <v>603</v>
      </c>
      <c r="F8" s="426">
        <v>22023</v>
      </c>
      <c r="G8" s="427">
        <v>8484.2166666666672</v>
      </c>
      <c r="H8" s="426" t="s">
        <v>624</v>
      </c>
      <c r="I8" s="428">
        <f t="shared" si="0"/>
        <v>2.5957611486426755</v>
      </c>
      <c r="J8" s="428">
        <f t="shared" si="1"/>
        <v>2.2157744176542704</v>
      </c>
    </row>
    <row r="9" spans="1:10" s="345" customFormat="1" ht="17.100000000000001" customHeight="1" x14ac:dyDescent="0.25">
      <c r="A9" s="379" t="s">
        <v>401</v>
      </c>
      <c r="B9" s="422" t="s">
        <v>548</v>
      </c>
      <c r="C9" s="380" t="s">
        <v>549</v>
      </c>
      <c r="D9" s="381"/>
      <c r="E9" s="382" t="s">
        <v>603</v>
      </c>
      <c r="F9" s="383">
        <v>10071</v>
      </c>
      <c r="G9" s="384">
        <v>2460</v>
      </c>
      <c r="H9" s="383" t="s">
        <v>625</v>
      </c>
      <c r="I9" s="355">
        <f t="shared" si="0"/>
        <v>4.0939024390243901</v>
      </c>
      <c r="J9" s="355">
        <f t="shared" si="1"/>
        <v>2.073676894052229</v>
      </c>
    </row>
    <row r="10" spans="1:10" ht="17.100000000000001" customHeight="1" x14ac:dyDescent="0.25">
      <c r="A10" s="376" t="s">
        <v>551</v>
      </c>
      <c r="B10" s="422" t="s">
        <v>550</v>
      </c>
      <c r="C10" s="429" t="s">
        <v>552</v>
      </c>
      <c r="D10" s="430"/>
      <c r="E10" s="431" t="s">
        <v>603</v>
      </c>
      <c r="F10" s="432">
        <v>6807</v>
      </c>
      <c r="G10" s="378">
        <v>843.5333333333333</v>
      </c>
      <c r="H10" s="377" t="s">
        <v>626</v>
      </c>
      <c r="I10" s="348">
        <f t="shared" si="0"/>
        <v>8.0696277562633369</v>
      </c>
      <c r="J10" s="348">
        <f t="shared" si="1"/>
        <v>2.07874247098575</v>
      </c>
    </row>
    <row r="11" spans="1:10" s="345" customFormat="1" ht="17.100000000000001" customHeight="1" x14ac:dyDescent="0.25">
      <c r="A11" s="353" t="s">
        <v>382</v>
      </c>
      <c r="B11" s="422" t="s">
        <v>553</v>
      </c>
      <c r="C11" s="423" t="s">
        <v>554</v>
      </c>
      <c r="D11" s="424"/>
      <c r="E11" s="425" t="s">
        <v>604</v>
      </c>
      <c r="F11" s="426">
        <v>34804</v>
      </c>
      <c r="G11" s="438">
        <v>23929.866666666661</v>
      </c>
      <c r="H11" s="354" t="s">
        <v>627</v>
      </c>
      <c r="I11" s="348">
        <f t="shared" si="0"/>
        <v>1.4544167957475738</v>
      </c>
      <c r="J11" s="348">
        <f t="shared" si="1"/>
        <v>2.426790024135157</v>
      </c>
    </row>
    <row r="12" spans="1:10" ht="17.100000000000001" customHeight="1" x14ac:dyDescent="0.25">
      <c r="A12" s="351" t="s">
        <v>382</v>
      </c>
      <c r="B12" s="422" t="s">
        <v>555</v>
      </c>
      <c r="C12" s="429" t="s">
        <v>556</v>
      </c>
      <c r="D12" s="430"/>
      <c r="E12" s="431" t="s">
        <v>533</v>
      </c>
      <c r="F12" s="432">
        <v>31669</v>
      </c>
      <c r="G12" s="461">
        <v>14960.2</v>
      </c>
      <c r="H12" s="341">
        <v>87197</v>
      </c>
      <c r="I12" s="348">
        <f t="shared" si="0"/>
        <v>2.1168834641248111</v>
      </c>
      <c r="J12" s="348">
        <f t="shared" si="1"/>
        <v>2.7533865925668635</v>
      </c>
    </row>
    <row r="13" spans="1:10" ht="17.100000000000001" customHeight="1" x14ac:dyDescent="0.25">
      <c r="A13" s="351" t="s">
        <v>399</v>
      </c>
      <c r="B13" s="351" t="s">
        <v>557</v>
      </c>
      <c r="C13" s="423" t="s">
        <v>558</v>
      </c>
      <c r="D13" s="424"/>
      <c r="E13" s="425" t="s">
        <v>604</v>
      </c>
      <c r="F13" s="426">
        <v>12068</v>
      </c>
      <c r="G13" s="461">
        <v>3384.16</v>
      </c>
      <c r="H13" s="341">
        <v>24263</v>
      </c>
      <c r="I13" s="348">
        <f t="shared" ref="I13:I25" si="2">F13/G13</f>
        <v>3.5660252470332372</v>
      </c>
      <c r="J13" s="348">
        <f t="shared" ref="J13:J25" si="3">H13/F13</f>
        <v>2.0105236990387803</v>
      </c>
    </row>
    <row r="14" spans="1:10" ht="17.100000000000001" customHeight="1" x14ac:dyDescent="0.25">
      <c r="A14" s="351" t="s">
        <v>399</v>
      </c>
      <c r="B14" s="351" t="s">
        <v>559</v>
      </c>
      <c r="C14" s="350" t="s">
        <v>560</v>
      </c>
      <c r="D14" s="343"/>
      <c r="E14" s="344" t="s">
        <v>533</v>
      </c>
      <c r="F14" s="341">
        <v>9781</v>
      </c>
      <c r="G14" s="347">
        <v>947.63333333333333</v>
      </c>
      <c r="H14" s="341" t="s">
        <v>628</v>
      </c>
      <c r="I14" s="348">
        <f t="shared" si="2"/>
        <v>10.321502690914208</v>
      </c>
      <c r="J14" s="348">
        <f t="shared" si="3"/>
        <v>1.9732133728657602</v>
      </c>
    </row>
    <row r="15" spans="1:10" ht="17.100000000000001" customHeight="1" x14ac:dyDescent="0.25">
      <c r="A15" s="351" t="s">
        <v>401</v>
      </c>
      <c r="B15" s="351" t="s">
        <v>561</v>
      </c>
      <c r="C15" s="350" t="s">
        <v>562</v>
      </c>
      <c r="D15" s="343"/>
      <c r="E15" s="344" t="s">
        <v>533</v>
      </c>
      <c r="F15" s="341">
        <v>10734</v>
      </c>
      <c r="G15" s="405">
        <v>2868.1333333333332</v>
      </c>
      <c r="H15" s="341" t="s">
        <v>629</v>
      </c>
      <c r="I15" s="348">
        <f t="shared" si="2"/>
        <v>3.7425038352470832</v>
      </c>
      <c r="J15" s="348">
        <f t="shared" si="3"/>
        <v>2.3086454257499534</v>
      </c>
    </row>
    <row r="16" spans="1:10" ht="17.100000000000001" customHeight="1" x14ac:dyDescent="0.25">
      <c r="A16" s="351" t="s">
        <v>470</v>
      </c>
      <c r="B16" s="351" t="s">
        <v>563</v>
      </c>
      <c r="C16" s="350" t="s">
        <v>564</v>
      </c>
      <c r="D16" s="343"/>
      <c r="E16" s="344" t="s">
        <v>533</v>
      </c>
      <c r="F16" s="341">
        <v>4490</v>
      </c>
      <c r="G16" s="347">
        <v>302.83333333333331</v>
      </c>
      <c r="H16" s="341" t="s">
        <v>630</v>
      </c>
      <c r="I16" s="348">
        <f t="shared" si="2"/>
        <v>14.826637314254267</v>
      </c>
      <c r="J16" s="348">
        <f t="shared" si="3"/>
        <v>2.0683741648106904</v>
      </c>
    </row>
    <row r="17" spans="1:10" ht="17.100000000000001" customHeight="1" x14ac:dyDescent="0.25">
      <c r="A17" s="351" t="s">
        <v>565</v>
      </c>
      <c r="B17" s="351" t="s">
        <v>550</v>
      </c>
      <c r="C17" s="350" t="s">
        <v>566</v>
      </c>
      <c r="D17" s="343"/>
      <c r="E17" s="344" t="s">
        <v>533</v>
      </c>
      <c r="F17" s="341">
        <v>5174</v>
      </c>
      <c r="G17" s="347">
        <v>510.33333333333331</v>
      </c>
      <c r="H17" s="341" t="s">
        <v>631</v>
      </c>
      <c r="I17" s="348">
        <f t="shared" si="2"/>
        <v>10.138471587197911</v>
      </c>
      <c r="J17" s="348">
        <f t="shared" si="3"/>
        <v>2.0417471975260919</v>
      </c>
    </row>
    <row r="18" spans="1:10" ht="17.25" customHeight="1" x14ac:dyDescent="0.25">
      <c r="A18" s="351" t="s">
        <v>551</v>
      </c>
      <c r="B18" s="351" t="s">
        <v>550</v>
      </c>
      <c r="C18" s="350" t="s">
        <v>567</v>
      </c>
      <c r="D18" s="343"/>
      <c r="E18" s="344" t="s">
        <v>533</v>
      </c>
      <c r="F18" s="341">
        <v>5912</v>
      </c>
      <c r="G18" s="347">
        <v>989.31666666666672</v>
      </c>
      <c r="H18" s="341" t="s">
        <v>632</v>
      </c>
      <c r="I18" s="348">
        <f t="shared" si="2"/>
        <v>5.9758419110834078</v>
      </c>
      <c r="J18" s="348">
        <f t="shared" si="3"/>
        <v>2.1677943166441138</v>
      </c>
    </row>
    <row r="19" spans="1:10" ht="17.100000000000001" customHeight="1" x14ac:dyDescent="0.25">
      <c r="A19" s="351" t="s">
        <v>382</v>
      </c>
      <c r="B19" s="351" t="s">
        <v>568</v>
      </c>
      <c r="C19" s="350" t="s">
        <v>569</v>
      </c>
      <c r="D19" s="343"/>
      <c r="E19" s="344" t="s">
        <v>605</v>
      </c>
      <c r="F19" s="341">
        <v>19115</v>
      </c>
      <c r="G19" s="396">
        <v>15710.7</v>
      </c>
      <c r="H19" s="341" t="s">
        <v>633</v>
      </c>
      <c r="I19" s="348">
        <f t="shared" si="2"/>
        <v>1.2166867166962643</v>
      </c>
      <c r="J19" s="348">
        <f t="shared" si="3"/>
        <v>2.2630394977766151</v>
      </c>
    </row>
    <row r="20" spans="1:10" ht="17.100000000000001" customHeight="1" x14ac:dyDescent="0.25">
      <c r="A20" s="351" t="s">
        <v>382</v>
      </c>
      <c r="B20" s="351" t="s">
        <v>570</v>
      </c>
      <c r="C20" s="350" t="s">
        <v>571</v>
      </c>
      <c r="D20" s="343"/>
      <c r="E20" s="344" t="s">
        <v>606</v>
      </c>
      <c r="F20" s="341">
        <v>10036</v>
      </c>
      <c r="G20" s="347">
        <v>4968.3666666666668</v>
      </c>
      <c r="H20" s="341" t="s">
        <v>634</v>
      </c>
      <c r="I20" s="348">
        <f t="shared" si="2"/>
        <v>2.0199797384787757</v>
      </c>
      <c r="J20" s="348">
        <f t="shared" si="3"/>
        <v>2.0223196492626543</v>
      </c>
    </row>
    <row r="21" spans="1:10" x14ac:dyDescent="0.25">
      <c r="A21" s="351" t="s">
        <v>399</v>
      </c>
      <c r="B21" s="351" t="s">
        <v>572</v>
      </c>
      <c r="C21" s="350" t="s">
        <v>573</v>
      </c>
      <c r="D21" s="343"/>
      <c r="E21" s="344" t="s">
        <v>605</v>
      </c>
      <c r="F21" s="341">
        <v>10605</v>
      </c>
      <c r="G21" s="347">
        <v>4180.3999999999996</v>
      </c>
      <c r="H21" s="341" t="s">
        <v>635</v>
      </c>
      <c r="I21" s="348">
        <f t="shared" si="2"/>
        <v>2.5368385800401878</v>
      </c>
      <c r="J21" s="348">
        <f t="shared" si="3"/>
        <v>36.428571428571431</v>
      </c>
    </row>
    <row r="22" spans="1:10" ht="17.100000000000001" customHeight="1" x14ac:dyDescent="0.25">
      <c r="A22" s="351" t="s">
        <v>399</v>
      </c>
      <c r="B22" s="351" t="s">
        <v>574</v>
      </c>
      <c r="C22" s="350" t="s">
        <v>575</v>
      </c>
      <c r="D22" s="343"/>
      <c r="E22" s="344" t="s">
        <v>606</v>
      </c>
      <c r="F22" s="341">
        <v>4263</v>
      </c>
      <c r="G22" s="347">
        <v>689.98333333333335</v>
      </c>
      <c r="H22" s="341" t="s">
        <v>636</v>
      </c>
      <c r="I22" s="348">
        <f t="shared" si="2"/>
        <v>6.1784101065243124</v>
      </c>
      <c r="J22" s="348">
        <f t="shared" si="3"/>
        <v>1.6359371334740793</v>
      </c>
    </row>
    <row r="23" spans="1:10" ht="17.100000000000001" customHeight="1" x14ac:dyDescent="0.25">
      <c r="A23" s="351" t="s">
        <v>470</v>
      </c>
      <c r="B23" s="351" t="s">
        <v>576</v>
      </c>
      <c r="C23" s="350" t="s">
        <v>577</v>
      </c>
      <c r="D23" s="343"/>
      <c r="E23" s="344" t="s">
        <v>605</v>
      </c>
      <c r="F23" s="341">
        <v>2104</v>
      </c>
      <c r="G23" s="347">
        <v>324.96666666666658</v>
      </c>
      <c r="H23" s="341" t="s">
        <v>637</v>
      </c>
      <c r="I23" s="348">
        <f t="shared" si="2"/>
        <v>6.474510206174994</v>
      </c>
      <c r="J23" s="348">
        <f t="shared" si="3"/>
        <v>1.6440114068441065</v>
      </c>
    </row>
    <row r="24" spans="1:10" ht="17.100000000000001" customHeight="1" x14ac:dyDescent="0.25">
      <c r="A24" s="351" t="s">
        <v>470</v>
      </c>
      <c r="B24" s="351" t="s">
        <v>578</v>
      </c>
      <c r="C24" s="350" t="s">
        <v>579</v>
      </c>
      <c r="D24" s="343"/>
      <c r="E24" s="344" t="s">
        <v>606</v>
      </c>
      <c r="F24" s="341">
        <v>5130</v>
      </c>
      <c r="G24" s="347">
        <v>2972.3</v>
      </c>
      <c r="H24" s="341" t="s">
        <v>638</v>
      </c>
      <c r="I24" s="348">
        <f t="shared" si="2"/>
        <v>1.7259361437270799</v>
      </c>
      <c r="J24" s="348">
        <f t="shared" si="3"/>
        <v>2.3165692007797269</v>
      </c>
    </row>
    <row r="25" spans="1:10" ht="17.100000000000001" customHeight="1" x14ac:dyDescent="0.25">
      <c r="A25" s="351" t="s">
        <v>565</v>
      </c>
      <c r="B25" s="351" t="s">
        <v>580</v>
      </c>
      <c r="C25" s="350" t="s">
        <v>581</v>
      </c>
      <c r="D25" s="343"/>
      <c r="E25" s="344" t="s">
        <v>606</v>
      </c>
      <c r="F25" s="341">
        <v>1034</v>
      </c>
      <c r="G25" s="347">
        <v>108.0333333333333</v>
      </c>
      <c r="H25" s="341" t="s">
        <v>639</v>
      </c>
      <c r="I25" s="348">
        <f t="shared" si="2"/>
        <v>9.5711200246837418</v>
      </c>
      <c r="J25" s="348">
        <f t="shared" si="3"/>
        <v>1.7243713733075434</v>
      </c>
    </row>
    <row r="26" spans="1:10" ht="17.25" customHeight="1" x14ac:dyDescent="0.25">
      <c r="A26" s="351" t="s">
        <v>399</v>
      </c>
      <c r="B26" s="351" t="s">
        <v>582</v>
      </c>
      <c r="C26" s="350" t="s">
        <v>583</v>
      </c>
      <c r="D26" s="343"/>
      <c r="E26" s="344" t="s">
        <v>607</v>
      </c>
      <c r="F26" s="341">
        <v>5173</v>
      </c>
      <c r="G26" s="347">
        <v>1397.95</v>
      </c>
      <c r="H26" s="341" t="s">
        <v>640</v>
      </c>
      <c r="I26" s="348">
        <f t="shared" ref="I26:I30" si="4">F26/G26</f>
        <v>3.700418469902357</v>
      </c>
      <c r="J26" s="348">
        <f t="shared" ref="J26:J30" si="5">H26/F26</f>
        <v>1.7079064372704427</v>
      </c>
    </row>
    <row r="27" spans="1:10" ht="17.100000000000001" customHeight="1" x14ac:dyDescent="0.25">
      <c r="A27" s="351" t="s">
        <v>382</v>
      </c>
      <c r="B27" s="351" t="s">
        <v>584</v>
      </c>
      <c r="C27" s="350" t="s">
        <v>585</v>
      </c>
      <c r="D27" s="343"/>
      <c r="E27" s="344" t="s">
        <v>608</v>
      </c>
      <c r="F27" s="341">
        <v>17085</v>
      </c>
      <c r="G27" s="347">
        <v>15527.36666666667</v>
      </c>
      <c r="H27" s="341" t="s">
        <v>641</v>
      </c>
      <c r="I27" s="348">
        <f t="shared" si="4"/>
        <v>1.1003153571865585</v>
      </c>
      <c r="J27" s="348">
        <f t="shared" si="5"/>
        <v>2.4211296458882061</v>
      </c>
    </row>
    <row r="28" spans="1:10" ht="17.100000000000001" customHeight="1" x14ac:dyDescent="0.25">
      <c r="A28" s="351" t="s">
        <v>382</v>
      </c>
      <c r="B28" s="351" t="s">
        <v>586</v>
      </c>
      <c r="C28" s="350" t="s">
        <v>587</v>
      </c>
      <c r="D28" s="343"/>
      <c r="E28" s="344" t="s">
        <v>609</v>
      </c>
      <c r="F28" s="341">
        <v>11349</v>
      </c>
      <c r="G28" s="439">
        <v>5725.5</v>
      </c>
      <c r="H28" s="341" t="s">
        <v>642</v>
      </c>
      <c r="I28" s="348">
        <f t="shared" si="4"/>
        <v>1.9821849620120513</v>
      </c>
      <c r="J28" s="348">
        <f t="shared" si="5"/>
        <v>1.9184950215878052</v>
      </c>
    </row>
    <row r="29" spans="1:10" x14ac:dyDescent="0.25">
      <c r="A29" s="351" t="s">
        <v>401</v>
      </c>
      <c r="B29" s="351" t="s">
        <v>582</v>
      </c>
      <c r="C29" s="350" t="s">
        <v>588</v>
      </c>
      <c r="D29" s="343"/>
      <c r="E29" s="344" t="s">
        <v>610</v>
      </c>
      <c r="F29" s="341">
        <v>3782</v>
      </c>
      <c r="G29" s="347">
        <v>946.61666666666667</v>
      </c>
      <c r="H29" s="341" t="s">
        <v>643</v>
      </c>
      <c r="I29" s="348">
        <f t="shared" si="4"/>
        <v>3.9952814409211754</v>
      </c>
      <c r="J29" s="348">
        <f t="shared" si="5"/>
        <v>1.6343204653622423</v>
      </c>
    </row>
    <row r="30" spans="1:10" x14ac:dyDescent="0.25">
      <c r="A30" s="351" t="s">
        <v>382</v>
      </c>
      <c r="B30" s="351" t="s">
        <v>589</v>
      </c>
      <c r="C30" s="350" t="s">
        <v>590</v>
      </c>
      <c r="D30" s="343"/>
      <c r="E30" s="344" t="s">
        <v>611</v>
      </c>
      <c r="F30" s="341">
        <v>23083</v>
      </c>
      <c r="G30" s="347">
        <v>18823.116666666661</v>
      </c>
      <c r="H30" s="341" t="s">
        <v>644</v>
      </c>
      <c r="I30" s="348">
        <f t="shared" si="4"/>
        <v>1.2263112644292882</v>
      </c>
      <c r="J30" s="348">
        <f t="shared" si="5"/>
        <v>2.2909067278949875</v>
      </c>
    </row>
    <row r="31" spans="1:10" x14ac:dyDescent="0.25">
      <c r="A31" s="351" t="s">
        <v>470</v>
      </c>
      <c r="B31" s="351" t="s">
        <v>591</v>
      </c>
      <c r="C31" s="350" t="s">
        <v>592</v>
      </c>
      <c r="D31" s="343"/>
      <c r="E31" s="344" t="s">
        <v>612</v>
      </c>
      <c r="F31" s="341">
        <v>2388</v>
      </c>
      <c r="G31" s="405">
        <v>484.75</v>
      </c>
      <c r="H31" s="341" t="s">
        <v>645</v>
      </c>
      <c r="I31" s="348">
        <f t="shared" ref="I31:I33" si="6">F31/G31</f>
        <v>4.926250644662197</v>
      </c>
      <c r="J31" s="348">
        <f t="shared" ref="J31:J33" si="7">H31/F31</f>
        <v>1.5561139028475712</v>
      </c>
    </row>
    <row r="32" spans="1:10" x14ac:dyDescent="0.25">
      <c r="A32" s="351" t="s">
        <v>399</v>
      </c>
      <c r="B32" s="351" t="s">
        <v>593</v>
      </c>
      <c r="C32" s="350" t="s">
        <v>594</v>
      </c>
      <c r="D32" s="343"/>
      <c r="E32" s="344" t="s">
        <v>613</v>
      </c>
      <c r="F32" s="341">
        <v>9394</v>
      </c>
      <c r="G32" s="347">
        <v>98260.233333333337</v>
      </c>
      <c r="H32" s="341" t="s">
        <v>646</v>
      </c>
      <c r="I32" s="348">
        <f t="shared" si="6"/>
        <v>9.5603273891404689E-2</v>
      </c>
      <c r="J32" s="348">
        <f t="shared" si="7"/>
        <v>1.9373004045135194</v>
      </c>
    </row>
    <row r="33" spans="1:10" x14ac:dyDescent="0.25">
      <c r="A33" s="351" t="s">
        <v>382</v>
      </c>
      <c r="B33" s="351" t="s">
        <v>584</v>
      </c>
      <c r="C33" s="350" t="s">
        <v>595</v>
      </c>
      <c r="D33" s="343"/>
      <c r="E33" s="344" t="s">
        <v>613</v>
      </c>
      <c r="F33" s="341">
        <v>16001</v>
      </c>
      <c r="G33" s="347">
        <v>11332.3</v>
      </c>
      <c r="H33" s="341" t="s">
        <v>647</v>
      </c>
      <c r="I33" s="348">
        <f t="shared" si="6"/>
        <v>1.4119816806826506</v>
      </c>
      <c r="J33" s="348">
        <f t="shared" si="7"/>
        <v>2.2002374851571775</v>
      </c>
    </row>
    <row r="34" spans="1:10" x14ac:dyDescent="0.25">
      <c r="A34" s="351" t="s">
        <v>470</v>
      </c>
      <c r="B34" s="351" t="s">
        <v>589</v>
      </c>
      <c r="C34" s="350" t="s">
        <v>596</v>
      </c>
      <c r="D34" s="343"/>
      <c r="E34" s="344" t="s">
        <v>614</v>
      </c>
      <c r="F34" s="341">
        <v>9428</v>
      </c>
      <c r="G34" s="396">
        <v>4941.3666666666668</v>
      </c>
      <c r="H34" s="341" t="s">
        <v>648</v>
      </c>
      <c r="I34" s="348">
        <f t="shared" ref="I34:I38" si="8">F34/G34</f>
        <v>1.9079741771844496</v>
      </c>
      <c r="J34" s="348">
        <f t="shared" ref="J34:J38" si="9">H34/F34</f>
        <v>1.7656979210861263</v>
      </c>
    </row>
    <row r="35" spans="1:10" x14ac:dyDescent="0.25">
      <c r="A35" s="351" t="s">
        <v>382</v>
      </c>
      <c r="B35" s="351" t="s">
        <v>584</v>
      </c>
      <c r="C35" s="350" t="s">
        <v>597</v>
      </c>
      <c r="D35" s="343"/>
      <c r="E35" s="344" t="s">
        <v>615</v>
      </c>
      <c r="F35" s="341">
        <v>22061</v>
      </c>
      <c r="G35" s="347">
        <v>16242.11666666667</v>
      </c>
      <c r="H35" s="341" t="s">
        <v>649</v>
      </c>
      <c r="I35" s="348">
        <f t="shared" si="8"/>
        <v>1.3582589297166725</v>
      </c>
      <c r="J35" s="348">
        <f t="shared" si="9"/>
        <v>2.0639590227097595</v>
      </c>
    </row>
    <row r="36" spans="1:10" x14ac:dyDescent="0.25">
      <c r="A36" s="351" t="s">
        <v>399</v>
      </c>
      <c r="B36" s="351" t="s">
        <v>586</v>
      </c>
      <c r="C36" s="350" t="s">
        <v>598</v>
      </c>
      <c r="D36" s="343"/>
      <c r="E36" s="344" t="s">
        <v>616</v>
      </c>
      <c r="F36" s="341">
        <v>9900</v>
      </c>
      <c r="G36" s="347">
        <v>3841.2</v>
      </c>
      <c r="H36" s="341" t="s">
        <v>650</v>
      </c>
      <c r="I36" s="348">
        <f t="shared" si="8"/>
        <v>2.5773195876288661</v>
      </c>
      <c r="J36" s="348">
        <f t="shared" si="9"/>
        <v>1.7032323232323232</v>
      </c>
    </row>
    <row r="37" spans="1:10" x14ac:dyDescent="0.25">
      <c r="A37" s="351" t="s">
        <v>399</v>
      </c>
      <c r="B37" s="351" t="s">
        <v>586</v>
      </c>
      <c r="C37" s="350" t="s">
        <v>599</v>
      </c>
      <c r="D37" s="343"/>
      <c r="E37" s="344" t="s">
        <v>617</v>
      </c>
      <c r="F37" s="341">
        <v>11276</v>
      </c>
      <c r="G37" s="439">
        <v>2770.2833333333328</v>
      </c>
      <c r="H37" s="341" t="s">
        <v>651</v>
      </c>
      <c r="I37" s="348">
        <f t="shared" ref="I37" si="10">F37/G37</f>
        <v>4.0703417821281827</v>
      </c>
      <c r="J37" s="348">
        <f t="shared" ref="J37" si="11">H37/F37</f>
        <v>1.815626108549131</v>
      </c>
    </row>
    <row r="38" spans="1:10" x14ac:dyDescent="0.25">
      <c r="A38" s="351" t="s">
        <v>382</v>
      </c>
      <c r="B38" s="351" t="s">
        <v>600</v>
      </c>
      <c r="C38" s="350" t="s">
        <v>601</v>
      </c>
      <c r="D38" s="343"/>
      <c r="E38" s="344" t="s">
        <v>536</v>
      </c>
      <c r="F38" s="341">
        <v>19258</v>
      </c>
      <c r="G38" s="347">
        <v>7954.6333333333332</v>
      </c>
      <c r="H38" s="341" t="s">
        <v>652</v>
      </c>
      <c r="I38" s="348">
        <f t="shared" si="8"/>
        <v>2.420978968232351</v>
      </c>
      <c r="J38" s="348">
        <f t="shared" si="9"/>
        <v>1.9547201163152976</v>
      </c>
    </row>
  </sheetData>
  <autoFilter ref="A1:J20" xr:uid="{00000000-0001-0000-0300-000000000000}"/>
  <phoneticPr fontId="47" type="noConversion"/>
  <conditionalFormatting sqref="G19:G20">
    <cfRule type="colorScale" priority="383">
      <colorScale>
        <cfvo type="min"/>
        <cfvo type="max"/>
        <color rgb="FFFCFCFF"/>
        <color rgb="FFF8696B"/>
      </colorScale>
    </cfRule>
  </conditionalFormatting>
  <conditionalFormatting sqref="G8:G9">
    <cfRule type="colorScale" priority="38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32">
      <colorScale>
        <cfvo type="min"/>
        <cfvo type="max"/>
        <color rgb="FFFCFCFF"/>
        <color rgb="FFF8696B"/>
      </colorScale>
    </cfRule>
  </conditionalFormatting>
  <conditionalFormatting sqref="G5:G7">
    <cfRule type="colorScale" priority="31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2">
    <cfRule type="colorScale" priority="28">
      <colorScale>
        <cfvo type="min"/>
        <cfvo type="max"/>
        <color rgb="FFFCFCFF"/>
        <color rgb="FFF8696B"/>
      </colorScale>
    </cfRule>
  </conditionalFormatting>
  <conditionalFormatting sqref="G28">
    <cfRule type="colorScale" priority="29">
      <colorScale>
        <cfvo type="min"/>
        <cfvo type="max"/>
        <color rgb="FFFCFCFF"/>
        <color rgb="FFF8696B"/>
      </colorScale>
    </cfRule>
  </conditionalFormatting>
  <conditionalFormatting sqref="G29">
    <cfRule type="colorScale" priority="27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3:G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386">
      <colorScale>
        <cfvo type="min"/>
        <cfvo type="max"/>
        <color rgb="FFFCFCFF"/>
        <color rgb="FFF8696B"/>
      </colorScale>
    </cfRule>
  </conditionalFormatting>
  <conditionalFormatting sqref="G30">
    <cfRule type="colorScale" priority="387">
      <colorScale>
        <cfvo type="min"/>
        <cfvo type="max"/>
        <color rgb="FFFCFCFF"/>
        <color rgb="FFF8696B"/>
      </colorScale>
    </cfRule>
  </conditionalFormatting>
  <conditionalFormatting sqref="G11:G17">
    <cfRule type="colorScale" priority="388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4:G35">
    <cfRule type="colorScale" priority="7">
      <colorScale>
        <cfvo type="min"/>
        <cfvo type="max"/>
        <color rgb="FFFCFCFF"/>
        <color rgb="FFF8696B"/>
      </colorScale>
    </cfRule>
  </conditionalFormatting>
  <conditionalFormatting sqref="G38">
    <cfRule type="colorScale" priority="5">
      <colorScale>
        <cfvo type="min"/>
        <cfvo type="max"/>
        <color rgb="FFFCFCFF"/>
        <color rgb="FFF8696B"/>
      </colorScale>
    </cfRule>
  </conditionalFormatting>
  <conditionalFormatting sqref="G36:G37">
    <cfRule type="colorScale" priority="8">
      <colorScale>
        <cfvo type="min"/>
        <cfvo type="max"/>
        <color rgb="FFFCFCFF"/>
        <color rgb="FFF8696B"/>
      </colorScale>
    </cfRule>
  </conditionalFormatting>
  <conditionalFormatting sqref="G31:G33">
    <cfRule type="colorScale" priority="39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K4" sqref="K4"/>
    </sheetView>
  </sheetViews>
  <sheetFormatPr baseColWidth="10" defaultRowHeight="15" x14ac:dyDescent="0.25"/>
  <cols>
    <col min="1" max="1" width="1" customWidth="1"/>
    <col min="2" max="2" width="19.7109375" style="362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57" t="s">
        <v>440</v>
      </c>
      <c r="C2" s="358" t="s">
        <v>441</v>
      </c>
      <c r="D2" s="358" t="s">
        <v>442</v>
      </c>
      <c r="E2" s="358" t="s">
        <v>443</v>
      </c>
      <c r="F2" s="358" t="s">
        <v>444</v>
      </c>
      <c r="G2" s="358" t="s">
        <v>445</v>
      </c>
      <c r="H2" s="358" t="s">
        <v>446</v>
      </c>
      <c r="I2" s="358" t="s">
        <v>447</v>
      </c>
      <c r="J2" s="358" t="s">
        <v>16</v>
      </c>
      <c r="M2" s="369" t="s">
        <v>412</v>
      </c>
    </row>
    <row r="3" spans="2:13" ht="15.75" x14ac:dyDescent="0.25">
      <c r="B3" s="363" t="s">
        <v>405</v>
      </c>
      <c r="C3" s="364">
        <v>4396.9666666666599</v>
      </c>
      <c r="D3" s="364">
        <v>5039.1666666666597</v>
      </c>
      <c r="E3" s="364">
        <v>7323.3833333333296</v>
      </c>
      <c r="F3" s="364">
        <v>5054.1833333333298</v>
      </c>
      <c r="G3" s="364">
        <v>4786.4333333333298</v>
      </c>
      <c r="H3" s="364">
        <v>2309.75</v>
      </c>
      <c r="I3" s="364">
        <v>4677.2333333333299</v>
      </c>
      <c r="J3" s="304">
        <f>SUM(C3:I3)</f>
        <v>33587.11666666664</v>
      </c>
      <c r="K3" s="368">
        <f>J3/$M$3</f>
        <v>7.2086147372201394E-3</v>
      </c>
      <c r="M3" s="370">
        <f>Resumen!C6</f>
        <v>4659302.5</v>
      </c>
    </row>
    <row r="4" spans="2:13" x14ac:dyDescent="0.25">
      <c r="B4" s="363" t="s">
        <v>342</v>
      </c>
      <c r="C4" s="397">
        <v>9242.65</v>
      </c>
      <c r="D4" s="364">
        <v>13203.35</v>
      </c>
      <c r="E4" s="364">
        <v>160385.45000000001</v>
      </c>
      <c r="F4" s="364">
        <v>8023.4666666666599</v>
      </c>
      <c r="G4" s="364">
        <v>7324.3333333333303</v>
      </c>
      <c r="H4" s="364">
        <v>10354.116666666599</v>
      </c>
      <c r="I4" s="364">
        <v>255579.2</v>
      </c>
      <c r="J4" s="304">
        <f t="shared" ref="J4:J12" si="0">SUM(C4:I4)</f>
        <v>464112.56666666665</v>
      </c>
      <c r="K4" s="368">
        <f t="shared" ref="K4:K13" si="1">J4/$M$3</f>
        <v>9.9609880806551337E-2</v>
      </c>
    </row>
    <row r="5" spans="2:13" x14ac:dyDescent="0.25">
      <c r="B5" s="363" t="s">
        <v>392</v>
      </c>
      <c r="C5" s="364">
        <v>2391</v>
      </c>
      <c r="D5" s="364">
        <v>41579.233333333301</v>
      </c>
      <c r="E5" s="364">
        <v>48998.733333333301</v>
      </c>
      <c r="F5" s="364">
        <v>27063.4</v>
      </c>
      <c r="G5" s="364">
        <v>2239.36666666666</v>
      </c>
      <c r="H5" s="364">
        <v>54299.333333333299</v>
      </c>
      <c r="I5" s="364">
        <v>55776.433333333298</v>
      </c>
      <c r="J5" s="304">
        <f t="shared" si="0"/>
        <v>232347.49999999985</v>
      </c>
      <c r="K5" s="368">
        <f t="shared" si="1"/>
        <v>4.98674426054114E-2</v>
      </c>
    </row>
    <row r="6" spans="2:13" x14ac:dyDescent="0.25">
      <c r="B6" s="363" t="s">
        <v>399</v>
      </c>
      <c r="C6" s="397">
        <v>4556.0666666666602</v>
      </c>
      <c r="D6" s="364">
        <v>18603.3</v>
      </c>
      <c r="E6" s="364">
        <v>6510.4666666666599</v>
      </c>
      <c r="F6" s="364">
        <v>7031.1666666666597</v>
      </c>
      <c r="G6" s="364">
        <v>3680.3166666666598</v>
      </c>
      <c r="H6" s="364">
        <v>5135.2833333333301</v>
      </c>
      <c r="I6" s="364">
        <v>14764.4333333333</v>
      </c>
      <c r="J6" s="304">
        <f t="shared" si="0"/>
        <v>60281.033333333267</v>
      </c>
      <c r="K6" s="368">
        <f t="shared" si="1"/>
        <v>1.2937780565510239E-2</v>
      </c>
    </row>
    <row r="7" spans="2:13" x14ac:dyDescent="0.25">
      <c r="B7" s="363" t="s">
        <v>400</v>
      </c>
      <c r="C7" s="364">
        <v>1328.56666666666</v>
      </c>
      <c r="D7" s="364">
        <v>1891.43333333333</v>
      </c>
      <c r="E7" s="364">
        <v>3021.05</v>
      </c>
      <c r="F7" s="364">
        <v>1896.88333333333</v>
      </c>
      <c r="G7" s="364">
        <v>2319.9833333333299</v>
      </c>
      <c r="H7" s="364">
        <v>2723.7</v>
      </c>
      <c r="I7" s="364">
        <v>2345.0166666666601</v>
      </c>
      <c r="J7" s="304">
        <f t="shared" si="0"/>
        <v>15526.63333333331</v>
      </c>
      <c r="K7" s="368">
        <f t="shared" si="1"/>
        <v>3.3323943515865969E-3</v>
      </c>
    </row>
    <row r="8" spans="2:13" x14ac:dyDescent="0.25">
      <c r="B8" s="363" t="s">
        <v>401</v>
      </c>
      <c r="C8" s="364">
        <v>2283.6</v>
      </c>
      <c r="D8" s="364">
        <v>5117.8999999999996</v>
      </c>
      <c r="E8" s="364">
        <v>6196.0833333333303</v>
      </c>
      <c r="F8" s="364">
        <v>1395.2166666666601</v>
      </c>
      <c r="G8" s="364">
        <v>1801.11666666666</v>
      </c>
      <c r="H8" s="364">
        <v>3418.2833333333301</v>
      </c>
      <c r="I8" s="364">
        <v>1476.4</v>
      </c>
      <c r="J8" s="304">
        <f t="shared" si="0"/>
        <v>21688.59999999998</v>
      </c>
      <c r="K8" s="368">
        <f t="shared" si="1"/>
        <v>4.6549027456362791E-3</v>
      </c>
    </row>
    <row r="9" spans="2:13" x14ac:dyDescent="0.25">
      <c r="B9" s="363" t="s">
        <v>404</v>
      </c>
      <c r="C9" s="364">
        <v>349.1</v>
      </c>
      <c r="D9" s="364">
        <v>206.083333333333</v>
      </c>
      <c r="E9" s="364">
        <v>653.01666666666597</v>
      </c>
      <c r="F9" s="364">
        <v>231.85</v>
      </c>
      <c r="G9" s="397">
        <v>320.78333333333302</v>
      </c>
      <c r="H9" s="364">
        <v>1253.45</v>
      </c>
      <c r="I9" s="364">
        <v>1143.63333333333</v>
      </c>
      <c r="J9" s="304">
        <f t="shared" si="0"/>
        <v>4157.9166666666624</v>
      </c>
      <c r="K9" s="368">
        <f t="shared" si="1"/>
        <v>8.9239036672692158E-4</v>
      </c>
    </row>
    <row r="10" spans="2:13" x14ac:dyDescent="0.25">
      <c r="B10" s="363" t="s">
        <v>402</v>
      </c>
      <c r="C10" s="364">
        <v>2224.5833333333298</v>
      </c>
      <c r="D10" s="364">
        <v>7462.3166666666602</v>
      </c>
      <c r="E10" s="364">
        <v>1338.25</v>
      </c>
      <c r="F10" s="364">
        <v>711.7</v>
      </c>
      <c r="G10" s="364">
        <v>1603.2166666666601</v>
      </c>
      <c r="H10" s="364">
        <v>1439.55</v>
      </c>
      <c r="I10" s="364">
        <v>1043.61666666666</v>
      </c>
      <c r="J10" s="304">
        <f t="shared" si="0"/>
        <v>15823.23333333331</v>
      </c>
      <c r="K10" s="368">
        <f t="shared" si="1"/>
        <v>3.3960519484050049E-3</v>
      </c>
    </row>
    <row r="11" spans="2:13" x14ac:dyDescent="0.25">
      <c r="B11" s="363" t="s">
        <v>403</v>
      </c>
      <c r="C11" s="364">
        <v>612.56666666666604</v>
      </c>
      <c r="D11" s="364">
        <v>1604.05</v>
      </c>
      <c r="E11" s="364">
        <v>1652.4833333333299</v>
      </c>
      <c r="F11" s="364">
        <v>536.15</v>
      </c>
      <c r="G11" s="364">
        <v>533.06666666666604</v>
      </c>
      <c r="H11" s="364">
        <v>808.08333333333303</v>
      </c>
      <c r="I11" s="364">
        <v>638.95000000000005</v>
      </c>
      <c r="J11" s="304">
        <f t="shared" si="0"/>
        <v>6385.349999999994</v>
      </c>
      <c r="K11" s="368">
        <f t="shared" si="1"/>
        <v>1.3704519077694557E-3</v>
      </c>
    </row>
    <row r="12" spans="2:13" x14ac:dyDescent="0.25">
      <c r="B12" s="363" t="s">
        <v>470</v>
      </c>
      <c r="C12" s="364">
        <v>482.75</v>
      </c>
      <c r="D12" s="364">
        <v>1233.9166666666599</v>
      </c>
      <c r="E12" s="364">
        <v>926.58333333333303</v>
      </c>
      <c r="F12" s="364">
        <v>4749.6166666666604</v>
      </c>
      <c r="G12" s="364">
        <v>1883.0166666666601</v>
      </c>
      <c r="H12" s="364">
        <v>4584.8999999999996</v>
      </c>
      <c r="I12" s="364">
        <v>6781.6166666666604</v>
      </c>
      <c r="J12" s="304">
        <f t="shared" si="0"/>
        <v>20642.399999999972</v>
      </c>
      <c r="K12" s="368">
        <f t="shared" si="1"/>
        <v>4.4303626991379014E-3</v>
      </c>
    </row>
    <row r="13" spans="2:13" ht="20.25" customHeight="1" x14ac:dyDescent="0.25">
      <c r="B13" s="365" t="s">
        <v>16</v>
      </c>
      <c r="C13" s="366">
        <f t="shared" ref="C13:I13" si="2">SUM(C3:C11)</f>
        <v>27385.099999999969</v>
      </c>
      <c r="D13" s="366">
        <f t="shared" si="2"/>
        <v>94706.833333333285</v>
      </c>
      <c r="E13" s="366">
        <f t="shared" si="2"/>
        <v>236078.91666666666</v>
      </c>
      <c r="F13" s="366">
        <f t="shared" si="2"/>
        <v>51944.016666666634</v>
      </c>
      <c r="G13" s="366">
        <f t="shared" si="2"/>
        <v>24608.616666666629</v>
      </c>
      <c r="H13" s="366">
        <f t="shared" si="2"/>
        <v>81741.549999999872</v>
      </c>
      <c r="I13" s="366">
        <f t="shared" si="2"/>
        <v>337444.91666666657</v>
      </c>
      <c r="J13" s="367">
        <f>SUM(J3:J12)</f>
        <v>874552.34999999951</v>
      </c>
      <c r="K13" s="368">
        <f t="shared" si="1"/>
        <v>0.18770027273395526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K23" sqref="K23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80"/>
      <c r="B1" s="480"/>
    </row>
    <row r="2" spans="1:16" ht="15.75" thickBot="1" x14ac:dyDescent="0.3">
      <c r="A2" s="480"/>
      <c r="B2" s="480"/>
      <c r="C2" s="481" t="s">
        <v>513</v>
      </c>
      <c r="D2" s="482"/>
      <c r="E2" s="482"/>
      <c r="F2" s="482"/>
      <c r="G2" s="482"/>
      <c r="H2" s="482"/>
      <c r="I2" s="483"/>
      <c r="J2" s="481" t="s">
        <v>530</v>
      </c>
      <c r="K2" s="482"/>
      <c r="L2" s="482"/>
      <c r="M2" s="482"/>
      <c r="N2" s="482"/>
      <c r="O2" s="482"/>
      <c r="P2" s="483"/>
    </row>
    <row r="3" spans="1:16" ht="15.75" thickBot="1" x14ac:dyDescent="0.3">
      <c r="A3" s="480"/>
      <c r="B3" s="480"/>
      <c r="C3" s="484" t="s">
        <v>2</v>
      </c>
      <c r="D3" s="485"/>
      <c r="E3" s="485"/>
      <c r="F3" s="485"/>
      <c r="G3" s="485"/>
      <c r="H3" s="485"/>
      <c r="I3" s="486"/>
      <c r="J3" s="484" t="s">
        <v>2</v>
      </c>
      <c r="K3" s="485"/>
      <c r="L3" s="485"/>
      <c r="M3" s="485"/>
      <c r="N3" s="485"/>
      <c r="O3" s="485"/>
      <c r="P3" s="486"/>
    </row>
    <row r="4" spans="1:16" ht="15.75" thickBot="1" x14ac:dyDescent="0.3">
      <c r="A4" s="480"/>
      <c r="B4" s="480"/>
      <c r="C4" s="128">
        <v>44858</v>
      </c>
      <c r="D4" s="128">
        <v>44859</v>
      </c>
      <c r="E4" s="128">
        <v>44860</v>
      </c>
      <c r="F4" s="128">
        <v>44861</v>
      </c>
      <c r="G4" s="128">
        <v>44862</v>
      </c>
      <c r="H4" s="128">
        <v>44863</v>
      </c>
      <c r="I4" s="128">
        <v>44864</v>
      </c>
      <c r="J4" s="128">
        <v>44865</v>
      </c>
      <c r="K4" s="128">
        <v>44866</v>
      </c>
      <c r="L4" s="128">
        <v>44867</v>
      </c>
      <c r="M4" s="128">
        <v>44868</v>
      </c>
      <c r="N4" s="128">
        <v>44869</v>
      </c>
      <c r="O4" s="128">
        <v>44870</v>
      </c>
      <c r="P4" s="128">
        <v>44871</v>
      </c>
    </row>
    <row r="5" spans="1:16" ht="15.75" thickBot="1" x14ac:dyDescent="0.3">
      <c r="B5" s="15" t="s">
        <v>419</v>
      </c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6" t="s">
        <v>346</v>
      </c>
      <c r="C6" s="189">
        <v>31670</v>
      </c>
      <c r="D6" s="190">
        <v>27459</v>
      </c>
      <c r="E6" s="190">
        <v>28586</v>
      </c>
      <c r="F6" s="190">
        <v>26181</v>
      </c>
      <c r="G6" s="190">
        <v>87775</v>
      </c>
      <c r="H6" s="190"/>
      <c r="I6" s="190"/>
      <c r="J6" s="193">
        <v>28240</v>
      </c>
      <c r="K6" s="193">
        <v>20480</v>
      </c>
      <c r="L6" s="193">
        <v>26507</v>
      </c>
      <c r="M6" s="193">
        <v>25426</v>
      </c>
      <c r="N6" s="193">
        <v>24844</v>
      </c>
      <c r="O6" s="193"/>
      <c r="P6" s="194"/>
    </row>
    <row r="7" spans="1:16" x14ac:dyDescent="0.25">
      <c r="B7" s="188" t="s">
        <v>347</v>
      </c>
      <c r="C7" s="189">
        <v>56846</v>
      </c>
      <c r="D7" s="190">
        <v>54194</v>
      </c>
      <c r="E7" s="190">
        <v>53538</v>
      </c>
      <c r="F7" s="190">
        <v>52853</v>
      </c>
      <c r="G7" s="190">
        <v>52281</v>
      </c>
      <c r="H7" s="190"/>
      <c r="I7" s="190"/>
      <c r="J7" s="192">
        <v>52478</v>
      </c>
      <c r="K7" s="193">
        <v>39093</v>
      </c>
      <c r="L7" s="193">
        <v>52548</v>
      </c>
      <c r="M7" s="193">
        <v>51397</v>
      </c>
      <c r="N7" s="193">
        <v>49906</v>
      </c>
      <c r="O7" s="193"/>
      <c r="P7" s="194"/>
    </row>
    <row r="8" spans="1:16" ht="18" customHeight="1" x14ac:dyDescent="0.25">
      <c r="B8" s="188" t="s">
        <v>348</v>
      </c>
      <c r="C8" s="189">
        <v>25837</v>
      </c>
      <c r="D8" s="190">
        <v>23974</v>
      </c>
      <c r="E8" s="190">
        <v>21957</v>
      </c>
      <c r="F8" s="190">
        <v>20021</v>
      </c>
      <c r="G8" s="190">
        <v>19403</v>
      </c>
      <c r="H8" s="190"/>
      <c r="I8" s="190"/>
      <c r="J8" s="192">
        <v>18344</v>
      </c>
      <c r="K8" s="193">
        <v>13546</v>
      </c>
      <c r="L8" s="193">
        <v>21786</v>
      </c>
      <c r="M8" s="193">
        <v>20144</v>
      </c>
      <c r="N8" s="193">
        <v>18945</v>
      </c>
      <c r="O8" s="193"/>
      <c r="P8" s="194"/>
    </row>
    <row r="9" spans="1:16" x14ac:dyDescent="0.25">
      <c r="B9" s="188" t="s">
        <v>349</v>
      </c>
      <c r="C9" s="189">
        <v>59801</v>
      </c>
      <c r="D9" s="190">
        <v>54079</v>
      </c>
      <c r="E9" s="190">
        <v>55776</v>
      </c>
      <c r="F9" s="190">
        <v>54916</v>
      </c>
      <c r="G9" s="190">
        <v>50207</v>
      </c>
      <c r="H9" s="190"/>
      <c r="I9" s="190"/>
      <c r="J9" s="192">
        <v>41998</v>
      </c>
      <c r="K9" s="193">
        <v>50132</v>
      </c>
      <c r="L9" s="193">
        <v>56206</v>
      </c>
      <c r="M9" s="193">
        <v>62030</v>
      </c>
      <c r="N9" s="193">
        <v>51908</v>
      </c>
      <c r="O9" s="193"/>
      <c r="P9" s="194"/>
    </row>
    <row r="10" spans="1:16" x14ac:dyDescent="0.25">
      <c r="B10" s="188" t="s">
        <v>350</v>
      </c>
      <c r="C10" s="189">
        <v>25360</v>
      </c>
      <c r="D10" s="190">
        <v>24841</v>
      </c>
      <c r="E10" s="190">
        <v>24184</v>
      </c>
      <c r="F10" s="190">
        <v>23146</v>
      </c>
      <c r="G10" s="190">
        <v>20954</v>
      </c>
      <c r="H10" s="190"/>
      <c r="I10" s="190"/>
      <c r="J10" s="192">
        <v>19316</v>
      </c>
      <c r="K10" s="193">
        <v>21931</v>
      </c>
      <c r="L10" s="193">
        <v>23463</v>
      </c>
      <c r="M10" s="193">
        <v>34599</v>
      </c>
      <c r="N10" s="193">
        <v>21951</v>
      </c>
      <c r="O10" s="193"/>
      <c r="P10" s="194"/>
    </row>
    <row r="11" spans="1:16" x14ac:dyDescent="0.25">
      <c r="B11" s="188" t="s">
        <v>351</v>
      </c>
      <c r="C11" s="189">
        <v>47098</v>
      </c>
      <c r="D11" s="190">
        <v>41689</v>
      </c>
      <c r="E11" s="190">
        <v>42725</v>
      </c>
      <c r="F11" s="190">
        <v>42389</v>
      </c>
      <c r="G11" s="190">
        <v>39892</v>
      </c>
      <c r="H11" s="190"/>
      <c r="I11" s="190"/>
      <c r="J11" s="192">
        <v>34882</v>
      </c>
      <c r="K11" s="193">
        <v>36738</v>
      </c>
      <c r="L11" s="193">
        <v>40182</v>
      </c>
      <c r="M11" s="193">
        <v>63496</v>
      </c>
      <c r="N11" s="193">
        <v>39408</v>
      </c>
      <c r="O11" s="193"/>
      <c r="P11" s="194"/>
    </row>
    <row r="12" spans="1:16" x14ac:dyDescent="0.25">
      <c r="B12" s="188" t="s">
        <v>352</v>
      </c>
      <c r="C12" s="189">
        <v>39917</v>
      </c>
      <c r="D12" s="190">
        <v>36496</v>
      </c>
      <c r="E12" s="190">
        <v>35608</v>
      </c>
      <c r="F12" s="190">
        <v>34560</v>
      </c>
      <c r="G12" s="190">
        <v>30645</v>
      </c>
      <c r="H12" s="190"/>
      <c r="I12" s="190"/>
      <c r="J12" s="192">
        <v>71230</v>
      </c>
      <c r="K12" s="193">
        <v>29278</v>
      </c>
      <c r="L12" s="193">
        <v>34082</v>
      </c>
      <c r="M12" s="193">
        <v>40033</v>
      </c>
      <c r="N12" s="193">
        <v>31210</v>
      </c>
      <c r="O12" s="193"/>
      <c r="P12" s="194"/>
    </row>
    <row r="13" spans="1:16" x14ac:dyDescent="0.25">
      <c r="B13" s="188" t="s">
        <v>353</v>
      </c>
      <c r="C13" s="189">
        <v>7041</v>
      </c>
      <c r="D13" s="190">
        <v>9899</v>
      </c>
      <c r="E13" s="190">
        <v>6643</v>
      </c>
      <c r="F13" s="190">
        <v>5368</v>
      </c>
      <c r="G13" s="190">
        <v>5270</v>
      </c>
      <c r="H13" s="190"/>
      <c r="I13" s="190"/>
      <c r="J13" s="193">
        <v>4993</v>
      </c>
      <c r="K13" s="193">
        <v>6028</v>
      </c>
      <c r="L13" s="193">
        <v>7663</v>
      </c>
      <c r="M13" s="193">
        <v>6138</v>
      </c>
      <c r="N13" s="193">
        <v>5169</v>
      </c>
      <c r="O13" s="193"/>
      <c r="P13" s="194"/>
    </row>
    <row r="14" spans="1:16" ht="15.75" thickBot="1" x14ac:dyDescent="0.3">
      <c r="B14" s="188" t="s">
        <v>395</v>
      </c>
      <c r="C14" s="189">
        <v>58586</v>
      </c>
      <c r="D14" s="190">
        <v>53934</v>
      </c>
      <c r="E14" s="190">
        <v>56649</v>
      </c>
      <c r="F14" s="190">
        <v>57013</v>
      </c>
      <c r="G14" s="190">
        <v>52108</v>
      </c>
      <c r="H14" s="190"/>
      <c r="I14" s="190"/>
      <c r="J14" s="192">
        <v>42290</v>
      </c>
      <c r="K14" s="193">
        <v>48363</v>
      </c>
      <c r="L14" s="193">
        <v>55631</v>
      </c>
      <c r="M14" s="193">
        <v>74335</v>
      </c>
      <c r="N14" s="193">
        <v>52772</v>
      </c>
      <c r="O14" s="193"/>
      <c r="P14" s="194"/>
    </row>
    <row r="15" spans="1:16" ht="15.75" thickBot="1" x14ac:dyDescent="0.3">
      <c r="B15" s="196" t="s">
        <v>16</v>
      </c>
      <c r="C15" s="195">
        <v>352156</v>
      </c>
      <c r="D15" s="195">
        <v>326565</v>
      </c>
      <c r="E15" s="195">
        <v>325666</v>
      </c>
      <c r="F15" s="195">
        <v>316447</v>
      </c>
      <c r="G15" s="195">
        <v>358535</v>
      </c>
      <c r="H15" s="195"/>
      <c r="I15" s="195"/>
      <c r="J15" s="195">
        <f>SUM(J6:J14)</f>
        <v>313771</v>
      </c>
      <c r="K15" s="195">
        <f t="shared" ref="K15:P15" si="0">SUM(K6:K14)</f>
        <v>265589</v>
      </c>
      <c r="L15" s="195">
        <f t="shared" si="0"/>
        <v>318068</v>
      </c>
      <c r="M15" s="195">
        <f t="shared" si="0"/>
        <v>377598</v>
      </c>
      <c r="N15" s="195">
        <f t="shared" si="0"/>
        <v>296113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420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18577</v>
      </c>
      <c r="I17" s="185"/>
      <c r="J17" s="186"/>
      <c r="K17" s="187"/>
      <c r="L17" s="187"/>
      <c r="M17" s="187"/>
      <c r="N17" s="187"/>
      <c r="O17" s="406">
        <v>18286</v>
      </c>
      <c r="P17" s="407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6571</v>
      </c>
      <c r="I18" s="191"/>
      <c r="J18" s="192"/>
      <c r="K18" s="193"/>
      <c r="L18" s="193"/>
      <c r="M18" s="193"/>
      <c r="N18" s="193"/>
      <c r="O18" s="393">
        <v>6514</v>
      </c>
      <c r="P18" s="408"/>
    </row>
    <row r="19" spans="2:16" x14ac:dyDescent="0.25">
      <c r="B19" s="188" t="s">
        <v>423</v>
      </c>
      <c r="C19" s="189"/>
      <c r="D19" s="190"/>
      <c r="E19" s="190"/>
      <c r="F19" s="190"/>
      <c r="G19" s="190"/>
      <c r="H19" s="190">
        <v>37212</v>
      </c>
      <c r="I19" s="191"/>
      <c r="J19" s="192"/>
      <c r="K19" s="193"/>
      <c r="L19" s="193"/>
      <c r="M19" s="193"/>
      <c r="N19" s="193"/>
      <c r="O19" s="393">
        <v>85795</v>
      </c>
      <c r="P19" s="408"/>
    </row>
    <row r="20" spans="2:16" x14ac:dyDescent="0.25">
      <c r="B20" s="188" t="s">
        <v>465</v>
      </c>
      <c r="C20" s="189"/>
      <c r="D20" s="190"/>
      <c r="E20" s="190"/>
      <c r="F20" s="190"/>
      <c r="G20" s="190"/>
      <c r="H20" s="190">
        <v>45188</v>
      </c>
      <c r="I20" s="191"/>
      <c r="J20" s="192"/>
      <c r="K20" s="193"/>
      <c r="L20" s="193"/>
      <c r="M20" s="193"/>
      <c r="N20" s="193"/>
      <c r="O20" s="393">
        <v>42900</v>
      </c>
      <c r="P20" s="408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16270</v>
      </c>
      <c r="I21" s="191"/>
      <c r="J21" s="192"/>
      <c r="K21" s="193"/>
      <c r="L21" s="193"/>
      <c r="M21" s="193"/>
      <c r="N21" s="193"/>
      <c r="O21" s="393">
        <v>17167</v>
      </c>
      <c r="P21" s="408"/>
    </row>
    <row r="22" spans="2:16" x14ac:dyDescent="0.25">
      <c r="B22" s="188" t="s">
        <v>424</v>
      </c>
      <c r="C22" s="189"/>
      <c r="D22" s="190"/>
      <c r="E22" s="190"/>
      <c r="F22" s="190"/>
      <c r="G22" s="190"/>
      <c r="H22" s="190">
        <v>55456</v>
      </c>
      <c r="I22" s="191"/>
      <c r="J22" s="192"/>
      <c r="K22" s="193"/>
      <c r="L22" s="193"/>
      <c r="M22" s="193"/>
      <c r="N22" s="193"/>
      <c r="O22" s="393">
        <v>53199</v>
      </c>
      <c r="P22" s="408"/>
    </row>
    <row r="23" spans="2:16" x14ac:dyDescent="0.25">
      <c r="B23" s="259" t="s">
        <v>421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93"/>
      <c r="P23" s="408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38429</v>
      </c>
      <c r="J24" s="192"/>
      <c r="K24" s="193"/>
      <c r="L24" s="193"/>
      <c r="M24" s="393"/>
      <c r="N24" s="193"/>
      <c r="O24" s="393"/>
      <c r="P24" s="408">
        <v>38439</v>
      </c>
    </row>
    <row r="25" spans="2:16" x14ac:dyDescent="0.25">
      <c r="B25" s="188" t="s">
        <v>356</v>
      </c>
      <c r="I25" s="190">
        <v>48360</v>
      </c>
      <c r="J25" s="192"/>
      <c r="K25" s="193"/>
      <c r="L25" s="193"/>
      <c r="M25" s="193"/>
      <c r="N25" s="193"/>
      <c r="O25" s="393"/>
      <c r="P25" s="408">
        <v>50334</v>
      </c>
    </row>
    <row r="26" spans="2:16" x14ac:dyDescent="0.25">
      <c r="B26" s="188" t="s">
        <v>422</v>
      </c>
      <c r="I26" s="190">
        <v>32583</v>
      </c>
      <c r="J26" s="192"/>
      <c r="K26" s="193"/>
      <c r="L26" s="193"/>
      <c r="M26" s="193"/>
      <c r="N26" s="193"/>
      <c r="O26" s="393"/>
      <c r="P26" s="408">
        <v>111602</v>
      </c>
    </row>
    <row r="27" spans="2:16" ht="15.75" thickBot="1" x14ac:dyDescent="0.3">
      <c r="B27" s="188" t="s">
        <v>357</v>
      </c>
      <c r="I27" s="190">
        <v>7793</v>
      </c>
      <c r="J27" s="192"/>
      <c r="K27" s="193"/>
      <c r="L27" s="193"/>
      <c r="M27" s="193"/>
      <c r="N27" s="193"/>
      <c r="O27" s="393"/>
      <c r="P27" s="408">
        <v>7585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179274</v>
      </c>
      <c r="I28" s="295">
        <v>127165</v>
      </c>
      <c r="J28" s="195"/>
      <c r="K28" s="195"/>
      <c r="L28" s="195"/>
      <c r="M28" s="195"/>
      <c r="N28" s="195"/>
      <c r="O28" s="195">
        <f>SUM(O17:O27)</f>
        <v>223861</v>
      </c>
      <c r="P28" s="195">
        <f>SUM(P17:P27)</f>
        <v>207960</v>
      </c>
    </row>
    <row r="29" spans="2:16" ht="15.75" thickBot="1" x14ac:dyDescent="0.3"/>
    <row r="30" spans="2:16" ht="15.75" thickBot="1" x14ac:dyDescent="0.3">
      <c r="B30" s="131" t="s">
        <v>419</v>
      </c>
      <c r="C30" s="200" t="s">
        <v>513</v>
      </c>
      <c r="D30" s="201" t="s">
        <v>530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201671</v>
      </c>
      <c r="D31" s="205">
        <f t="shared" ref="D31:D40" si="2">SUM(J6:P6)</f>
        <v>125497</v>
      </c>
      <c r="E31" s="206">
        <f t="shared" ref="E31:E40" si="3">+IFERROR((D31-C31)/C31,"-")</f>
        <v>-0.37771419787673982</v>
      </c>
    </row>
    <row r="32" spans="2:16" x14ac:dyDescent="0.25">
      <c r="B32" s="207" t="s">
        <v>347</v>
      </c>
      <c r="C32" s="208">
        <f t="shared" si="1"/>
        <v>269712</v>
      </c>
      <c r="D32" s="209">
        <f t="shared" si="2"/>
        <v>245422</v>
      </c>
      <c r="E32" s="210">
        <f t="shared" si="3"/>
        <v>-9.0059025923948502E-2</v>
      </c>
    </row>
    <row r="33" spans="2:5" x14ac:dyDescent="0.25">
      <c r="B33" s="207" t="s">
        <v>348</v>
      </c>
      <c r="C33" s="208">
        <f t="shared" si="1"/>
        <v>111192</v>
      </c>
      <c r="D33" s="209">
        <f t="shared" si="2"/>
        <v>92765</v>
      </c>
      <c r="E33" s="210">
        <f t="shared" si="3"/>
        <v>-0.16572235412619613</v>
      </c>
    </row>
    <row r="34" spans="2:5" x14ac:dyDescent="0.25">
      <c r="B34" s="207" t="s">
        <v>349</v>
      </c>
      <c r="C34" s="208">
        <f t="shared" si="1"/>
        <v>274779</v>
      </c>
      <c r="D34" s="209">
        <f t="shared" si="2"/>
        <v>262274</v>
      </c>
      <c r="E34" s="210">
        <f t="shared" si="3"/>
        <v>-4.5509300201252642E-2</v>
      </c>
    </row>
    <row r="35" spans="2:5" x14ac:dyDescent="0.25">
      <c r="B35" s="207" t="s">
        <v>350</v>
      </c>
      <c r="C35" s="208">
        <f t="shared" si="1"/>
        <v>118485</v>
      </c>
      <c r="D35" s="209">
        <f t="shared" si="2"/>
        <v>121260</v>
      </c>
      <c r="E35" s="210">
        <f t="shared" si="3"/>
        <v>2.3420686162805418E-2</v>
      </c>
    </row>
    <row r="36" spans="2:5" x14ac:dyDescent="0.25">
      <c r="B36" s="207" t="s">
        <v>351</v>
      </c>
      <c r="C36" s="208">
        <f t="shared" si="1"/>
        <v>213793</v>
      </c>
      <c r="D36" s="209">
        <f t="shared" si="2"/>
        <v>214706</v>
      </c>
      <c r="E36" s="210">
        <f t="shared" si="3"/>
        <v>4.2704859373319049E-3</v>
      </c>
    </row>
    <row r="37" spans="2:5" x14ac:dyDescent="0.25">
      <c r="B37" s="207" t="s">
        <v>352</v>
      </c>
      <c r="C37" s="208">
        <f t="shared" si="1"/>
        <v>177226</v>
      </c>
      <c r="D37" s="209">
        <f t="shared" si="2"/>
        <v>205833</v>
      </c>
      <c r="E37" s="210">
        <f t="shared" si="3"/>
        <v>0.16141536794826944</v>
      </c>
    </row>
    <row r="38" spans="2:5" x14ac:dyDescent="0.25">
      <c r="B38" s="203" t="s">
        <v>353</v>
      </c>
      <c r="C38" s="208">
        <f t="shared" si="1"/>
        <v>34221</v>
      </c>
      <c r="D38" s="209">
        <f t="shared" si="2"/>
        <v>29991</v>
      </c>
      <c r="E38" s="211">
        <f t="shared" si="3"/>
        <v>-0.12360831068642061</v>
      </c>
    </row>
    <row r="39" spans="2:5" ht="15.75" thickBot="1" x14ac:dyDescent="0.3">
      <c r="B39" s="203" t="s">
        <v>395</v>
      </c>
      <c r="C39" s="208">
        <f t="shared" si="1"/>
        <v>278290</v>
      </c>
      <c r="D39" s="209">
        <f t="shared" si="2"/>
        <v>273391</v>
      </c>
      <c r="E39" s="211">
        <f t="shared" ref="E39" si="4">+IFERROR((D39-C39)/C39,"-")</f>
        <v>-1.7603938337705273E-2</v>
      </c>
    </row>
    <row r="40" spans="2:5" ht="15.75" thickBot="1" x14ac:dyDescent="0.3">
      <c r="B40" s="212" t="s">
        <v>16</v>
      </c>
      <c r="C40" s="213">
        <f t="shared" si="1"/>
        <v>1679369</v>
      </c>
      <c r="D40" s="214">
        <f t="shared" si="2"/>
        <v>1571139</v>
      </c>
      <c r="E40" s="215">
        <f t="shared" si="3"/>
        <v>-6.4446824968187461E-2</v>
      </c>
    </row>
    <row r="41" spans="2:5" ht="15.75" thickBot="1" x14ac:dyDescent="0.3">
      <c r="B41" s="131" t="s">
        <v>420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18577</v>
      </c>
      <c r="D42" s="209">
        <f t="shared" ref="D42:D47" si="7">O17</f>
        <v>18286</v>
      </c>
      <c r="E42" s="216">
        <f t="shared" si="5"/>
        <v>-1.5664531409807825E-2</v>
      </c>
    </row>
    <row r="43" spans="2:5" x14ac:dyDescent="0.25">
      <c r="B43" s="207" t="s">
        <v>359</v>
      </c>
      <c r="C43" s="208">
        <f t="shared" si="6"/>
        <v>6571</v>
      </c>
      <c r="D43" s="209">
        <f t="shared" si="7"/>
        <v>6514</v>
      </c>
      <c r="E43" s="216">
        <f t="shared" si="5"/>
        <v>-8.6744787703545885E-3</v>
      </c>
    </row>
    <row r="44" spans="2:5" x14ac:dyDescent="0.25">
      <c r="B44" s="302" t="s">
        <v>423</v>
      </c>
      <c r="C44" s="208">
        <f t="shared" si="6"/>
        <v>37212</v>
      </c>
      <c r="D44" s="209">
        <f t="shared" si="7"/>
        <v>85795</v>
      </c>
      <c r="E44" s="216">
        <f t="shared" si="5"/>
        <v>1.305573470923358</v>
      </c>
    </row>
    <row r="45" spans="2:5" ht="15.75" thickBot="1" x14ac:dyDescent="0.3">
      <c r="B45" s="302" t="s">
        <v>465</v>
      </c>
      <c r="C45" s="208">
        <f t="shared" si="6"/>
        <v>45188</v>
      </c>
      <c r="D45" s="209">
        <f t="shared" si="7"/>
        <v>42900</v>
      </c>
      <c r="E45" s="216">
        <f t="shared" si="5"/>
        <v>-5.0632911392405063E-2</v>
      </c>
    </row>
    <row r="46" spans="2:5" ht="15.75" thickBot="1" x14ac:dyDescent="0.3">
      <c r="B46" s="302" t="s">
        <v>354</v>
      </c>
      <c r="C46" s="208">
        <f t="shared" si="6"/>
        <v>16270</v>
      </c>
      <c r="D46" s="209">
        <f t="shared" si="7"/>
        <v>17167</v>
      </c>
      <c r="E46" s="216">
        <f t="shared" si="5"/>
        <v>5.5132145052243391E-2</v>
      </c>
    </row>
    <row r="47" spans="2:5" ht="15.75" thickBot="1" x14ac:dyDescent="0.3">
      <c r="B47" s="302" t="s">
        <v>424</v>
      </c>
      <c r="C47" s="208">
        <f t="shared" si="6"/>
        <v>55456</v>
      </c>
      <c r="D47" s="209">
        <f t="shared" si="7"/>
        <v>53199</v>
      </c>
      <c r="E47" s="216">
        <f t="shared" si="5"/>
        <v>-4.0698932487016733E-2</v>
      </c>
    </row>
    <row r="48" spans="2:5" ht="15.75" thickBot="1" x14ac:dyDescent="0.3">
      <c r="B48" s="131" t="s">
        <v>421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38429</v>
      </c>
      <c r="D49" s="209">
        <f>P24</f>
        <v>38439</v>
      </c>
      <c r="E49" s="216">
        <f t="shared" si="5"/>
        <v>2.6022014624372218E-4</v>
      </c>
    </row>
    <row r="50" spans="2:5" ht="15.75" thickBot="1" x14ac:dyDescent="0.3">
      <c r="B50" s="207" t="s">
        <v>356</v>
      </c>
      <c r="C50" s="208">
        <f>I25</f>
        <v>48360</v>
      </c>
      <c r="D50" s="209">
        <f>P25</f>
        <v>50334</v>
      </c>
      <c r="E50" s="216">
        <f t="shared" si="5"/>
        <v>4.0818858560794043E-2</v>
      </c>
    </row>
    <row r="51" spans="2:5" ht="15.75" thickBot="1" x14ac:dyDescent="0.3">
      <c r="B51" s="302" t="s">
        <v>422</v>
      </c>
      <c r="C51" s="208">
        <f>I26</f>
        <v>32583</v>
      </c>
      <c r="D51" s="209">
        <f>P26</f>
        <v>111602</v>
      </c>
      <c r="E51" s="216">
        <f t="shared" ref="E51" si="8">+IFERROR((D51-C51)/C51,"-")</f>
        <v>2.4251603596967746</v>
      </c>
    </row>
    <row r="52" spans="2:5" ht="15.75" thickBot="1" x14ac:dyDescent="0.3">
      <c r="B52" s="207" t="s">
        <v>357</v>
      </c>
      <c r="C52" s="208">
        <f>I27</f>
        <v>7793</v>
      </c>
      <c r="D52" s="209">
        <f>P27</f>
        <v>7585</v>
      </c>
      <c r="E52" s="216">
        <f t="shared" si="5"/>
        <v>-2.6690619786988324E-2</v>
      </c>
    </row>
    <row r="53" spans="2:5" ht="15.75" thickBot="1" x14ac:dyDescent="0.3">
      <c r="B53" s="196" t="s">
        <v>222</v>
      </c>
      <c r="C53" s="217">
        <f>SUM(C42:C52)</f>
        <v>306439</v>
      </c>
      <c r="D53" s="218">
        <f>SUM(D42:D52)</f>
        <v>431821</v>
      </c>
      <c r="E53" s="215">
        <f t="shared" si="5"/>
        <v>0.40915810324403878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M11" sqref="M11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80"/>
      <c r="B2" s="480"/>
      <c r="C2" s="481" t="s">
        <v>513</v>
      </c>
      <c r="D2" s="482"/>
      <c r="E2" s="482"/>
      <c r="F2" s="482"/>
      <c r="G2" s="482"/>
      <c r="H2" s="482"/>
      <c r="I2" s="483"/>
      <c r="J2" s="481" t="s">
        <v>530</v>
      </c>
      <c r="K2" s="482"/>
      <c r="L2" s="482"/>
      <c r="M2" s="482"/>
      <c r="N2" s="482"/>
      <c r="O2" s="482"/>
      <c r="P2" s="483"/>
    </row>
    <row r="3" spans="1:20" ht="15.75" thickBot="1" x14ac:dyDescent="0.3">
      <c r="A3" s="480"/>
      <c r="B3" s="480"/>
      <c r="C3" s="484" t="s">
        <v>2</v>
      </c>
      <c r="D3" s="485"/>
      <c r="E3" s="485"/>
      <c r="F3" s="485"/>
      <c r="G3" s="485"/>
      <c r="H3" s="485"/>
      <c r="I3" s="486"/>
      <c r="J3" s="484" t="s">
        <v>2</v>
      </c>
      <c r="K3" s="485"/>
      <c r="L3" s="485"/>
      <c r="M3" s="485"/>
      <c r="N3" s="485"/>
      <c r="O3" s="485"/>
      <c r="P3" s="486"/>
    </row>
    <row r="4" spans="1:20" ht="15.75" thickBot="1" x14ac:dyDescent="0.3">
      <c r="A4" s="480"/>
      <c r="B4" s="480"/>
      <c r="C4" s="128">
        <v>44858</v>
      </c>
      <c r="D4" s="128">
        <v>44859</v>
      </c>
      <c r="E4" s="128">
        <v>44860</v>
      </c>
      <c r="F4" s="128">
        <v>44861</v>
      </c>
      <c r="G4" s="128">
        <v>44862</v>
      </c>
      <c r="H4" s="128">
        <v>44863</v>
      </c>
      <c r="I4" s="128">
        <v>44864</v>
      </c>
      <c r="J4" s="128">
        <v>44865</v>
      </c>
      <c r="K4" s="128">
        <v>44866</v>
      </c>
      <c r="L4" s="128">
        <v>44867</v>
      </c>
      <c r="M4" s="128">
        <v>44868</v>
      </c>
      <c r="N4" s="128">
        <v>44869</v>
      </c>
      <c r="O4" s="128">
        <v>44870</v>
      </c>
      <c r="P4" s="128">
        <v>44871</v>
      </c>
    </row>
    <row r="5" spans="1:20" ht="15.75" thickBot="1" x14ac:dyDescent="0.3">
      <c r="A5" s="480"/>
      <c r="B5" s="480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419</v>
      </c>
      <c r="C6" s="219"/>
      <c r="D6" s="220"/>
      <c r="E6" s="220"/>
      <c r="F6" s="220"/>
      <c r="G6" s="220"/>
      <c r="H6" s="220"/>
      <c r="I6" s="220"/>
      <c r="J6" s="106"/>
      <c r="K6" s="107"/>
      <c r="L6" s="107"/>
      <c r="M6" s="107"/>
      <c r="N6" s="107"/>
      <c r="O6" s="107"/>
      <c r="P6" s="108"/>
    </row>
    <row r="7" spans="1:20" x14ac:dyDescent="0.25">
      <c r="B7" s="286" t="s">
        <v>346</v>
      </c>
      <c r="C7" s="221">
        <v>24849.866666666599</v>
      </c>
      <c r="D7" s="222">
        <v>22009.616666666599</v>
      </c>
      <c r="E7" s="222">
        <v>22022.45</v>
      </c>
      <c r="F7" s="222">
        <v>21139.15</v>
      </c>
      <c r="G7" s="222">
        <v>200798.28333333301</v>
      </c>
      <c r="H7" s="222"/>
      <c r="I7" s="222"/>
      <c r="J7" s="224">
        <v>20670.416666666599</v>
      </c>
      <c r="K7" s="224">
        <v>14162.3</v>
      </c>
      <c r="L7" s="224">
        <v>21807.266666666601</v>
      </c>
      <c r="M7" s="224">
        <v>21280.266666666601</v>
      </c>
      <c r="N7" s="224">
        <v>19776.95</v>
      </c>
      <c r="O7" s="224"/>
      <c r="P7" s="225"/>
    </row>
    <row r="8" spans="1:20" x14ac:dyDescent="0.25">
      <c r="B8" s="188" t="s">
        <v>347</v>
      </c>
      <c r="C8" s="222">
        <v>58109.766666666597</v>
      </c>
      <c r="D8" s="222">
        <v>54973.05</v>
      </c>
      <c r="E8" s="222">
        <v>54040.683333333298</v>
      </c>
      <c r="F8" s="222">
        <v>54026.983333333301</v>
      </c>
      <c r="G8" s="222">
        <v>52224.133333333302</v>
      </c>
      <c r="H8" s="222"/>
      <c r="I8" s="222"/>
      <c r="J8" s="223">
        <v>50808.766666666597</v>
      </c>
      <c r="K8" s="373">
        <v>32923.683333333298</v>
      </c>
      <c r="L8" s="373">
        <v>54699.433333333298</v>
      </c>
      <c r="M8" s="373">
        <v>52468.3</v>
      </c>
      <c r="N8" s="373">
        <v>51206.766666666597</v>
      </c>
      <c r="O8" s="224"/>
      <c r="P8" s="225"/>
    </row>
    <row r="9" spans="1:20" x14ac:dyDescent="0.25">
      <c r="B9" s="188" t="s">
        <v>348</v>
      </c>
      <c r="C9" s="222">
        <v>23834.616666666599</v>
      </c>
      <c r="D9" s="222">
        <v>19953.45</v>
      </c>
      <c r="E9" s="222">
        <v>20449.716666666602</v>
      </c>
      <c r="F9" s="222">
        <v>18702.0333333333</v>
      </c>
      <c r="G9" s="222">
        <v>17106.5666666666</v>
      </c>
      <c r="H9" s="222"/>
      <c r="I9" s="222"/>
      <c r="J9" s="224">
        <v>18036.3</v>
      </c>
      <c r="K9" s="224">
        <v>10470.666666666601</v>
      </c>
      <c r="L9" s="224">
        <v>18458.666666666599</v>
      </c>
      <c r="M9" s="224">
        <v>19220.716666666602</v>
      </c>
      <c r="N9" s="224">
        <v>19035.0666666666</v>
      </c>
      <c r="O9" s="224"/>
      <c r="P9" s="225"/>
    </row>
    <row r="10" spans="1:20" ht="17.25" customHeight="1" x14ac:dyDescent="0.25">
      <c r="B10" s="188" t="s">
        <v>349</v>
      </c>
      <c r="C10" s="222">
        <v>56214.416666666599</v>
      </c>
      <c r="D10" s="222">
        <v>54470.966666666602</v>
      </c>
      <c r="E10" s="222">
        <v>59010.3</v>
      </c>
      <c r="F10" s="222">
        <v>57889.033333333296</v>
      </c>
      <c r="G10" s="222">
        <v>53177.45</v>
      </c>
      <c r="H10" s="222"/>
      <c r="I10" s="222"/>
      <c r="J10" s="223">
        <v>42846.116666666603</v>
      </c>
      <c r="K10" s="373">
        <v>50138.583333333299</v>
      </c>
      <c r="L10" s="373">
        <v>59936.75</v>
      </c>
      <c r="M10" s="373">
        <v>21920.25</v>
      </c>
      <c r="N10" s="373">
        <v>56131.616666666603</v>
      </c>
      <c r="O10" s="224"/>
      <c r="P10" s="225"/>
    </row>
    <row r="11" spans="1:20" x14ac:dyDescent="0.25">
      <c r="B11" s="188" t="s">
        <v>350</v>
      </c>
      <c r="C11" s="222">
        <v>13232.5</v>
      </c>
      <c r="D11" s="222">
        <v>13132.1</v>
      </c>
      <c r="E11" s="222">
        <v>14611.616666666599</v>
      </c>
      <c r="F11" s="222">
        <v>14245.016666666599</v>
      </c>
      <c r="G11" s="222">
        <v>13256.2833333333</v>
      </c>
      <c r="H11" s="222"/>
      <c r="I11" s="222"/>
      <c r="J11" s="224">
        <v>11591.8166666666</v>
      </c>
      <c r="K11" s="224">
        <v>12921.9666666666</v>
      </c>
      <c r="L11" s="224">
        <v>14676.616666666599</v>
      </c>
      <c r="M11" s="224">
        <v>5355.05</v>
      </c>
      <c r="N11" s="224">
        <v>13438.35</v>
      </c>
      <c r="O11" s="224"/>
      <c r="P11" s="225"/>
    </row>
    <row r="12" spans="1:20" x14ac:dyDescent="0.25">
      <c r="B12" s="188" t="s">
        <v>351</v>
      </c>
      <c r="C12" s="222">
        <v>29729.55</v>
      </c>
      <c r="D12" s="222">
        <v>24859.75</v>
      </c>
      <c r="E12" s="222">
        <v>25694.55</v>
      </c>
      <c r="F12" s="222">
        <v>26445.666666666599</v>
      </c>
      <c r="G12" s="222">
        <v>24692.799999999999</v>
      </c>
      <c r="H12" s="222"/>
      <c r="I12" s="222"/>
      <c r="J12" s="223">
        <v>21575.2833333333</v>
      </c>
      <c r="K12" s="373">
        <v>21936.5</v>
      </c>
      <c r="L12" s="373">
        <v>24458.416666666599</v>
      </c>
      <c r="M12" s="373">
        <v>16496.383333333299</v>
      </c>
      <c r="N12" s="373">
        <v>23532.583333333299</v>
      </c>
      <c r="O12" s="224"/>
      <c r="P12" s="225"/>
    </row>
    <row r="13" spans="1:20" x14ac:dyDescent="0.25">
      <c r="B13" s="188" t="s">
        <v>352</v>
      </c>
      <c r="C13" s="222">
        <v>35542.883333333302</v>
      </c>
      <c r="D13" s="222">
        <v>31501.3</v>
      </c>
      <c r="E13" s="222">
        <v>30279.666666666599</v>
      </c>
      <c r="F13" s="222">
        <v>29406.016666666601</v>
      </c>
      <c r="G13" s="222">
        <v>23862.616666666599</v>
      </c>
      <c r="H13" s="222"/>
      <c r="I13" s="222"/>
      <c r="J13" s="223">
        <v>22610.766666666601</v>
      </c>
      <c r="K13" s="224">
        <v>23364.33</v>
      </c>
      <c r="L13" s="224">
        <v>30358.883333333299</v>
      </c>
      <c r="M13" s="224">
        <v>29676.54</v>
      </c>
      <c r="N13" s="224">
        <v>25590.400000000001</v>
      </c>
      <c r="O13" s="224"/>
      <c r="P13" s="225"/>
    </row>
    <row r="14" spans="1:20" x14ac:dyDescent="0.25">
      <c r="B14" s="188" t="s">
        <v>353</v>
      </c>
      <c r="C14" s="222">
        <v>3522.3</v>
      </c>
      <c r="D14" s="222">
        <v>6194.0166666666601</v>
      </c>
      <c r="E14" s="222">
        <v>3152.61666666666</v>
      </c>
      <c r="F14" s="222">
        <v>1209.2</v>
      </c>
      <c r="G14" s="222">
        <v>2116.2333333333299</v>
      </c>
      <c r="H14" s="222"/>
      <c r="I14" s="222"/>
      <c r="J14" s="224">
        <v>1801.2666666666601</v>
      </c>
      <c r="K14" s="224">
        <v>2353.1</v>
      </c>
      <c r="L14" s="224">
        <v>4347.32</v>
      </c>
      <c r="M14" s="224">
        <v>2793.9833333333299</v>
      </c>
      <c r="N14" s="224">
        <v>2346.8333333333298</v>
      </c>
      <c r="O14" s="373"/>
      <c r="P14" s="374"/>
    </row>
    <row r="15" spans="1:20" ht="15.75" thickBot="1" x14ac:dyDescent="0.3">
      <c r="B15" s="188" t="s">
        <v>395</v>
      </c>
      <c r="C15" s="222">
        <v>46800.4</v>
      </c>
      <c r="D15" s="222">
        <v>43129.083333333299</v>
      </c>
      <c r="E15" s="222">
        <v>46019.283333333296</v>
      </c>
      <c r="F15" s="222">
        <v>47211.5666666666</v>
      </c>
      <c r="G15" s="222">
        <v>42879.1</v>
      </c>
      <c r="H15" s="222"/>
      <c r="I15" s="222"/>
      <c r="J15" s="223">
        <v>33975.416666666599</v>
      </c>
      <c r="K15" s="373">
        <v>38318.550000000003</v>
      </c>
      <c r="L15" s="373">
        <v>46618.0666666666</v>
      </c>
      <c r="M15" s="373">
        <v>28050.183333333302</v>
      </c>
      <c r="N15" s="373">
        <v>44340.233333333301</v>
      </c>
      <c r="O15" s="373"/>
      <c r="P15" s="374"/>
    </row>
    <row r="16" spans="1:20" ht="15.75" thickBot="1" x14ac:dyDescent="0.3">
      <c r="B16" s="196" t="s">
        <v>16</v>
      </c>
      <c r="C16" s="226">
        <v>291836.2999999997</v>
      </c>
      <c r="D16" s="226">
        <v>270223.33333333314</v>
      </c>
      <c r="E16" s="226">
        <v>275280.88333333307</v>
      </c>
      <c r="F16" s="226">
        <v>270274.66666666634</v>
      </c>
      <c r="G16" s="226">
        <v>430113.46666666615</v>
      </c>
      <c r="H16" s="226">
        <v>0</v>
      </c>
      <c r="I16" s="227">
        <v>0</v>
      </c>
      <c r="J16" s="228">
        <f>SUM(J7:J15)</f>
        <v>223916.14999999956</v>
      </c>
      <c r="K16" s="228">
        <f t="shared" ref="K16:P16" si="0">SUM(K7:K15)</f>
        <v>206589.67999999982</v>
      </c>
      <c r="L16" s="228">
        <f t="shared" si="0"/>
        <v>275361.41999999963</v>
      </c>
      <c r="M16" s="228">
        <f t="shared" si="0"/>
        <v>197261.67333333314</v>
      </c>
      <c r="N16" s="228">
        <f t="shared" si="0"/>
        <v>255398.79999999978</v>
      </c>
      <c r="O16" s="228">
        <f t="shared" si="0"/>
        <v>0</v>
      </c>
      <c r="P16" s="228">
        <f t="shared" si="0"/>
        <v>0</v>
      </c>
      <c r="Q16" s="292"/>
      <c r="S16" s="292"/>
      <c r="T16" s="293"/>
    </row>
    <row r="17" spans="2:18" ht="15.75" thickBot="1" x14ac:dyDescent="0.3">
      <c r="B17" s="197" t="s">
        <v>420</v>
      </c>
      <c r="C17" s="200"/>
      <c r="D17" s="201"/>
      <c r="R17" s="293"/>
    </row>
    <row r="18" spans="2:18" x14ac:dyDescent="0.25">
      <c r="B18" s="198" t="s">
        <v>358</v>
      </c>
      <c r="C18" s="229"/>
      <c r="D18" s="230"/>
      <c r="E18" s="230"/>
      <c r="F18" s="230"/>
      <c r="G18" s="230"/>
      <c r="H18" s="388">
        <v>10982.7166666666</v>
      </c>
      <c r="I18" s="389"/>
      <c r="J18" s="231"/>
      <c r="K18" s="232"/>
      <c r="L18" s="232"/>
      <c r="M18" s="232"/>
      <c r="N18" s="232"/>
      <c r="O18" s="409">
        <v>11083.416666666601</v>
      </c>
      <c r="P18" s="410"/>
    </row>
    <row r="19" spans="2:18" x14ac:dyDescent="0.25">
      <c r="B19" s="188" t="s">
        <v>359</v>
      </c>
      <c r="C19" s="221"/>
      <c r="D19" s="222"/>
      <c r="E19" s="222"/>
      <c r="F19" s="222"/>
      <c r="G19" s="222"/>
      <c r="H19" s="390">
        <v>2355.5666666666598</v>
      </c>
      <c r="I19" s="391"/>
      <c r="J19" s="192"/>
      <c r="K19" s="224"/>
      <c r="L19" s="224"/>
      <c r="M19" s="193"/>
      <c r="N19" s="193"/>
      <c r="O19" s="411">
        <v>2450.1</v>
      </c>
      <c r="P19" s="408"/>
    </row>
    <row r="20" spans="2:18" x14ac:dyDescent="0.25">
      <c r="B20" s="188" t="s">
        <v>423</v>
      </c>
      <c r="C20" s="221"/>
      <c r="D20" s="222"/>
      <c r="E20" s="222"/>
      <c r="F20" s="222"/>
      <c r="G20" s="222"/>
      <c r="H20" s="390">
        <v>19066.150000000001</v>
      </c>
      <c r="I20" s="391"/>
      <c r="J20" s="192"/>
      <c r="K20" s="224"/>
      <c r="L20" s="224"/>
      <c r="M20" s="193"/>
      <c r="N20" s="193"/>
      <c r="O20" s="411">
        <v>31415.200000000001</v>
      </c>
      <c r="P20" s="408"/>
    </row>
    <row r="21" spans="2:18" x14ac:dyDescent="0.25">
      <c r="B21" s="188" t="s">
        <v>465</v>
      </c>
      <c r="C21" s="221"/>
      <c r="D21" s="222"/>
      <c r="E21" s="222"/>
      <c r="F21" s="222"/>
      <c r="G21" s="222"/>
      <c r="H21" s="390">
        <v>35444.533333333296</v>
      </c>
      <c r="I21" s="391"/>
      <c r="J21" s="192"/>
      <c r="K21" s="224"/>
      <c r="L21" s="224"/>
      <c r="M21" s="193"/>
      <c r="N21" s="193"/>
      <c r="O21" s="411">
        <v>36649.199999999997</v>
      </c>
      <c r="P21" s="408"/>
    </row>
    <row r="22" spans="2:18" x14ac:dyDescent="0.25">
      <c r="B22" s="188" t="s">
        <v>354</v>
      </c>
      <c r="C22" s="221"/>
      <c r="D22" s="222"/>
      <c r="E22" s="222"/>
      <c r="F22" s="222"/>
      <c r="G22" s="222"/>
      <c r="H22" s="390">
        <v>8904.15</v>
      </c>
      <c r="I22" s="391"/>
      <c r="J22" s="192"/>
      <c r="K22" s="224"/>
      <c r="L22" s="224"/>
      <c r="M22" s="193"/>
      <c r="N22" s="193"/>
      <c r="O22" s="411">
        <v>9482</v>
      </c>
      <c r="P22" s="413"/>
    </row>
    <row r="23" spans="2:18" x14ac:dyDescent="0.25">
      <c r="B23" s="188" t="s">
        <v>424</v>
      </c>
      <c r="C23" s="221"/>
      <c r="D23" s="222"/>
      <c r="E23" s="222"/>
      <c r="F23" s="222"/>
      <c r="G23" s="222"/>
      <c r="H23" s="390">
        <v>61966.183333333298</v>
      </c>
      <c r="I23" s="391"/>
      <c r="J23" s="192"/>
      <c r="K23" s="224"/>
      <c r="L23" s="224"/>
      <c r="M23" s="193"/>
      <c r="N23" s="193"/>
      <c r="O23" s="411">
        <v>52187.883333333302</v>
      </c>
      <c r="P23" s="408"/>
    </row>
    <row r="24" spans="2:18" x14ac:dyDescent="0.25">
      <c r="B24" s="259" t="s">
        <v>421</v>
      </c>
      <c r="C24" s="221"/>
      <c r="D24" s="222"/>
      <c r="E24" s="222"/>
      <c r="F24" s="222"/>
      <c r="G24" s="222"/>
      <c r="H24" s="390"/>
      <c r="I24" s="391"/>
      <c r="J24" s="375"/>
      <c r="K24" s="224"/>
      <c r="L24" s="224"/>
      <c r="M24" s="193"/>
      <c r="N24" s="193"/>
      <c r="O24" s="393"/>
      <c r="P24" s="408"/>
    </row>
    <row r="25" spans="2:18" x14ac:dyDescent="0.25">
      <c r="B25" s="188" t="s">
        <v>355</v>
      </c>
      <c r="C25" s="221"/>
      <c r="D25" s="222"/>
      <c r="E25" s="222"/>
      <c r="F25" s="222"/>
      <c r="G25" s="222"/>
      <c r="H25" s="390"/>
      <c r="I25" s="391">
        <v>19086.633333333299</v>
      </c>
      <c r="J25" s="192"/>
      <c r="K25" s="224"/>
      <c r="L25" s="224"/>
      <c r="M25" s="193"/>
      <c r="N25" s="193"/>
      <c r="O25" s="393"/>
      <c r="P25" s="412">
        <v>17324</v>
      </c>
    </row>
    <row r="26" spans="2:18" x14ac:dyDescent="0.25">
      <c r="B26" s="188" t="s">
        <v>356</v>
      </c>
      <c r="C26" s="221"/>
      <c r="D26" s="222"/>
      <c r="E26" s="222"/>
      <c r="F26" s="222"/>
      <c r="G26" s="222"/>
      <c r="H26" s="390"/>
      <c r="I26" s="391">
        <v>24754.7</v>
      </c>
      <c r="J26" s="192"/>
      <c r="K26" s="224"/>
      <c r="L26" s="224"/>
      <c r="M26" s="193"/>
      <c r="N26" s="193"/>
      <c r="O26" s="393"/>
      <c r="P26" s="412">
        <v>28368.0666666666</v>
      </c>
    </row>
    <row r="27" spans="2:18" x14ac:dyDescent="0.25">
      <c r="B27" s="188" t="s">
        <v>422</v>
      </c>
      <c r="C27" s="222"/>
      <c r="D27" s="222"/>
      <c r="E27" s="222"/>
      <c r="F27" s="222"/>
      <c r="G27" s="222"/>
      <c r="H27" s="390"/>
      <c r="I27" s="390">
        <v>12370.3166666666</v>
      </c>
      <c r="J27" s="192"/>
      <c r="K27" s="224"/>
      <c r="L27" s="224"/>
      <c r="M27" s="193"/>
      <c r="N27" s="193"/>
      <c r="O27" s="393"/>
      <c r="P27" s="412">
        <v>14535.0333333333</v>
      </c>
    </row>
    <row r="28" spans="2:18" ht="15.75" thickBot="1" x14ac:dyDescent="0.3">
      <c r="B28" s="188" t="s">
        <v>357</v>
      </c>
      <c r="E28" s="222"/>
      <c r="H28" s="392"/>
      <c r="I28" s="391">
        <v>2089.6</v>
      </c>
      <c r="J28" s="192"/>
      <c r="K28" s="224"/>
      <c r="L28" s="224"/>
      <c r="M28" s="193"/>
      <c r="N28" s="193"/>
      <c r="O28" s="393"/>
      <c r="P28" s="412">
        <v>2343.1</v>
      </c>
    </row>
    <row r="29" spans="2:18" ht="15.75" thickBot="1" x14ac:dyDescent="0.3">
      <c r="B29" s="196" t="s">
        <v>222</v>
      </c>
      <c r="C29" s="226"/>
      <c r="D29" s="226"/>
      <c r="E29" s="226"/>
      <c r="F29" s="226"/>
      <c r="G29" s="226"/>
      <c r="H29" s="226">
        <v>138719.29999999984</v>
      </c>
      <c r="I29" s="227">
        <v>58301.249999999898</v>
      </c>
      <c r="J29" s="195"/>
      <c r="K29" s="195"/>
      <c r="L29" s="195"/>
      <c r="M29" s="195"/>
      <c r="N29" s="195"/>
      <c r="O29" s="195">
        <f>SUM(O18:O28)</f>
        <v>143267.7999999999</v>
      </c>
      <c r="P29" s="195">
        <f>SUM(P18:P28)</f>
        <v>62570.199999999903</v>
      </c>
    </row>
    <row r="30" spans="2:18" ht="15.75" thickBot="1" x14ac:dyDescent="0.3">
      <c r="C30" s="284"/>
      <c r="D30" s="284"/>
      <c r="E30" s="284"/>
      <c r="F30" s="285"/>
      <c r="G30" s="285"/>
      <c r="H30" s="285"/>
      <c r="I30" s="285"/>
      <c r="J30" s="287"/>
      <c r="K30" s="287"/>
      <c r="L30" s="287"/>
      <c r="M30" s="287"/>
      <c r="N30" s="287"/>
      <c r="O30" s="287"/>
      <c r="P30" s="287"/>
    </row>
    <row r="31" spans="2:18" ht="15.75" thickBot="1" x14ac:dyDescent="0.3">
      <c r="B31" s="131" t="s">
        <v>419</v>
      </c>
      <c r="C31" s="200" t="s">
        <v>513</v>
      </c>
      <c r="D31" s="201" t="s">
        <v>530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290819.36666666623</v>
      </c>
      <c r="D32" s="371">
        <f t="shared" ref="D32:D41" si="2">SUM(J7:P7)</f>
        <v>97697.199999999808</v>
      </c>
      <c r="E32" s="206">
        <f t="shared" ref="E32:E41" si="3">+IFERROR((D32-C32)/C32,"-")</f>
        <v>-0.66406226270350421</v>
      </c>
    </row>
    <row r="33" spans="2:5" x14ac:dyDescent="0.25">
      <c r="B33" s="207" t="s">
        <v>347</v>
      </c>
      <c r="C33" s="204">
        <f t="shared" si="1"/>
        <v>273374.61666666646</v>
      </c>
      <c r="D33" s="371">
        <f t="shared" si="2"/>
        <v>242106.94999999978</v>
      </c>
      <c r="E33" s="210">
        <f t="shared" si="3"/>
        <v>-0.11437662738377884</v>
      </c>
    </row>
    <row r="34" spans="2:5" x14ac:dyDescent="0.25">
      <c r="B34" s="207" t="s">
        <v>348</v>
      </c>
      <c r="C34" s="204">
        <f t="shared" si="1"/>
        <v>100046.3833333331</v>
      </c>
      <c r="D34" s="205">
        <f t="shared" si="2"/>
        <v>85221.416666666395</v>
      </c>
      <c r="E34" s="210">
        <f t="shared" si="3"/>
        <v>-0.14818093540945995</v>
      </c>
    </row>
    <row r="35" spans="2:5" x14ac:dyDescent="0.25">
      <c r="B35" s="207" t="s">
        <v>349</v>
      </c>
      <c r="C35" s="204">
        <f t="shared" si="1"/>
        <v>280762.16666666651</v>
      </c>
      <c r="D35" s="371">
        <f t="shared" si="2"/>
        <v>230973.31666666651</v>
      </c>
      <c r="E35" s="210">
        <f t="shared" si="3"/>
        <v>-0.17733461239138951</v>
      </c>
    </row>
    <row r="36" spans="2:5" x14ac:dyDescent="0.25">
      <c r="B36" s="207" t="s">
        <v>350</v>
      </c>
      <c r="C36" s="204">
        <f t="shared" si="1"/>
        <v>68477.516666666503</v>
      </c>
      <c r="D36" s="205">
        <f t="shared" si="2"/>
        <v>57983.799999999806</v>
      </c>
      <c r="E36" s="210">
        <f t="shared" si="3"/>
        <v>-0.15324324212497076</v>
      </c>
    </row>
    <row r="37" spans="2:5" x14ac:dyDescent="0.25">
      <c r="B37" s="207" t="s">
        <v>351</v>
      </c>
      <c r="C37" s="204">
        <f t="shared" si="1"/>
        <v>131422.31666666659</v>
      </c>
      <c r="D37" s="205">
        <f t="shared" si="2"/>
        <v>107999.1666666665</v>
      </c>
      <c r="E37" s="210">
        <f t="shared" si="3"/>
        <v>-0.17822810154389132</v>
      </c>
    </row>
    <row r="38" spans="2:5" x14ac:dyDescent="0.25">
      <c r="B38" s="207" t="s">
        <v>352</v>
      </c>
      <c r="C38" s="204">
        <f t="shared" si="1"/>
        <v>150592.4833333331</v>
      </c>
      <c r="D38" s="205">
        <f t="shared" si="2"/>
        <v>131600.9199999999</v>
      </c>
      <c r="E38" s="210">
        <f t="shared" si="3"/>
        <v>-0.12611229267861801</v>
      </c>
    </row>
    <row r="39" spans="2:5" x14ac:dyDescent="0.25">
      <c r="B39" s="203" t="s">
        <v>353</v>
      </c>
      <c r="C39" s="204">
        <f t="shared" si="1"/>
        <v>16194.36666666665</v>
      </c>
      <c r="D39" s="205">
        <f t="shared" si="2"/>
        <v>13642.503333333319</v>
      </c>
      <c r="E39" s="211">
        <f t="shared" si="3"/>
        <v>-0.15757722335544666</v>
      </c>
    </row>
    <row r="40" spans="2:5" ht="15.75" thickBot="1" x14ac:dyDescent="0.3">
      <c r="B40" s="203" t="s">
        <v>395</v>
      </c>
      <c r="C40" s="204">
        <f t="shared" si="1"/>
        <v>226039.4333333332</v>
      </c>
      <c r="D40" s="205">
        <f t="shared" si="2"/>
        <v>191302.44999999981</v>
      </c>
      <c r="E40" s="211">
        <f t="shared" ref="E40" si="4">+IFERROR((D40-C40)/C40,"-")</f>
        <v>-0.15367665199420255</v>
      </c>
    </row>
    <row r="41" spans="2:5" ht="15.75" thickBot="1" x14ac:dyDescent="0.3">
      <c r="B41" s="212" t="s">
        <v>16</v>
      </c>
      <c r="C41" s="213">
        <f t="shared" si="1"/>
        <v>1537728.6499999983</v>
      </c>
      <c r="D41" s="214">
        <f t="shared" si="2"/>
        <v>1158527.723333332</v>
      </c>
      <c r="E41" s="215">
        <f t="shared" si="3"/>
        <v>-0.24659807610833467</v>
      </c>
    </row>
    <row r="42" spans="2:5" ht="15.75" thickBot="1" x14ac:dyDescent="0.3">
      <c r="B42" s="131" t="s">
        <v>420</v>
      </c>
      <c r="E42" s="288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9">
        <f t="shared" ref="C43:C49" si="6">H18</f>
        <v>10982.7166666666</v>
      </c>
      <c r="D43" s="290">
        <f t="shared" ref="D43:D48" si="7">O18</f>
        <v>11083.416666666601</v>
      </c>
      <c r="E43" s="291">
        <f t="shared" si="5"/>
        <v>9.1689518227883512E-3</v>
      </c>
    </row>
    <row r="44" spans="2:5" ht="15.75" thickBot="1" x14ac:dyDescent="0.3">
      <c r="B44" s="207" t="s">
        <v>359</v>
      </c>
      <c r="C44" s="289">
        <f t="shared" si="6"/>
        <v>2355.5666666666598</v>
      </c>
      <c r="D44" s="290">
        <f t="shared" si="7"/>
        <v>2450.1</v>
      </c>
      <c r="E44" s="291">
        <f t="shared" si="5"/>
        <v>4.0131886170351252E-2</v>
      </c>
    </row>
    <row r="45" spans="2:5" ht="15.75" thickBot="1" x14ac:dyDescent="0.3">
      <c r="B45" s="302" t="s">
        <v>423</v>
      </c>
      <c r="C45" s="289">
        <f t="shared" si="6"/>
        <v>19066.150000000001</v>
      </c>
      <c r="D45" s="290">
        <f t="shared" si="7"/>
        <v>31415.200000000001</v>
      </c>
      <c r="E45" s="291">
        <f t="shared" si="5"/>
        <v>0.64769499872811231</v>
      </c>
    </row>
    <row r="46" spans="2:5" ht="15.75" thickBot="1" x14ac:dyDescent="0.3">
      <c r="B46" s="207" t="s">
        <v>465</v>
      </c>
      <c r="C46" s="289">
        <f t="shared" si="6"/>
        <v>35444.533333333296</v>
      </c>
      <c r="D46" s="290">
        <f t="shared" si="7"/>
        <v>36649.199999999997</v>
      </c>
      <c r="E46" s="291">
        <f t="shared" si="5"/>
        <v>3.398737558025032E-2</v>
      </c>
    </row>
    <row r="47" spans="2:5" ht="15.75" thickBot="1" x14ac:dyDescent="0.3">
      <c r="B47" s="207" t="s">
        <v>457</v>
      </c>
      <c r="C47" s="289">
        <f t="shared" si="6"/>
        <v>8904.15</v>
      </c>
      <c r="D47" s="290">
        <f t="shared" si="7"/>
        <v>9482</v>
      </c>
      <c r="E47" s="291">
        <f t="shared" si="5"/>
        <v>6.4896705468798305E-2</v>
      </c>
    </row>
    <row r="48" spans="2:5" ht="15.75" thickBot="1" x14ac:dyDescent="0.3">
      <c r="B48" s="302" t="s">
        <v>424</v>
      </c>
      <c r="C48" s="289">
        <f t="shared" si="6"/>
        <v>61966.183333333298</v>
      </c>
      <c r="D48" s="290">
        <f t="shared" si="7"/>
        <v>52187.883333333302</v>
      </c>
      <c r="E48" s="291">
        <f t="shared" si="5"/>
        <v>-0.15780058531925076</v>
      </c>
    </row>
    <row r="49" spans="2:5" ht="15.75" thickBot="1" x14ac:dyDescent="0.3">
      <c r="B49" s="131" t="s">
        <v>421</v>
      </c>
      <c r="C49" s="289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9">
        <f>I25</f>
        <v>19086.633333333299</v>
      </c>
      <c r="D50" s="233">
        <f>P25</f>
        <v>17324</v>
      </c>
      <c r="E50" s="210">
        <f t="shared" si="5"/>
        <v>-9.2349095964189692E-2</v>
      </c>
    </row>
    <row r="51" spans="2:5" ht="15.75" thickBot="1" x14ac:dyDescent="0.3">
      <c r="B51" s="207" t="s">
        <v>356</v>
      </c>
      <c r="C51" s="289">
        <f>I26</f>
        <v>24754.7</v>
      </c>
      <c r="D51" s="233">
        <f>P26</f>
        <v>28368.0666666666</v>
      </c>
      <c r="E51" s="210">
        <f t="shared" si="5"/>
        <v>0.14596689382891329</v>
      </c>
    </row>
    <row r="52" spans="2:5" ht="15.75" thickBot="1" x14ac:dyDescent="0.3">
      <c r="B52" s="302" t="s">
        <v>422</v>
      </c>
      <c r="C52" s="289">
        <f>I27</f>
        <v>12370.3166666666</v>
      </c>
      <c r="D52" s="372">
        <f>P27</f>
        <v>14535.0333333333</v>
      </c>
      <c r="E52" s="210">
        <f t="shared" ref="E52" si="8">+IFERROR((D52-C52)/C52,"-")</f>
        <v>0.17499282556765952</v>
      </c>
    </row>
    <row r="53" spans="2:5" ht="15.75" thickBot="1" x14ac:dyDescent="0.3">
      <c r="B53" s="207" t="s">
        <v>357</v>
      </c>
      <c r="C53" s="289">
        <f>I28</f>
        <v>2089.6</v>
      </c>
      <c r="D53" s="372">
        <f t="shared" ref="D53" si="9">P28</f>
        <v>2343.1</v>
      </c>
      <c r="E53" s="210">
        <f t="shared" si="5"/>
        <v>0.12131508422664625</v>
      </c>
    </row>
    <row r="54" spans="2:5" ht="15.75" thickBot="1" x14ac:dyDescent="0.3">
      <c r="B54" s="196" t="s">
        <v>222</v>
      </c>
      <c r="C54" s="213">
        <f>SUM(C43:C53)</f>
        <v>197020.54999999976</v>
      </c>
      <c r="D54" s="214">
        <f>SUM(D43:D53)</f>
        <v>205837.9999999998</v>
      </c>
      <c r="E54" s="215">
        <f t="shared" si="5"/>
        <v>4.4753960944683445E-2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F20" sqref="F20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9"/>
      <c r="B2" s="299"/>
      <c r="C2" s="481" t="s">
        <v>513</v>
      </c>
      <c r="D2" s="482"/>
      <c r="E2" s="482"/>
      <c r="F2" s="482"/>
      <c r="G2" s="482"/>
      <c r="H2" s="482"/>
      <c r="I2" s="483"/>
      <c r="J2" s="481" t="s">
        <v>530</v>
      </c>
      <c r="K2" s="482"/>
      <c r="L2" s="482"/>
      <c r="M2" s="482"/>
      <c r="N2" s="482"/>
      <c r="O2" s="482"/>
      <c r="P2" s="483"/>
      <c r="Q2" s="481" t="s">
        <v>530</v>
      </c>
      <c r="R2" s="482"/>
      <c r="S2" s="482"/>
      <c r="T2" s="482"/>
      <c r="U2" s="482"/>
      <c r="V2" s="482"/>
      <c r="W2" s="483"/>
    </row>
    <row r="3" spans="1:23" ht="15.75" thickBot="1" x14ac:dyDescent="0.3">
      <c r="A3" s="299"/>
      <c r="B3" s="299"/>
      <c r="C3" s="484" t="s">
        <v>2</v>
      </c>
      <c r="D3" s="485"/>
      <c r="E3" s="485"/>
      <c r="F3" s="485"/>
      <c r="G3" s="485"/>
      <c r="H3" s="485"/>
      <c r="I3" s="486"/>
      <c r="J3" s="484" t="s">
        <v>2</v>
      </c>
      <c r="K3" s="485"/>
      <c r="L3" s="485"/>
      <c r="M3" s="485"/>
      <c r="N3" s="485"/>
      <c r="O3" s="485"/>
      <c r="P3" s="486"/>
      <c r="Q3" s="487" t="s">
        <v>224</v>
      </c>
      <c r="R3" s="488"/>
      <c r="S3" s="488"/>
      <c r="T3" s="488"/>
      <c r="U3" s="488"/>
      <c r="V3" s="488"/>
      <c r="W3" s="489"/>
    </row>
    <row r="4" spans="1:23" ht="15.75" thickBot="1" x14ac:dyDescent="0.3">
      <c r="A4" s="299"/>
      <c r="B4" s="299"/>
      <c r="C4" s="128">
        <v>44858</v>
      </c>
      <c r="D4" s="128">
        <v>44859</v>
      </c>
      <c r="E4" s="128">
        <v>44860</v>
      </c>
      <c r="F4" s="128">
        <v>44861</v>
      </c>
      <c r="G4" s="128">
        <v>44862</v>
      </c>
      <c r="H4" s="128">
        <v>44863</v>
      </c>
      <c r="I4" s="128">
        <v>44864</v>
      </c>
      <c r="J4" s="128">
        <v>44865</v>
      </c>
      <c r="K4" s="128">
        <v>44866</v>
      </c>
      <c r="L4" s="128">
        <v>44867</v>
      </c>
      <c r="M4" s="128">
        <v>44868</v>
      </c>
      <c r="N4" s="128">
        <v>44869</v>
      </c>
      <c r="O4" s="128">
        <v>44870</v>
      </c>
      <c r="P4" s="128">
        <v>44871</v>
      </c>
      <c r="Q4" s="128">
        <v>44865</v>
      </c>
      <c r="R4" s="128">
        <v>44866</v>
      </c>
      <c r="S4" s="128">
        <v>44867</v>
      </c>
      <c r="T4" s="128">
        <v>44868</v>
      </c>
      <c r="U4" s="128">
        <v>44869</v>
      </c>
      <c r="V4" s="128">
        <v>44870</v>
      </c>
      <c r="W4" s="128">
        <v>44871</v>
      </c>
    </row>
    <row r="5" spans="1:23" ht="15.75" thickBot="1" x14ac:dyDescent="0.3">
      <c r="A5" s="299"/>
      <c r="B5" s="299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419</v>
      </c>
      <c r="C6" s="234"/>
      <c r="D6" s="235"/>
      <c r="E6" s="235"/>
      <c r="F6" s="235"/>
      <c r="G6" s="235"/>
      <c r="H6" s="235"/>
      <c r="I6" s="236"/>
      <c r="J6" s="237"/>
      <c r="K6" s="238"/>
      <c r="L6" s="238"/>
      <c r="M6" s="238"/>
      <c r="N6" s="238"/>
      <c r="O6" s="238"/>
      <c r="P6" s="239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40">
        <f>IFERROR('Más Vistos-H'!C7/'Más Vistos-U'!C6,0)</f>
        <v>0.78465003683822543</v>
      </c>
      <c r="D7" s="241">
        <f>IFERROR('Más Vistos-H'!D7/'Más Vistos-U'!D6,0)</f>
        <v>0.80154472729038195</v>
      </c>
      <c r="E7" s="241">
        <f>IFERROR('Más Vistos-H'!E7/'Más Vistos-U'!E6,0)</f>
        <v>0.7703928496466802</v>
      </c>
      <c r="F7" s="241">
        <f>IFERROR('Más Vistos-H'!F7/'Más Vistos-U'!F6,0)</f>
        <v>0.8074233222565983</v>
      </c>
      <c r="G7" s="241">
        <f>IFERROR('Más Vistos-H'!G7/'Más Vistos-U'!G6,0)</f>
        <v>2.28764777366372</v>
      </c>
      <c r="H7" s="241">
        <f>IFERROR('Más Vistos-H'!H7/'Más Vistos-U'!H6,0)</f>
        <v>0</v>
      </c>
      <c r="I7" s="241">
        <f>IFERROR('Más Vistos-H'!I7/'Más Vistos-U'!I6,0)</f>
        <v>0</v>
      </c>
      <c r="J7" s="242">
        <f>IFERROR('Más Vistos-H'!J7/'Más Vistos-U'!J6,0)</f>
        <v>0.73195526440037528</v>
      </c>
      <c r="K7" s="243">
        <f>IFERROR('Más Vistos-H'!K7/'Más Vistos-U'!K6,0)</f>
        <v>0.69151855468750001</v>
      </c>
      <c r="L7" s="243">
        <f>IFERROR('Más Vistos-H'!L7/'Más Vistos-U'!L6,0)</f>
        <v>0.82269840671017469</v>
      </c>
      <c r="M7" s="243">
        <f>IFERROR('Más Vistos-H'!M7/'Más Vistos-U'!M6,0)</f>
        <v>0.8369490547733266</v>
      </c>
      <c r="N7" s="243">
        <f>IFERROR('Más Vistos-H'!N7/'Más Vistos-U'!N6,0)</f>
        <v>0.79604532281436169</v>
      </c>
      <c r="O7" s="243">
        <f>IFERROR('Más Vistos-H'!O7/'Más Vistos-U'!O6,0)</f>
        <v>0</v>
      </c>
      <c r="P7" s="243">
        <f>IFERROR('Más Vistos-H'!P7/'Más Vistos-U'!P6,0)</f>
        <v>0</v>
      </c>
      <c r="Q7" s="27">
        <f t="shared" ref="Q7:Q16" si="0">IFERROR((J7-C7)/C7,"-")</f>
        <v>-6.7157038123882032E-2</v>
      </c>
      <c r="R7" s="28">
        <f t="shared" ref="R7:R16" si="1">IFERROR((K7-D7)/D7,"-")</f>
        <v>-0.13726766436955412</v>
      </c>
      <c r="S7" s="28">
        <f t="shared" ref="S7:S16" si="2">IFERROR((L7-E7)/E7,"-")</f>
        <v>6.7894655418314201E-2</v>
      </c>
      <c r="T7" s="28">
        <f t="shared" ref="T7:T16" si="3">IFERROR((M7-F7)/F7,"-")</f>
        <v>3.6567847005223177E-2</v>
      </c>
      <c r="U7" s="28">
        <f t="shared" ref="U7:U16" si="4">IFERROR((N7-G7)/G7,"-")</f>
        <v>-0.65202452406408828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40">
        <f>IFERROR('Más Vistos-H'!C8/'Más Vistos-U'!C7,0)</f>
        <v>1.0222314088355662</v>
      </c>
      <c r="D8" s="241">
        <f>IFERROR('Más Vistos-H'!D8/'Más Vistos-U'!D7,0)</f>
        <v>1.0143752075875558</v>
      </c>
      <c r="E8" s="241">
        <f>IFERROR('Más Vistos-H'!E8/'Más Vistos-U'!E7,0)</f>
        <v>1.0093892811336489</v>
      </c>
      <c r="F8" s="241">
        <f>IFERROR('Más Vistos-H'!F8/'Más Vistos-U'!F7,0)</f>
        <v>1.0222122364545683</v>
      </c>
      <c r="G8" s="241">
        <f>IFERROR('Más Vistos-H'!G8/'Más Vistos-U'!G7,0)</f>
        <v>0.99891228808426202</v>
      </c>
      <c r="H8" s="241">
        <f>IFERROR('Más Vistos-H'!H8/'Más Vistos-U'!H7,0)</f>
        <v>0</v>
      </c>
      <c r="I8" s="241">
        <f>IFERROR('Más Vistos-H'!I8/'Más Vistos-U'!I7,0)</f>
        <v>0</v>
      </c>
      <c r="J8" s="242">
        <f>IFERROR('Más Vistos-H'!J8/'Más Vistos-U'!J7,0)</f>
        <v>0.9681917501937306</v>
      </c>
      <c r="K8" s="243">
        <f>IFERROR('Más Vistos-H'!K8/'Más Vistos-U'!K7,0)</f>
        <v>0.8421887123867009</v>
      </c>
      <c r="L8" s="243">
        <f>IFERROR('Más Vistos-H'!L8/'Más Vistos-U'!L7,0)</f>
        <v>1.0409422496257383</v>
      </c>
      <c r="M8" s="243">
        <f>IFERROR('Más Vistos-H'!M8/'Más Vistos-U'!M7,0)</f>
        <v>1.020843629005584</v>
      </c>
      <c r="N8" s="243">
        <f>IFERROR('Más Vistos-H'!N8/'Más Vistos-U'!N7,0)</f>
        <v>1.0260643342817817</v>
      </c>
      <c r="O8" s="243">
        <f>IFERROR('Más Vistos-H'!O8/'Más Vistos-U'!O7,0)</f>
        <v>0</v>
      </c>
      <c r="P8" s="243">
        <f>IFERROR('Más Vistos-H'!P8/'Más Vistos-U'!P7,0)</f>
        <v>0</v>
      </c>
      <c r="Q8" s="27">
        <f t="shared" si="0"/>
        <v>-5.2864408366587637E-2</v>
      </c>
      <c r="R8" s="28">
        <f t="shared" si="1"/>
        <v>-0.16974635609476157</v>
      </c>
      <c r="S8" s="28">
        <f t="shared" si="2"/>
        <v>3.1259464590957596E-2</v>
      </c>
      <c r="T8" s="28">
        <f t="shared" si="3"/>
        <v>-1.3388681921194037E-3</v>
      </c>
      <c r="U8" s="28">
        <f t="shared" si="4"/>
        <v>2.7181611960738313E-2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40">
        <f>IFERROR('Más Vistos-H'!C9/'Más Vistos-U'!C8,0)</f>
        <v>0.92249938718375202</v>
      </c>
      <c r="D9" s="241">
        <f>IFERROR('Más Vistos-H'!D9/'Más Vistos-U'!D8,0)</f>
        <v>0.83229540335363317</v>
      </c>
      <c r="E9" s="241">
        <f>IFERROR('Más Vistos-H'!E9/'Más Vistos-U'!E8,0)</f>
        <v>0.93135294742754482</v>
      </c>
      <c r="F9" s="241">
        <f>IFERROR('Más Vistos-H'!F9/'Más Vistos-U'!F8,0)</f>
        <v>0.93412083978489091</v>
      </c>
      <c r="G9" s="241">
        <f>IFERROR('Más Vistos-H'!G9/'Más Vistos-U'!G8,0)</f>
        <v>0.88164545001631711</v>
      </c>
      <c r="H9" s="241">
        <f>IFERROR('Más Vistos-H'!H9/'Más Vistos-U'!H8,0)</f>
        <v>0</v>
      </c>
      <c r="I9" s="241">
        <f>IFERROR('Más Vistos-H'!I9/'Más Vistos-U'!I8,0)</f>
        <v>0</v>
      </c>
      <c r="J9" s="242">
        <f>IFERROR('Más Vistos-H'!J9/'Más Vistos-U'!J8,0)</f>
        <v>0.98322612298299172</v>
      </c>
      <c r="K9" s="243">
        <f>IFERROR('Más Vistos-H'!K9/'Más Vistos-U'!K8,0)</f>
        <v>0.77297111078300607</v>
      </c>
      <c r="L9" s="243">
        <f>IFERROR('Más Vistos-H'!L9/'Más Vistos-U'!L8,0)</f>
        <v>0.84727194834602948</v>
      </c>
      <c r="M9" s="243">
        <f>IFERROR('Más Vistos-H'!M9/'Más Vistos-U'!M8,0)</f>
        <v>0.95416583929043897</v>
      </c>
      <c r="N9" s="243">
        <f>IFERROR('Más Vistos-H'!N9/'Más Vistos-U'!N8,0)</f>
        <v>1.0047541127826127</v>
      </c>
      <c r="O9" s="243">
        <f>IFERROR('Más Vistos-H'!O9/'Más Vistos-U'!O8,0)</f>
        <v>0</v>
      </c>
      <c r="P9" s="243">
        <f>IFERROR('Más Vistos-H'!P9/'Más Vistos-U'!P8,0)</f>
        <v>0</v>
      </c>
      <c r="Q9" s="27">
        <f t="shared" si="0"/>
        <v>6.5828483620600592E-2</v>
      </c>
      <c r="R9" s="28">
        <f t="shared" si="1"/>
        <v>-7.1277928883887953E-2</v>
      </c>
      <c r="S9" s="28">
        <f t="shared" si="2"/>
        <v>-9.0278341109836319E-2</v>
      </c>
      <c r="T9" s="28">
        <f t="shared" si="3"/>
        <v>2.145867927554642E-2</v>
      </c>
      <c r="U9" s="28">
        <f t="shared" si="4"/>
        <v>0.13963511382497032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40">
        <f>IFERROR('Más Vistos-H'!C10/'Más Vistos-U'!C9,0)</f>
        <v>0.94002469300959179</v>
      </c>
      <c r="D10" s="241">
        <f>IFERROR('Más Vistos-H'!D10/'Más Vistos-U'!D9,0)</f>
        <v>1.0072480383636273</v>
      </c>
      <c r="E10" s="241">
        <f>IFERROR('Más Vistos-H'!E10/'Más Vistos-U'!E9,0)</f>
        <v>1.0579873063683305</v>
      </c>
      <c r="F10" s="241">
        <f>IFERROR('Más Vistos-H'!F10/'Más Vistos-U'!F9,0)</f>
        <v>1.0541378347536838</v>
      </c>
      <c r="G10" s="241">
        <f>IFERROR('Más Vistos-H'!G10/'Más Vistos-U'!G9,0)</f>
        <v>1.0591640607883361</v>
      </c>
      <c r="H10" s="241">
        <f>IFERROR('Más Vistos-H'!H10/'Más Vistos-U'!H9,0)</f>
        <v>0</v>
      </c>
      <c r="I10" s="241">
        <f>IFERROR('Más Vistos-H'!I10/'Más Vistos-U'!I9,0)</f>
        <v>0</v>
      </c>
      <c r="J10" s="242">
        <f>IFERROR('Más Vistos-H'!J10/'Más Vistos-U'!J9,0)</f>
        <v>1.0201942155975667</v>
      </c>
      <c r="K10" s="243">
        <f>IFERROR('Más Vistos-H'!K10/'Más Vistos-U'!K9,0)</f>
        <v>1.0001313199819137</v>
      </c>
      <c r="L10" s="243">
        <f>IFERROR('Más Vistos-H'!L10/'Más Vistos-U'!L9,0)</f>
        <v>1.0663763655125786</v>
      </c>
      <c r="M10" s="243">
        <f>IFERROR('Más Vistos-H'!M10/'Más Vistos-U'!M9,0)</f>
        <v>0.35338142834112524</v>
      </c>
      <c r="N10" s="243">
        <f>IFERROR('Más Vistos-H'!N10/'Más Vistos-U'!N9,0)</f>
        <v>1.0813673550640865</v>
      </c>
      <c r="O10" s="243">
        <f>IFERROR('Más Vistos-H'!O10/'Más Vistos-U'!O9,0)</f>
        <v>0</v>
      </c>
      <c r="P10" s="243">
        <f>IFERROR('Más Vistos-H'!P10/'Más Vistos-U'!P9,0)</f>
        <v>0</v>
      </c>
      <c r="Q10" s="27">
        <f t="shared" si="0"/>
        <v>8.5284485805690327E-2</v>
      </c>
      <c r="R10" s="28">
        <f t="shared" si="1"/>
        <v>-7.0655073136457773E-3</v>
      </c>
      <c r="S10" s="28">
        <f t="shared" si="2"/>
        <v>7.9292625665279542E-3</v>
      </c>
      <c r="T10" s="28">
        <f t="shared" si="3"/>
        <v>-0.66476734190676456</v>
      </c>
      <c r="U10" s="28">
        <f t="shared" si="4"/>
        <v>2.0963035942915671E-2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40">
        <f>IFERROR('Más Vistos-H'!C11/'Más Vistos-U'!C10,0)</f>
        <v>0.52178627760252361</v>
      </c>
      <c r="D11" s="241">
        <f>IFERROR('Más Vistos-H'!D11/'Más Vistos-U'!D10,0)</f>
        <v>0.52864618976691757</v>
      </c>
      <c r="E11" s="241">
        <f>IFERROR('Más Vistos-H'!E11/'Más Vistos-U'!E10,0)</f>
        <v>0.60418527401036215</v>
      </c>
      <c r="F11" s="241">
        <f>IFERROR('Más Vistos-H'!F11/'Más Vistos-U'!F10,0)</f>
        <v>0.61544183300209965</v>
      </c>
      <c r="G11" s="241">
        <f>IFERROR('Más Vistos-H'!G11/'Más Vistos-U'!G10,0)</f>
        <v>0.63263736438547769</v>
      </c>
      <c r="H11" s="241">
        <f>IFERROR('Más Vistos-H'!H11/'Más Vistos-U'!H10,0)</f>
        <v>0</v>
      </c>
      <c r="I11" s="241">
        <f>IFERROR('Más Vistos-H'!I11/'Más Vistos-U'!I10,0)</f>
        <v>0</v>
      </c>
      <c r="J11" s="242">
        <f>IFERROR('Más Vistos-H'!J11/'Más Vistos-U'!J10,0)</f>
        <v>0.60011475805894599</v>
      </c>
      <c r="K11" s="243">
        <f>IFERROR('Más Vistos-H'!K11/'Más Vistos-U'!K10,0)</f>
        <v>0.58921009833872595</v>
      </c>
      <c r="L11" s="243">
        <f>IFERROR('Más Vistos-H'!L11/'Más Vistos-U'!L10,0)</f>
        <v>0.62552174345423006</v>
      </c>
      <c r="M11" s="243">
        <f>IFERROR('Más Vistos-H'!M11/'Más Vistos-U'!M10,0)</f>
        <v>0.15477470447122749</v>
      </c>
      <c r="N11" s="243">
        <f>IFERROR('Más Vistos-H'!N11/'Más Vistos-U'!N10,0)</f>
        <v>0.61219762197621974</v>
      </c>
      <c r="O11" s="243">
        <f>IFERROR('Más Vistos-H'!O11/'Más Vistos-U'!O10,0)</f>
        <v>0</v>
      </c>
      <c r="P11" s="243">
        <f>IFERROR('Más Vistos-H'!P11/'Más Vistos-U'!P10,0)</f>
        <v>0</v>
      </c>
      <c r="Q11" s="27">
        <f t="shared" si="0"/>
        <v>0.15011602224635343</v>
      </c>
      <c r="R11" s="28">
        <f t="shared" si="1"/>
        <v>0.11456416360157873</v>
      </c>
      <c r="S11" s="28">
        <f t="shared" si="2"/>
        <v>3.5314448004076938E-2</v>
      </c>
      <c r="T11" s="28">
        <f t="shared" si="3"/>
        <v>-0.74851448801222542</v>
      </c>
      <c r="U11" s="28">
        <f t="shared" si="4"/>
        <v>-3.2308781554678499E-2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40">
        <f>IFERROR('Más Vistos-H'!C12/'Más Vistos-U'!C11,0)</f>
        <v>0.63122744065565417</v>
      </c>
      <c r="D12" s="241">
        <f>IFERROR('Más Vistos-H'!D12/'Más Vistos-U'!D11,0)</f>
        <v>0.59631437549473487</v>
      </c>
      <c r="E12" s="241">
        <f>IFERROR('Más Vistos-H'!E12/'Más Vistos-U'!E11,0)</f>
        <v>0.6013937975424225</v>
      </c>
      <c r="F12" s="241">
        <f>IFERROR('Más Vistos-H'!F12/'Más Vistos-U'!F11,0)</f>
        <v>0.62388040922566224</v>
      </c>
      <c r="G12" s="241">
        <f>IFERROR('Más Vistos-H'!G12/'Más Vistos-U'!G11,0)</f>
        <v>0.61899127644640528</v>
      </c>
      <c r="H12" s="241">
        <f>IFERROR('Más Vistos-H'!H12/'Más Vistos-U'!H11,0)</f>
        <v>0</v>
      </c>
      <c r="I12" s="241">
        <f>IFERROR('Más Vistos-H'!I12/'Más Vistos-U'!I11,0)</f>
        <v>0</v>
      </c>
      <c r="J12" s="242">
        <f>IFERROR('Más Vistos-H'!J12/'Más Vistos-U'!J11,0)</f>
        <v>0.61852196930604042</v>
      </c>
      <c r="K12" s="243">
        <f>IFERROR('Más Vistos-H'!K12/'Más Vistos-U'!K11,0)</f>
        <v>0.59710653818934079</v>
      </c>
      <c r="L12" s="243">
        <f>IFERROR('Más Vistos-H'!L12/'Más Vistos-U'!L11,0)</f>
        <v>0.60869087319363391</v>
      </c>
      <c r="M12" s="243">
        <f>IFERROR('Más Vistos-H'!M12/'Más Vistos-U'!M11,0)</f>
        <v>0.25980192978035305</v>
      </c>
      <c r="N12" s="243">
        <f>IFERROR('Más Vistos-H'!N12/'Más Vistos-U'!N11,0)</f>
        <v>0.59715243943700014</v>
      </c>
      <c r="O12" s="243">
        <f>IFERROR('Más Vistos-H'!O12/'Más Vistos-U'!O11,0)</f>
        <v>0</v>
      </c>
      <c r="P12" s="243">
        <f>IFERROR('Más Vistos-H'!P12/'Más Vistos-U'!P11,0)</f>
        <v>0</v>
      </c>
      <c r="Q12" s="27">
        <f t="shared" si="0"/>
        <v>-2.0128198698739417E-2</v>
      </c>
      <c r="R12" s="28">
        <f t="shared" si="1"/>
        <v>1.3284313227375948E-3</v>
      </c>
      <c r="S12" s="28">
        <f t="shared" si="2"/>
        <v>1.2133606433971688E-2</v>
      </c>
      <c r="T12" s="28">
        <f t="shared" si="3"/>
        <v>-0.58357094414487254</v>
      </c>
      <c r="U12" s="28">
        <f t="shared" si="4"/>
        <v>-3.5281332452341975E-2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40">
        <f>IFERROR('Más Vistos-H'!C13/'Más Vistos-U'!C12,0)</f>
        <v>0.89041970421958816</v>
      </c>
      <c r="D13" s="241">
        <f>IFERROR('Más Vistos-H'!D13/'Más Vistos-U'!D12,0)</f>
        <v>0.86314390618149928</v>
      </c>
      <c r="E13" s="241">
        <f>IFERROR('Más Vistos-H'!E13/'Más Vistos-U'!E12,0)</f>
        <v>0.85036134202051783</v>
      </c>
      <c r="F13" s="241">
        <f>IFERROR('Más Vistos-H'!F13/'Más Vistos-U'!F12,0)</f>
        <v>0.85086853780864002</v>
      </c>
      <c r="G13" s="241">
        <f>IFERROR('Más Vistos-H'!G13/'Más Vistos-U'!G12,0)</f>
        <v>0.77867895795942565</v>
      </c>
      <c r="H13" s="241">
        <f>IFERROR('Más Vistos-H'!H13/'Más Vistos-U'!H12,0)</f>
        <v>0</v>
      </c>
      <c r="I13" s="241">
        <f>IFERROR('Más Vistos-H'!I13/'Más Vistos-U'!I12,0)</f>
        <v>0</v>
      </c>
      <c r="J13" s="242">
        <f>IFERROR('Más Vistos-H'!J13/'Más Vistos-U'!J12,0)</f>
        <v>0.3174331976227236</v>
      </c>
      <c r="K13" s="243">
        <f>IFERROR('Más Vistos-H'!K13/'Más Vistos-U'!K12,0)</f>
        <v>0.7980165994945011</v>
      </c>
      <c r="L13" s="243">
        <f>IFERROR('Más Vistos-H'!L13/'Más Vistos-U'!L12,0)</f>
        <v>0.89076002973221347</v>
      </c>
      <c r="M13" s="243">
        <f>IFERROR('Más Vistos-H'!M13/'Más Vistos-U'!M12,0)</f>
        <v>0.74130192591112332</v>
      </c>
      <c r="N13" s="243">
        <f>IFERROR('Más Vistos-H'!N13/'Más Vistos-U'!N12,0)</f>
        <v>0.81994232617750729</v>
      </c>
      <c r="O13" s="243">
        <f>IFERROR('Más Vistos-H'!O13/'Más Vistos-U'!O12,0)</f>
        <v>0</v>
      </c>
      <c r="P13" s="243">
        <f>IFERROR('Más Vistos-H'!P13/'Más Vistos-U'!P12,0)</f>
        <v>0</v>
      </c>
      <c r="Q13" s="27">
        <f t="shared" si="0"/>
        <v>-0.6435016025381658</v>
      </c>
      <c r="R13" s="28">
        <f t="shared" si="1"/>
        <v>-7.5453590323214775E-2</v>
      </c>
      <c r="S13" s="28">
        <f t="shared" si="2"/>
        <v>4.7507671992362138E-2</v>
      </c>
      <c r="T13" s="28">
        <f t="shared" si="3"/>
        <v>-0.12877031765647232</v>
      </c>
      <c r="U13" s="28">
        <f t="shared" si="4"/>
        <v>5.299150284761095E-2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40">
        <f>IFERROR('Más Vistos-H'!C14/'Más Vistos-U'!C13,0)</f>
        <v>0.50025564550489987</v>
      </c>
      <c r="D14" s="241">
        <f>IFERROR('Más Vistos-H'!D14/'Más Vistos-U'!D13,0)</f>
        <v>0.62572145334545515</v>
      </c>
      <c r="E14" s="241">
        <f>IFERROR('Más Vistos-H'!E14/'Más Vistos-U'!E13,0)</f>
        <v>0.47457724923478245</v>
      </c>
      <c r="F14" s="241">
        <f>IFERROR('Más Vistos-H'!F14/'Más Vistos-U'!F13,0)</f>
        <v>0.22526080476900151</v>
      </c>
      <c r="G14" s="241">
        <f>IFERROR('Más Vistos-H'!G14/'Más Vistos-U'!G13,0)</f>
        <v>0.40156230234029033</v>
      </c>
      <c r="H14" s="241">
        <f>IFERROR('Más Vistos-H'!H14/'Más Vistos-U'!H13,0)</f>
        <v>0</v>
      </c>
      <c r="I14" s="241">
        <f>IFERROR('Más Vistos-H'!I14/'Más Vistos-U'!I13,0)</f>
        <v>0</v>
      </c>
      <c r="J14" s="242">
        <f>IFERROR('Más Vistos-H'!J14/'Más Vistos-U'!J13,0)</f>
        <v>0.36075839508645302</v>
      </c>
      <c r="K14" s="243">
        <f>IFERROR('Más Vistos-H'!K14/'Más Vistos-U'!K13,0)</f>
        <v>0.39036164565361642</v>
      </c>
      <c r="L14" s="243">
        <f>IFERROR('Más Vistos-H'!L14/'Más Vistos-U'!L13,0)</f>
        <v>0.56731306276915039</v>
      </c>
      <c r="M14" s="243">
        <f>IFERROR('Más Vistos-H'!M14/'Más Vistos-U'!M13,0)</f>
        <v>0.45519441729119092</v>
      </c>
      <c r="N14" s="243">
        <f>IFERROR('Más Vistos-H'!N14/'Más Vistos-U'!N13,0)</f>
        <v>0.45402076481588893</v>
      </c>
      <c r="O14" s="243">
        <f>IFERROR('Más Vistos-H'!O14/'Más Vistos-U'!O13,0)</f>
        <v>0</v>
      </c>
      <c r="P14" s="243">
        <f>IFERROR('Más Vistos-H'!P14/'Más Vistos-U'!P13,0)</f>
        <v>0</v>
      </c>
      <c r="Q14" s="27">
        <f t="shared" si="0"/>
        <v>-0.27885192635388362</v>
      </c>
      <c r="R14" s="28">
        <f t="shared" si="1"/>
        <v>-0.37614150263423796</v>
      </c>
      <c r="S14" s="28">
        <f t="shared" si="2"/>
        <v>0.19540720437799527</v>
      </c>
      <c r="T14" s="28">
        <f t="shared" si="3"/>
        <v>1.020743989430295</v>
      </c>
      <c r="U14" s="28">
        <f t="shared" si="4"/>
        <v>0.13063592416387845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395</v>
      </c>
      <c r="C15" s="240">
        <f>IFERROR('Más Vistos-H'!C15/'Más Vistos-U'!C14,0)</f>
        <v>0.79883248557675901</v>
      </c>
      <c r="D15" s="241">
        <f>IFERROR('Más Vistos-H'!D15/'Más Vistos-U'!D14,0)</f>
        <v>0.79966409562304486</v>
      </c>
      <c r="E15" s="241">
        <f>IFERROR('Más Vistos-H'!E15/'Más Vistos-U'!E14,0)</f>
        <v>0.81235826463544447</v>
      </c>
      <c r="F15" s="241">
        <f>IFERROR('Más Vistos-H'!F15/'Más Vistos-U'!F14,0)</f>
        <v>0.82808423809774268</v>
      </c>
      <c r="G15" s="241">
        <f>IFERROR('Más Vistos-H'!G15/'Más Vistos-U'!G14,0)</f>
        <v>0.82288899976970908</v>
      </c>
      <c r="H15" s="241">
        <f>IFERROR('Más Vistos-H'!H15/'Más Vistos-U'!H14,0)</f>
        <v>0</v>
      </c>
      <c r="I15" s="241">
        <f>IFERROR('Más Vistos-H'!I15/'Más Vistos-U'!I14,0)</f>
        <v>0</v>
      </c>
      <c r="J15" s="242">
        <f>IFERROR('Más Vistos-H'!J15/'Más Vistos-U'!J14,0)</f>
        <v>0.80339126665090088</v>
      </c>
      <c r="K15" s="243">
        <f>IFERROR('Más Vistos-H'!K15/'Más Vistos-U'!K14,0)</f>
        <v>0.7923112710129645</v>
      </c>
      <c r="L15" s="243">
        <f>IFERROR('Más Vistos-H'!L15/'Más Vistos-U'!L14,0)</f>
        <v>0.83798721336425019</v>
      </c>
      <c r="M15" s="243">
        <f>IFERROR('Más Vistos-H'!M15/'Más Vistos-U'!M14,0)</f>
        <v>0.37734826573395175</v>
      </c>
      <c r="N15" s="243">
        <f>IFERROR('Más Vistos-H'!N15/'Más Vistos-U'!N14,0)</f>
        <v>0.84022271911872393</v>
      </c>
      <c r="O15" s="243">
        <f>IFERROR('Más Vistos-H'!O15/'Más Vistos-U'!O14,0)</f>
        <v>0</v>
      </c>
      <c r="P15" s="243">
        <f>IFERROR('Más Vistos-H'!P15/'Más Vistos-U'!P14,0)</f>
        <v>0</v>
      </c>
      <c r="Q15" s="27">
        <f t="shared" ref="Q15" si="7">IFERROR((J15-C15)/C15,"-")</f>
        <v>5.7068048138408144E-3</v>
      </c>
      <c r="R15" s="28">
        <f t="shared" ref="R15" si="8">IFERROR((K15-D15)/D15,"-")</f>
        <v>-9.194891517983592E-3</v>
      </c>
      <c r="S15" s="28">
        <f t="shared" ref="S15" si="9">IFERROR((L15-E15)/E15,"-")</f>
        <v>3.1548825000638138E-2</v>
      </c>
      <c r="T15" s="28">
        <f t="shared" ref="T15" si="10">IFERROR((M15-F15)/F15,"-")</f>
        <v>-0.54431173982880288</v>
      </c>
      <c r="U15" s="28">
        <f t="shared" ref="U15" si="11">IFERROR((N15-G15)/G15,"-")</f>
        <v>2.1064468420243555E-2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5">
        <f>IFERROR('Más Vistos-H'!C16/'Más Vistos-U'!C15,0)</f>
        <v>0.8287131271368362</v>
      </c>
      <c r="D16" s="244">
        <f>IFERROR('Más Vistos-H'!D16/'Más Vistos-U'!D15,0)</f>
        <v>0.82747181520779367</v>
      </c>
      <c r="E16" s="244">
        <f>IFERROR('Más Vistos-H'!E16/'Más Vistos-U'!E15,0)</f>
        <v>0.84528591665489505</v>
      </c>
      <c r="F16" s="244">
        <f>IFERROR('Más Vistos-H'!F16/'Más Vistos-U'!F15,0)</f>
        <v>0.85409141709880754</v>
      </c>
      <c r="G16" s="244">
        <f>IFERROR('Más Vistos-H'!G16/'Más Vistos-U'!G15,0)</f>
        <v>1.1996415040837467</v>
      </c>
      <c r="H16" s="244">
        <f>IFERROR('Más Vistos-H'!H16/'Más Vistos-U'!H15,0)</f>
        <v>0</v>
      </c>
      <c r="I16" s="244">
        <f>IFERROR('Más Vistos-H'!I16/'Más Vistos-U'!I15,0)</f>
        <v>0</v>
      </c>
      <c r="J16" s="246">
        <f>IFERROR('Más Vistos-H'!J16/'Más Vistos-U'!J15,0)</f>
        <v>0.71362920728811641</v>
      </c>
      <c r="K16" s="246">
        <f>IFERROR('Más Vistos-H'!K16/'Más Vistos-U'!K15,0)</f>
        <v>0.7778548057336705</v>
      </c>
      <c r="L16" s="246">
        <f>IFERROR('Más Vistos-H'!L16/'Más Vistos-U'!L15,0)</f>
        <v>0.86573129016436623</v>
      </c>
      <c r="M16" s="246">
        <f>IFERROR('Más Vistos-H'!M16/'Más Vistos-U'!M15,0)</f>
        <v>0.52241185952609159</v>
      </c>
      <c r="N16" s="246">
        <f>IFERROR('Más Vistos-H'!N16/'Más Vistos-U'!N15,0)</f>
        <v>0.86250451685673979</v>
      </c>
      <c r="O16" s="246">
        <f>IFERROR('Más Vistos-H'!O16/'Más Vistos-U'!O15,0)</f>
        <v>0</v>
      </c>
      <c r="P16" s="247">
        <f>IFERROR('Más Vistos-H'!P16/'Más Vistos-U'!P15,0)</f>
        <v>0</v>
      </c>
      <c r="Q16" s="120">
        <f t="shared" si="0"/>
        <v>-0.13887063699151136</v>
      </c>
      <c r="R16" s="121">
        <f t="shared" si="1"/>
        <v>-5.9962174616984887E-2</v>
      </c>
      <c r="S16" s="121">
        <f t="shared" si="2"/>
        <v>2.4187524134296454E-2</v>
      </c>
      <c r="T16" s="121">
        <f t="shared" si="3"/>
        <v>-0.3883419865046423</v>
      </c>
      <c r="U16" s="121">
        <f t="shared" si="4"/>
        <v>-0.28103144654410978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0" t="s">
        <v>203</v>
      </c>
      <c r="K2" s="490"/>
      <c r="L2" s="490"/>
      <c r="M2" s="490"/>
      <c r="N2" s="490"/>
      <c r="O2" s="490"/>
      <c r="P2" s="490"/>
    </row>
    <row r="3" spans="1:23" x14ac:dyDescent="0.25">
      <c r="C3" s="248">
        <v>43138</v>
      </c>
      <c r="D3" s="248">
        <v>43139</v>
      </c>
      <c r="E3" s="248">
        <v>43140</v>
      </c>
      <c r="F3" s="248">
        <v>43141</v>
      </c>
      <c r="G3" s="248">
        <v>43142</v>
      </c>
      <c r="H3" s="248">
        <v>43143</v>
      </c>
      <c r="I3" s="248">
        <v>43144</v>
      </c>
      <c r="J3" s="249">
        <v>43145</v>
      </c>
      <c r="K3" s="249">
        <v>43146</v>
      </c>
      <c r="L3" s="249">
        <v>43147</v>
      </c>
      <c r="M3" s="249">
        <v>43148</v>
      </c>
      <c r="N3" s="249">
        <v>43149</v>
      </c>
      <c r="O3" s="249">
        <v>43150</v>
      </c>
      <c r="P3" s="249">
        <v>43151</v>
      </c>
      <c r="Q3" s="248">
        <v>43152</v>
      </c>
      <c r="R3" s="248">
        <v>43153</v>
      </c>
      <c r="S3" s="248">
        <v>43154</v>
      </c>
      <c r="T3" s="248">
        <v>43155</v>
      </c>
      <c r="U3" s="248">
        <v>43156</v>
      </c>
      <c r="V3" s="248">
        <v>43157</v>
      </c>
      <c r="W3" s="248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0" t="s">
        <v>225</v>
      </c>
      <c r="K4" s="250" t="s">
        <v>226</v>
      </c>
      <c r="L4" s="250" t="s">
        <v>227</v>
      </c>
      <c r="M4" s="250" t="s">
        <v>228</v>
      </c>
      <c r="N4" s="250" t="s">
        <v>229</v>
      </c>
      <c r="O4" s="250" t="s">
        <v>230</v>
      </c>
      <c r="P4" s="250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2" customFormat="1" x14ac:dyDescent="0.25">
      <c r="A5" s="1"/>
      <c r="B5" s="251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2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2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2" customFormat="1" x14ac:dyDescent="0.25">
      <c r="A8" s="1"/>
      <c r="B8" s="253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2" customFormat="1" x14ac:dyDescent="0.25">
      <c r="A9" s="1"/>
      <c r="B9" s="253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2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2" customFormat="1" x14ac:dyDescent="0.25">
      <c r="A11" s="1"/>
      <c r="B11" s="253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2" customFormat="1" x14ac:dyDescent="0.25">
      <c r="A12" s="1"/>
      <c r="B12" s="251" t="s">
        <v>238</v>
      </c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23" s="252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2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2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2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2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2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1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3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3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3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3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3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3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3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1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3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5" t="s">
        <v>262</v>
      </c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7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5" t="s">
        <v>270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5" t="s">
        <v>278</v>
      </c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8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9" t="s">
        <v>203</v>
      </c>
      <c r="K2" s="469"/>
      <c r="L2" s="469"/>
      <c r="M2" s="469"/>
      <c r="N2" s="469"/>
      <c r="O2" s="469"/>
      <c r="P2" s="469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9" t="s">
        <v>203</v>
      </c>
      <c r="K2" s="469"/>
      <c r="L2" s="469"/>
      <c r="M2" s="469"/>
      <c r="N2" s="469"/>
      <c r="O2" s="469"/>
      <c r="P2" s="469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3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8" t="s">
        <v>197</v>
      </c>
      <c r="C233" s="279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7">
        <v>14886.147999999999</v>
      </c>
      <c r="L233" s="277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1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0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70" t="s">
        <v>409</v>
      </c>
      <c r="C2" s="471"/>
      <c r="D2" s="472"/>
      <c r="G2" s="470" t="s">
        <v>410</v>
      </c>
      <c r="H2" s="471"/>
      <c r="I2" s="472"/>
    </row>
    <row r="3" spans="2:10" ht="15.75" thickBot="1" x14ac:dyDescent="0.3">
      <c r="B3" s="470" t="str">
        <f>Replay!A1</f>
        <v>31/10 –06/11</v>
      </c>
      <c r="C3" s="471"/>
      <c r="D3" s="472"/>
      <c r="G3" s="470" t="str">
        <f>Replay!A1</f>
        <v>31/10 –06/11</v>
      </c>
      <c r="H3" s="471"/>
      <c r="I3" s="472"/>
    </row>
    <row r="4" spans="2:10" ht="15.75" thickBot="1" x14ac:dyDescent="0.3">
      <c r="B4" s="319" t="s">
        <v>370</v>
      </c>
      <c r="C4" s="319" t="s">
        <v>369</v>
      </c>
      <c r="D4" s="319" t="s">
        <v>371</v>
      </c>
      <c r="G4" s="319" t="s">
        <v>370</v>
      </c>
      <c r="H4" s="319" t="s">
        <v>369</v>
      </c>
      <c r="I4" s="319" t="s">
        <v>371</v>
      </c>
    </row>
    <row r="5" spans="2:10" x14ac:dyDescent="0.25">
      <c r="B5" s="318" t="s">
        <v>378</v>
      </c>
      <c r="C5" s="322">
        <v>107036.54</v>
      </c>
      <c r="D5" s="321">
        <f>C5/C8</f>
        <v>2.1587230529022249E-2</v>
      </c>
      <c r="G5" s="318" t="s">
        <v>414</v>
      </c>
      <c r="H5" s="320">
        <f>SUM(Destacados!H4:H83)</f>
        <v>1010198.6966666657</v>
      </c>
      <c r="I5" s="321">
        <f>H5/C8</f>
        <v>0.20373782770875379</v>
      </c>
    </row>
    <row r="6" spans="2:10" x14ac:dyDescent="0.25">
      <c r="B6" s="309" t="s">
        <v>196</v>
      </c>
      <c r="C6" s="310">
        <v>4659302.5</v>
      </c>
      <c r="D6" s="311">
        <f>C6/C8</f>
        <v>0.93969253090533089</v>
      </c>
      <c r="G6" s="306" t="s">
        <v>413</v>
      </c>
      <c r="H6" s="307">
        <f>SUM('Más Vistos-H'!J16:P16)+SUM('Más Vistos-H'!J29:P29)</f>
        <v>1364365.7233333318</v>
      </c>
      <c r="I6" s="308">
        <f>H6/C8</f>
        <v>0.27516656830922248</v>
      </c>
      <c r="J6" s="311">
        <f>H6/C6</f>
        <v>0.29282617373165443</v>
      </c>
    </row>
    <row r="7" spans="2:10" x14ac:dyDescent="0.25">
      <c r="B7" s="312" t="s">
        <v>372</v>
      </c>
      <c r="C7" s="313">
        <v>191987.59</v>
      </c>
      <c r="D7" s="314">
        <f>C7/C8</f>
        <v>3.8720238565646894E-2</v>
      </c>
      <c r="G7" s="306" t="s">
        <v>415</v>
      </c>
      <c r="H7" s="307">
        <f>SUM(Partidos!G8:G33)</f>
        <v>241132.81</v>
      </c>
      <c r="I7" s="308">
        <f>H7/C8</f>
        <v>4.8631892973940688E-2</v>
      </c>
      <c r="J7" s="311">
        <f>H7/C6</f>
        <v>5.1752984486411857E-2</v>
      </c>
    </row>
    <row r="8" spans="2:10" x14ac:dyDescent="0.25">
      <c r="B8" s="315" t="s">
        <v>16</v>
      </c>
      <c r="C8" s="316">
        <f>SUM(C5:C7)</f>
        <v>4958326.63</v>
      </c>
      <c r="D8" s="317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34"/>
  <sheetViews>
    <sheetView showGridLines="0" zoomScale="90" zoomScaleNormal="9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D33" sqref="D33:D34"/>
    </sheetView>
  </sheetViews>
  <sheetFormatPr baseColWidth="10" defaultRowHeight="15" x14ac:dyDescent="0.25"/>
  <cols>
    <col min="1" max="1" width="0.85546875" style="303" customWidth="1"/>
    <col min="2" max="5" width="17.7109375" style="303" customWidth="1"/>
    <col min="6" max="6" width="23" style="305" customWidth="1"/>
    <col min="7" max="7" width="18.85546875" style="79" customWidth="1"/>
    <col min="8" max="16384" width="11.42578125" style="303"/>
  </cols>
  <sheetData>
    <row r="1" spans="2:8" ht="4.5" customHeight="1" thickBot="1" x14ac:dyDescent="0.3"/>
    <row r="2" spans="2:8" ht="21" customHeight="1" thickBot="1" x14ac:dyDescent="0.3">
      <c r="B2" s="319" t="s">
        <v>416</v>
      </c>
      <c r="C2" s="319" t="s">
        <v>378</v>
      </c>
      <c r="D2" s="319" t="s">
        <v>196</v>
      </c>
      <c r="E2" s="319" t="s">
        <v>372</v>
      </c>
      <c r="F2" s="319" t="s">
        <v>428</v>
      </c>
      <c r="G2" s="319" t="s">
        <v>448</v>
      </c>
    </row>
    <row r="3" spans="2:8" ht="24.95" customHeight="1" x14ac:dyDescent="0.25">
      <c r="B3" s="326" t="s">
        <v>390</v>
      </c>
      <c r="C3" s="327">
        <v>87399</v>
      </c>
      <c r="D3" s="327">
        <v>5645444</v>
      </c>
      <c r="E3" s="328">
        <v>423507</v>
      </c>
      <c r="F3" s="323"/>
      <c r="G3" s="323"/>
    </row>
    <row r="4" spans="2:8" ht="24.95" customHeight="1" x14ac:dyDescent="0.25">
      <c r="B4" s="329" t="s">
        <v>389</v>
      </c>
      <c r="C4" s="327">
        <v>83835</v>
      </c>
      <c r="D4" s="327">
        <v>4956020</v>
      </c>
      <c r="E4" s="328">
        <v>429559</v>
      </c>
      <c r="F4" s="323"/>
      <c r="G4" s="323"/>
    </row>
    <row r="5" spans="2:8" ht="24.95" customHeight="1" x14ac:dyDescent="0.25">
      <c r="B5" s="329" t="s">
        <v>388</v>
      </c>
      <c r="C5" s="327">
        <v>93126</v>
      </c>
      <c r="D5" s="327">
        <v>5511645</v>
      </c>
      <c r="E5" s="328">
        <v>450146</v>
      </c>
      <c r="F5" s="323"/>
      <c r="G5" s="323"/>
    </row>
    <row r="6" spans="2:8" ht="24.95" customHeight="1" x14ac:dyDescent="0.25">
      <c r="B6" s="329" t="s">
        <v>387</v>
      </c>
      <c r="C6" s="327">
        <v>108586</v>
      </c>
      <c r="D6" s="327">
        <v>5678819</v>
      </c>
      <c r="E6" s="328">
        <v>422155</v>
      </c>
      <c r="F6" s="323"/>
      <c r="G6" s="323"/>
    </row>
    <row r="7" spans="2:8" ht="24.95" customHeight="1" x14ac:dyDescent="0.25">
      <c r="B7" s="329" t="s">
        <v>386</v>
      </c>
      <c r="C7" s="327">
        <v>113859</v>
      </c>
      <c r="D7" s="327">
        <v>5963927</v>
      </c>
      <c r="E7" s="328">
        <v>395604</v>
      </c>
      <c r="F7" s="324" t="s">
        <v>431</v>
      </c>
      <c r="G7" s="324" t="s">
        <v>430</v>
      </c>
    </row>
    <row r="8" spans="2:8" ht="24.95" customHeight="1" x14ac:dyDescent="0.25">
      <c r="B8" s="329" t="s">
        <v>385</v>
      </c>
      <c r="C8" s="327">
        <v>112412</v>
      </c>
      <c r="D8" s="330">
        <v>6225747</v>
      </c>
      <c r="E8" s="328">
        <v>376269</v>
      </c>
      <c r="F8" s="324" t="s">
        <v>432</v>
      </c>
      <c r="G8" s="323"/>
    </row>
    <row r="9" spans="2:8" ht="24.95" customHeight="1" x14ac:dyDescent="0.25">
      <c r="B9" s="329" t="s">
        <v>394</v>
      </c>
      <c r="C9" s="307">
        <v>99203.687000000005</v>
      </c>
      <c r="D9" s="307">
        <v>5511680.5379999997</v>
      </c>
      <c r="E9" s="331">
        <v>364261.46899999998</v>
      </c>
      <c r="F9" s="324" t="s">
        <v>426</v>
      </c>
      <c r="G9" s="323"/>
    </row>
    <row r="10" spans="2:8" ht="24.95" customHeight="1" x14ac:dyDescent="0.25">
      <c r="B10" s="329" t="s">
        <v>383</v>
      </c>
      <c r="C10" s="307">
        <v>95987.509000000005</v>
      </c>
      <c r="D10" s="307">
        <v>5232186.608</v>
      </c>
      <c r="E10" s="331">
        <v>323560.11200000002</v>
      </c>
      <c r="F10" s="323"/>
      <c r="G10" s="323"/>
    </row>
    <row r="11" spans="2:8" ht="24.95" customHeight="1" x14ac:dyDescent="0.25">
      <c r="B11" s="329" t="s">
        <v>391</v>
      </c>
      <c r="C11" s="307">
        <v>101763.1</v>
      </c>
      <c r="D11" s="307">
        <v>5729848.5</v>
      </c>
      <c r="E11" s="331">
        <v>319277</v>
      </c>
      <c r="F11" s="323"/>
      <c r="G11" s="323"/>
    </row>
    <row r="12" spans="2:8" ht="24.95" customHeight="1" x14ac:dyDescent="0.25">
      <c r="B12" s="329" t="s">
        <v>396</v>
      </c>
      <c r="C12" s="307">
        <v>105886.77099999999</v>
      </c>
      <c r="D12" s="307">
        <v>5994518.1670000004</v>
      </c>
      <c r="E12" s="331">
        <v>285187.42099999997</v>
      </c>
      <c r="F12" s="323"/>
      <c r="G12" s="323"/>
    </row>
    <row r="13" spans="2:8" ht="24.95" customHeight="1" x14ac:dyDescent="0.25">
      <c r="B13" s="329" t="s">
        <v>452</v>
      </c>
      <c r="C13" s="307">
        <v>114105.53</v>
      </c>
      <c r="D13" s="307">
        <v>5584158.2400000002</v>
      </c>
      <c r="E13" s="331">
        <v>279806.15999999997</v>
      </c>
      <c r="F13" s="323"/>
      <c r="G13" s="323"/>
    </row>
    <row r="14" spans="2:8" ht="24.95" customHeight="1" x14ac:dyDescent="0.25">
      <c r="B14" s="329" t="s">
        <v>453</v>
      </c>
      <c r="C14" s="307">
        <v>115989.13</v>
      </c>
      <c r="D14" s="307">
        <v>5722573.3799999999</v>
      </c>
      <c r="E14" s="331">
        <v>276331.37</v>
      </c>
      <c r="F14" s="323"/>
      <c r="G14" s="323"/>
    </row>
    <row r="15" spans="2:8" ht="24.95" customHeight="1" x14ac:dyDescent="0.25">
      <c r="B15" s="329" t="s">
        <v>407</v>
      </c>
      <c r="C15" s="307">
        <v>114272.19</v>
      </c>
      <c r="D15" s="307">
        <v>5606485.2999999998</v>
      </c>
      <c r="E15" s="331">
        <v>264332.23</v>
      </c>
      <c r="F15" s="325" t="s">
        <v>434</v>
      </c>
      <c r="G15" s="443" t="s">
        <v>433</v>
      </c>
      <c r="H15" s="473" t="s">
        <v>726</v>
      </c>
    </row>
    <row r="16" spans="2:8" ht="24.95" customHeight="1" x14ac:dyDescent="0.25">
      <c r="B16" s="329" t="s">
        <v>408</v>
      </c>
      <c r="C16" s="313">
        <v>125845.21</v>
      </c>
      <c r="D16" s="416">
        <v>6044714.2199999997</v>
      </c>
      <c r="E16" s="331">
        <v>283597.23</v>
      </c>
      <c r="F16" s="323"/>
      <c r="G16" s="444"/>
      <c r="H16" s="473"/>
    </row>
    <row r="17" spans="2:9" ht="24.95" customHeight="1" x14ac:dyDescent="0.25">
      <c r="B17" s="332" t="s">
        <v>425</v>
      </c>
      <c r="C17" s="417">
        <v>126278.9</v>
      </c>
      <c r="D17" s="333">
        <v>5912788.4100000001</v>
      </c>
      <c r="E17" s="334">
        <v>267736.38</v>
      </c>
      <c r="F17" s="335" t="s">
        <v>435</v>
      </c>
      <c r="G17" s="445" t="s">
        <v>436</v>
      </c>
      <c r="H17" s="473"/>
    </row>
    <row r="18" spans="2:9" ht="24.95" customHeight="1" x14ac:dyDescent="0.25">
      <c r="B18" s="332" t="s">
        <v>451</v>
      </c>
      <c r="C18" s="417">
        <v>125308.59</v>
      </c>
      <c r="D18" s="333">
        <v>5916998.4100000001</v>
      </c>
      <c r="E18" s="334">
        <v>252904.34</v>
      </c>
      <c r="F18" s="335" t="s">
        <v>435</v>
      </c>
      <c r="G18" s="445" t="s">
        <v>437</v>
      </c>
      <c r="H18" s="473"/>
    </row>
    <row r="19" spans="2:9" ht="24.95" customHeight="1" x14ac:dyDescent="0.25">
      <c r="B19" s="332" t="s">
        <v>450</v>
      </c>
      <c r="C19" s="417">
        <v>117247.22</v>
      </c>
      <c r="D19" s="333">
        <v>5740230.1799999997</v>
      </c>
      <c r="E19" s="334">
        <v>239734.7</v>
      </c>
      <c r="F19" s="335" t="s">
        <v>435</v>
      </c>
      <c r="G19" s="445" t="s">
        <v>459</v>
      </c>
      <c r="H19" s="473"/>
      <c r="I19" s="446"/>
    </row>
    <row r="20" spans="2:9" ht="24.75" customHeight="1" x14ac:dyDescent="0.25">
      <c r="B20" s="332" t="s">
        <v>454</v>
      </c>
      <c r="C20" s="417">
        <v>118928.22</v>
      </c>
      <c r="D20" s="333">
        <v>5816188.1500000004</v>
      </c>
      <c r="E20" s="334">
        <v>238912.56</v>
      </c>
      <c r="F20" s="335" t="s">
        <v>435</v>
      </c>
      <c r="G20" s="445" t="s">
        <v>460</v>
      </c>
      <c r="H20" s="473"/>
      <c r="I20" s="446"/>
    </row>
    <row r="21" spans="2:9" ht="33" customHeight="1" x14ac:dyDescent="0.25">
      <c r="B21" s="332" t="s">
        <v>455</v>
      </c>
      <c r="C21" s="417">
        <v>131610.35</v>
      </c>
      <c r="D21" s="333">
        <v>6046323.7000000002</v>
      </c>
      <c r="E21" s="334">
        <v>263303.90000000002</v>
      </c>
      <c r="F21" s="335" t="s">
        <v>462</v>
      </c>
      <c r="G21" s="445" t="s">
        <v>436</v>
      </c>
      <c r="H21" s="473"/>
      <c r="I21" s="446"/>
    </row>
    <row r="22" spans="2:9" ht="33" customHeight="1" x14ac:dyDescent="0.25">
      <c r="B22" s="332" t="s">
        <v>456</v>
      </c>
      <c r="C22" s="417">
        <v>130821.32</v>
      </c>
      <c r="D22" s="333">
        <v>6076205.3600000003</v>
      </c>
      <c r="E22" s="334">
        <v>249110.57</v>
      </c>
      <c r="F22" s="335" t="s">
        <v>463</v>
      </c>
      <c r="G22" s="445" t="s">
        <v>461</v>
      </c>
      <c r="H22" s="473"/>
      <c r="I22" s="446"/>
    </row>
    <row r="23" spans="2:9" ht="24.75" customHeight="1" x14ac:dyDescent="0.25">
      <c r="B23" s="332" t="s">
        <v>458</v>
      </c>
      <c r="C23" s="417">
        <v>127202.39</v>
      </c>
      <c r="D23" s="417">
        <v>6114404.1100000003</v>
      </c>
      <c r="E23" s="334">
        <v>244551.5</v>
      </c>
      <c r="F23" s="335" t="s">
        <v>464</v>
      </c>
      <c r="G23" s="445" t="s">
        <v>464</v>
      </c>
      <c r="H23" s="473"/>
    </row>
    <row r="24" spans="2:9" x14ac:dyDescent="0.25">
      <c r="B24" s="332" t="s">
        <v>466</v>
      </c>
      <c r="C24" s="417">
        <v>132633.9</v>
      </c>
      <c r="D24" s="417">
        <v>5755835.5099999998</v>
      </c>
      <c r="E24" s="334">
        <v>247107.48</v>
      </c>
      <c r="F24" s="335"/>
      <c r="G24" s="445"/>
      <c r="H24" s="473"/>
    </row>
    <row r="25" spans="2:9" ht="22.5" x14ac:dyDescent="0.25">
      <c r="B25" s="332" t="s">
        <v>471</v>
      </c>
      <c r="C25" s="417">
        <v>116869.8</v>
      </c>
      <c r="D25" s="417">
        <v>5411097.5300000003</v>
      </c>
      <c r="E25" s="334">
        <v>210703.58</v>
      </c>
      <c r="F25" s="335" t="s">
        <v>723</v>
      </c>
      <c r="G25" s="445" t="s">
        <v>724</v>
      </c>
      <c r="H25" s="473"/>
    </row>
    <row r="26" spans="2:9" ht="22.5" x14ac:dyDescent="0.25">
      <c r="B26" s="332" t="s">
        <v>498</v>
      </c>
      <c r="C26" s="417">
        <v>134421.4</v>
      </c>
      <c r="D26" s="417">
        <v>5337041.28</v>
      </c>
      <c r="E26" s="334">
        <v>221698.33</v>
      </c>
      <c r="F26" s="335" t="s">
        <v>723</v>
      </c>
      <c r="G26" s="445" t="s">
        <v>725</v>
      </c>
      <c r="H26" s="473"/>
    </row>
    <row r="27" spans="2:9" x14ac:dyDescent="0.25">
      <c r="B27" s="332" t="s">
        <v>502</v>
      </c>
      <c r="C27" s="417">
        <v>110963.31</v>
      </c>
      <c r="D27" s="417">
        <v>5229629.4400000004</v>
      </c>
      <c r="E27" s="334">
        <v>202805.14</v>
      </c>
      <c r="F27" s="335"/>
      <c r="G27" s="336"/>
    </row>
    <row r="28" spans="2:9" x14ac:dyDescent="0.25">
      <c r="B28" s="332" t="s">
        <v>510</v>
      </c>
      <c r="C28" s="417">
        <v>108650.38</v>
      </c>
      <c r="D28" s="417">
        <v>5184216.4000000004</v>
      </c>
      <c r="E28" s="334">
        <v>196603.49</v>
      </c>
      <c r="F28" s="335"/>
      <c r="G28" s="336"/>
    </row>
    <row r="29" spans="2:9" ht="15.75" thickBot="1" x14ac:dyDescent="0.3">
      <c r="B29" s="332" t="s">
        <v>529</v>
      </c>
      <c r="C29" s="417">
        <v>101786.21</v>
      </c>
      <c r="D29" s="417">
        <v>5153924.3099999996</v>
      </c>
      <c r="E29" s="334">
        <v>181891.44</v>
      </c>
      <c r="F29" s="335"/>
      <c r="G29" s="336"/>
    </row>
    <row r="30" spans="2:9" ht="15.75" thickBot="1" x14ac:dyDescent="0.3">
      <c r="B30" s="385" t="s">
        <v>690</v>
      </c>
      <c r="C30" s="436">
        <v>107036.54</v>
      </c>
      <c r="D30" s="436">
        <v>4659302.5</v>
      </c>
      <c r="E30" s="394">
        <v>191987.59</v>
      </c>
      <c r="F30" s="386"/>
      <c r="G30" s="387"/>
    </row>
    <row r="31" spans="2:9" x14ac:dyDescent="0.25">
      <c r="C31" s="414"/>
    </row>
    <row r="33" spans="4:4" x14ac:dyDescent="0.25">
      <c r="D33" s="448">
        <f>D23-D30</f>
        <v>1455101.6100000003</v>
      </c>
    </row>
    <row r="34" spans="4:4" x14ac:dyDescent="0.25">
      <c r="D34" s="449">
        <f>D33/D23</f>
        <v>0.2379792999975594</v>
      </c>
    </row>
  </sheetData>
  <mergeCells count="1">
    <mergeCell ref="H15:H26"/>
  </mergeCells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27"/>
  <sheetViews>
    <sheetView showGridLines="0" topLeftCell="A10" zoomScaleNormal="100" workbookViewId="0">
      <selection activeCell="I23" sqref="I23"/>
    </sheetView>
  </sheetViews>
  <sheetFormatPr baseColWidth="10" defaultRowHeight="15" x14ac:dyDescent="0.25"/>
  <cols>
    <col min="1" max="1" width="0.85546875" customWidth="1"/>
    <col min="2" max="5" width="17.7109375" style="337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9" t="s">
        <v>416</v>
      </c>
      <c r="C2" s="319" t="s">
        <v>8</v>
      </c>
      <c r="D2" s="319" t="s">
        <v>417</v>
      </c>
      <c r="E2" s="319" t="s">
        <v>418</v>
      </c>
    </row>
    <row r="3" spans="2:6" ht="20.100000000000001" customHeight="1" x14ac:dyDescent="0.25">
      <c r="B3" s="359" t="s">
        <v>393</v>
      </c>
      <c r="C3" s="360">
        <v>229372.38333333313</v>
      </c>
      <c r="D3" s="360">
        <v>1349796.46</v>
      </c>
      <c r="E3" s="360">
        <v>282574.91666666669</v>
      </c>
    </row>
    <row r="4" spans="2:6" ht="20.100000000000001" customHeight="1" x14ac:dyDescent="0.25">
      <c r="B4" s="340" t="s">
        <v>383</v>
      </c>
      <c r="C4" s="339">
        <v>328458.67</v>
      </c>
      <c r="D4" s="339">
        <v>1337820.58</v>
      </c>
      <c r="E4" s="339">
        <v>196728.92</v>
      </c>
    </row>
    <row r="5" spans="2:6" ht="20.100000000000001" customHeight="1" x14ac:dyDescent="0.25">
      <c r="B5" s="340" t="s">
        <v>391</v>
      </c>
      <c r="C5" s="339">
        <v>614295.7833451</v>
      </c>
      <c r="D5" s="339">
        <v>1344824.8166666655</v>
      </c>
      <c r="E5" s="339">
        <v>380612.2043000001</v>
      </c>
    </row>
    <row r="6" spans="2:6" ht="20.100000000000001" customHeight="1" x14ac:dyDescent="0.25">
      <c r="B6" s="340" t="s">
        <v>396</v>
      </c>
      <c r="C6" s="339">
        <v>610566.51666666579</v>
      </c>
      <c r="D6" s="418">
        <v>2165471.8499999978</v>
      </c>
      <c r="E6" s="339">
        <v>621346.44999999984</v>
      </c>
    </row>
    <row r="7" spans="2:6" ht="20.100000000000001" customHeight="1" x14ac:dyDescent="0.25">
      <c r="B7" s="340" t="s">
        <v>452</v>
      </c>
      <c r="C7" s="339">
        <v>495980.07666666608</v>
      </c>
      <c r="D7" s="339">
        <v>1710027.4833333315</v>
      </c>
      <c r="E7" s="339">
        <v>288256.72366666654</v>
      </c>
    </row>
    <row r="8" spans="2:6" ht="20.100000000000001" customHeight="1" x14ac:dyDescent="0.25">
      <c r="B8" s="340" t="s">
        <v>453</v>
      </c>
      <c r="C8" s="339">
        <v>645742.58333333244</v>
      </c>
      <c r="D8" s="339">
        <v>1605951.2166666649</v>
      </c>
      <c r="E8" s="339">
        <v>418884.89437000017</v>
      </c>
    </row>
    <row r="9" spans="2:6" ht="20.100000000000001" customHeight="1" x14ac:dyDescent="0.25">
      <c r="B9" s="340" t="s">
        <v>407</v>
      </c>
      <c r="C9" s="339">
        <v>610706.95333333267</v>
      </c>
      <c r="D9" s="339">
        <v>1347746.1333333317</v>
      </c>
      <c r="E9" s="339">
        <v>335206.93333333335</v>
      </c>
      <c r="F9" s="338" t="s">
        <v>411</v>
      </c>
    </row>
    <row r="10" spans="2:6" ht="20.100000000000001" customHeight="1" x14ac:dyDescent="0.25">
      <c r="B10" s="340" t="s">
        <v>408</v>
      </c>
      <c r="C10" s="415">
        <v>948656.81666666537</v>
      </c>
      <c r="D10" s="415">
        <v>1116358.3666666651</v>
      </c>
      <c r="E10" s="415">
        <v>744277.69999999984</v>
      </c>
    </row>
    <row r="11" spans="2:6" ht="20.100000000000001" customHeight="1" x14ac:dyDescent="0.25">
      <c r="B11" s="340" t="s">
        <v>425</v>
      </c>
      <c r="C11" s="415">
        <v>845932.97666666622</v>
      </c>
      <c r="D11" s="415">
        <v>1795789.6333333314</v>
      </c>
      <c r="E11" s="415">
        <v>421628.28</v>
      </c>
    </row>
    <row r="12" spans="2:6" ht="20.100000000000001" customHeight="1" x14ac:dyDescent="0.25">
      <c r="B12" s="340" t="s">
        <v>451</v>
      </c>
      <c r="C12" s="415">
        <v>1094224.013333332</v>
      </c>
      <c r="D12" s="415">
        <v>1811610.2333333315</v>
      </c>
      <c r="E12" s="415">
        <v>474333.75099999999</v>
      </c>
    </row>
    <row r="13" spans="2:6" x14ac:dyDescent="0.25">
      <c r="B13" s="340" t="s">
        <v>450</v>
      </c>
      <c r="C13" s="415">
        <v>975683.08333333232</v>
      </c>
      <c r="D13" s="447">
        <v>1889718.6499999987</v>
      </c>
      <c r="E13" s="415">
        <v>424470.00669999997</v>
      </c>
    </row>
    <row r="14" spans="2:6" x14ac:dyDescent="0.25">
      <c r="B14" s="340" t="s">
        <v>454</v>
      </c>
      <c r="C14" s="415">
        <v>1223152.2133333324</v>
      </c>
      <c r="D14" s="415">
        <v>1781795.2599999984</v>
      </c>
      <c r="E14" s="415">
        <v>521529.59000000014</v>
      </c>
    </row>
    <row r="15" spans="2:6" x14ac:dyDescent="0.25">
      <c r="B15" s="340" t="s">
        <v>455</v>
      </c>
      <c r="C15" s="415">
        <v>1024428.1466666657</v>
      </c>
      <c r="D15" s="415">
        <v>1760664.8666666644</v>
      </c>
      <c r="E15" s="415">
        <v>584810.86666666658</v>
      </c>
    </row>
    <row r="16" spans="2:6" x14ac:dyDescent="0.25">
      <c r="B16" s="340" t="s">
        <v>456</v>
      </c>
      <c r="C16" s="415">
        <v>1020359.2299999989</v>
      </c>
      <c r="D16" s="415">
        <v>1819450.7899999984</v>
      </c>
      <c r="E16" s="415">
        <v>761014.54300000006</v>
      </c>
    </row>
    <row r="17" spans="2:5" x14ac:dyDescent="0.25">
      <c r="B17" s="340" t="s">
        <v>458</v>
      </c>
      <c r="C17" s="415">
        <v>1236435.7666666657</v>
      </c>
      <c r="D17" s="415">
        <v>1863513.5366666648</v>
      </c>
      <c r="E17" s="415">
        <v>682036.51930000028</v>
      </c>
    </row>
    <row r="18" spans="2:5" x14ac:dyDescent="0.25">
      <c r="B18" s="340" t="s">
        <v>466</v>
      </c>
      <c r="C18" s="415">
        <v>1413896.4399999988</v>
      </c>
      <c r="D18" s="418">
        <v>1911445.8866666649</v>
      </c>
      <c r="E18" s="415">
        <v>305591.94333333336</v>
      </c>
    </row>
    <row r="19" spans="2:5" x14ac:dyDescent="0.25">
      <c r="B19" s="340" t="s">
        <v>471</v>
      </c>
      <c r="C19" s="415">
        <v>728229.89666666603</v>
      </c>
      <c r="D19" s="415">
        <v>1694797.60333333</v>
      </c>
      <c r="E19" s="415">
        <v>204620.06140000001</v>
      </c>
    </row>
    <row r="20" spans="2:5" x14ac:dyDescent="0.25">
      <c r="B20" s="340" t="s">
        <v>498</v>
      </c>
      <c r="C20" s="415">
        <v>1080001.7933333321</v>
      </c>
      <c r="D20" s="415">
        <v>1689052.0499999984</v>
      </c>
      <c r="E20" s="415">
        <v>574190.40989999985</v>
      </c>
    </row>
    <row r="21" spans="2:5" x14ac:dyDescent="0.25">
      <c r="B21" s="340" t="s">
        <v>502</v>
      </c>
      <c r="C21" s="415">
        <v>1039748.3633333314</v>
      </c>
      <c r="D21" s="415">
        <v>1566862.6999999983</v>
      </c>
      <c r="E21" s="415">
        <v>495546.88539999991</v>
      </c>
    </row>
    <row r="22" spans="2:5" x14ac:dyDescent="0.25">
      <c r="B22" s="340" t="s">
        <v>510</v>
      </c>
      <c r="C22" s="415">
        <v>825826.8</v>
      </c>
      <c r="D22" s="415">
        <v>1608232.4566666654</v>
      </c>
      <c r="E22" s="415">
        <v>421434.18497000012</v>
      </c>
    </row>
    <row r="23" spans="2:5" x14ac:dyDescent="0.25">
      <c r="B23" s="340" t="s">
        <v>529</v>
      </c>
      <c r="C23" s="415">
        <v>1145203.633333331</v>
      </c>
      <c r="D23" s="415">
        <v>1734749.1999999981</v>
      </c>
      <c r="E23" s="415">
        <v>379280.33332999999</v>
      </c>
    </row>
    <row r="24" spans="2:5" x14ac:dyDescent="0.25">
      <c r="B24" s="340" t="s">
        <v>690</v>
      </c>
      <c r="C24" s="415">
        <v>1010198.6966666657</v>
      </c>
      <c r="D24" s="415">
        <v>1364365.7233333318</v>
      </c>
      <c r="E24" s="415">
        <v>241132.81</v>
      </c>
    </row>
    <row r="25" spans="2:5" x14ac:dyDescent="0.25">
      <c r="B25" s="437"/>
    </row>
    <row r="26" spans="2:5" x14ac:dyDescent="0.25">
      <c r="B26" s="437"/>
      <c r="D26" s="448">
        <f>D18-D24</f>
        <v>547080.1633333331</v>
      </c>
    </row>
    <row r="27" spans="2:5" x14ac:dyDescent="0.25">
      <c r="B27" s="437"/>
      <c r="D27" s="449">
        <f>D26/D18</f>
        <v>0.28621273934538427</v>
      </c>
    </row>
  </sheetData>
  <phoneticPr fontId="4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53"/>
  <sheetViews>
    <sheetView tabSelected="1" workbookViewId="0">
      <selection activeCell="B41" sqref="B41:I44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74" t="s">
        <v>196</v>
      </c>
      <c r="C2" s="475"/>
    </row>
    <row r="3" spans="2:9" ht="20.100000000000001" customHeight="1" x14ac:dyDescent="0.25">
      <c r="B3" s="450" t="s">
        <v>438</v>
      </c>
      <c r="C3" s="450" t="s">
        <v>373</v>
      </c>
      <c r="D3" s="451" t="s">
        <v>214</v>
      </c>
      <c r="E3" s="451" t="s">
        <v>216</v>
      </c>
      <c r="F3" s="451" t="s">
        <v>374</v>
      </c>
      <c r="G3" s="451" t="s">
        <v>375</v>
      </c>
      <c r="H3" s="451" t="s">
        <v>376</v>
      </c>
      <c r="I3" s="451" t="s">
        <v>377</v>
      </c>
    </row>
    <row r="4" spans="2:9" ht="17.100000000000001" customHeight="1" x14ac:dyDescent="0.25">
      <c r="B4" s="440" t="s">
        <v>698</v>
      </c>
      <c r="C4" s="440" t="s">
        <v>706</v>
      </c>
      <c r="D4" s="440" t="s">
        <v>384</v>
      </c>
      <c r="E4" s="452">
        <v>44871</v>
      </c>
      <c r="F4" s="442">
        <v>0.625</v>
      </c>
      <c r="G4" s="442">
        <v>0.70833333333333337</v>
      </c>
      <c r="H4" s="457">
        <v>131982.25</v>
      </c>
      <c r="I4" s="459">
        <v>134446</v>
      </c>
    </row>
    <row r="5" spans="2:9" ht="17.100000000000001" customHeight="1" x14ac:dyDescent="0.25">
      <c r="B5" s="440" t="s">
        <v>698</v>
      </c>
      <c r="C5" s="440" t="s">
        <v>699</v>
      </c>
      <c r="D5" s="440" t="s">
        <v>342</v>
      </c>
      <c r="E5" s="453">
        <v>44867</v>
      </c>
      <c r="F5" s="442">
        <v>0.625</v>
      </c>
      <c r="G5" s="442">
        <v>0.70833333333333337</v>
      </c>
      <c r="H5" s="457">
        <v>98850.166666666599</v>
      </c>
      <c r="I5" s="459">
        <v>114062</v>
      </c>
    </row>
    <row r="6" spans="2:9" ht="17.100000000000001" customHeight="1" x14ac:dyDescent="0.25">
      <c r="B6" s="440"/>
      <c r="C6" s="440" t="s">
        <v>512</v>
      </c>
      <c r="D6" s="440" t="s">
        <v>715</v>
      </c>
      <c r="E6" s="453">
        <v>44870</v>
      </c>
      <c r="F6" s="442">
        <v>0.875</v>
      </c>
      <c r="G6" s="442">
        <v>0.97916666666666663</v>
      </c>
      <c r="H6" s="457">
        <v>52187.883333333302</v>
      </c>
      <c r="I6" s="459">
        <v>53199</v>
      </c>
    </row>
    <row r="7" spans="2:9" ht="17.100000000000001" customHeight="1" x14ac:dyDescent="0.25">
      <c r="B7" s="440"/>
      <c r="C7" s="440" t="s">
        <v>692</v>
      </c>
      <c r="D7" s="454" t="s">
        <v>715</v>
      </c>
      <c r="E7" s="452">
        <v>44867</v>
      </c>
      <c r="F7" s="442">
        <v>0.86111111111111116</v>
      </c>
      <c r="G7" s="442">
        <v>0.89583333333333337</v>
      </c>
      <c r="H7" s="457">
        <v>46618.0666666666</v>
      </c>
      <c r="I7" s="459">
        <v>55631</v>
      </c>
    </row>
    <row r="8" spans="2:9" ht="17.100000000000001" customHeight="1" x14ac:dyDescent="0.25">
      <c r="B8" s="440"/>
      <c r="C8" s="440" t="s">
        <v>522</v>
      </c>
      <c r="D8" s="440" t="s">
        <v>715</v>
      </c>
      <c r="E8" s="452">
        <v>44865</v>
      </c>
      <c r="F8" s="442">
        <v>0.20833333333333334</v>
      </c>
      <c r="G8" s="442">
        <v>0.375</v>
      </c>
      <c r="H8" s="457">
        <v>44724.216666666602</v>
      </c>
      <c r="I8" s="459">
        <v>47355</v>
      </c>
    </row>
    <row r="9" spans="2:9" ht="17.100000000000001" customHeight="1" x14ac:dyDescent="0.25">
      <c r="B9" s="440"/>
      <c r="C9" s="440" t="s">
        <v>692</v>
      </c>
      <c r="D9" s="454" t="s">
        <v>715</v>
      </c>
      <c r="E9" s="452">
        <v>44869</v>
      </c>
      <c r="F9" s="442">
        <v>0.86111111111111116</v>
      </c>
      <c r="G9" s="442">
        <v>0.89583333333333337</v>
      </c>
      <c r="H9" s="457">
        <v>44340.233333333301</v>
      </c>
      <c r="I9" s="459">
        <v>52772</v>
      </c>
    </row>
    <row r="10" spans="2:9" ht="17.100000000000001" customHeight="1" x14ac:dyDescent="0.25">
      <c r="B10" s="440"/>
      <c r="C10" s="440" t="s">
        <v>692</v>
      </c>
      <c r="D10" s="440" t="s">
        <v>715</v>
      </c>
      <c r="E10" s="452">
        <v>44866</v>
      </c>
      <c r="F10" s="442">
        <v>0.86111111111111116</v>
      </c>
      <c r="G10" s="442">
        <v>0.89583333333333337</v>
      </c>
      <c r="H10" s="457">
        <v>38318.550000000003</v>
      </c>
      <c r="I10" s="459">
        <v>48363</v>
      </c>
    </row>
    <row r="11" spans="2:9" ht="17.100000000000001" customHeight="1" x14ac:dyDescent="0.25">
      <c r="B11" s="440"/>
      <c r="C11" s="440" t="s">
        <v>360</v>
      </c>
      <c r="D11" s="440" t="s">
        <v>717</v>
      </c>
      <c r="E11" s="453">
        <v>44870</v>
      </c>
      <c r="F11" s="442">
        <v>0.85416666666666663</v>
      </c>
      <c r="G11" s="442">
        <v>0.95833333333333337</v>
      </c>
      <c r="H11" s="457">
        <v>36649.199999999997</v>
      </c>
      <c r="I11" s="459">
        <v>42900</v>
      </c>
    </row>
    <row r="12" spans="2:9" ht="17.100000000000001" customHeight="1" x14ac:dyDescent="0.25">
      <c r="B12" s="440"/>
      <c r="C12" s="440" t="s">
        <v>692</v>
      </c>
      <c r="D12" s="440" t="s">
        <v>715</v>
      </c>
      <c r="E12" s="453">
        <v>44865</v>
      </c>
      <c r="F12" s="442">
        <v>0.86111111111111116</v>
      </c>
      <c r="G12" s="442">
        <v>0.89583333333333337</v>
      </c>
      <c r="H12" s="457">
        <v>33975.416666666599</v>
      </c>
      <c r="I12" s="459">
        <v>42290</v>
      </c>
    </row>
    <row r="13" spans="2:9" ht="17.100000000000001" customHeight="1" x14ac:dyDescent="0.25">
      <c r="B13" s="440"/>
      <c r="C13" s="440" t="s">
        <v>705</v>
      </c>
      <c r="D13" s="440" t="s">
        <v>715</v>
      </c>
      <c r="E13" s="452">
        <v>44870</v>
      </c>
      <c r="F13" s="442">
        <v>0.79166666666666663</v>
      </c>
      <c r="G13" s="442">
        <v>0.875</v>
      </c>
      <c r="H13" s="457">
        <v>31415.200000000001</v>
      </c>
      <c r="I13" s="459">
        <v>40154</v>
      </c>
    </row>
    <row r="14" spans="2:9" ht="17.100000000000001" customHeight="1" x14ac:dyDescent="0.25">
      <c r="B14" s="440"/>
      <c r="C14" s="440" t="s">
        <v>497</v>
      </c>
      <c r="D14" s="440" t="s">
        <v>717</v>
      </c>
      <c r="E14" s="453">
        <v>44867</v>
      </c>
      <c r="F14" s="442">
        <v>0.90625</v>
      </c>
      <c r="G14" s="442">
        <v>0.95833333333333337</v>
      </c>
      <c r="H14" s="457">
        <v>30358.883333333299</v>
      </c>
      <c r="I14" s="459">
        <v>34082</v>
      </c>
    </row>
    <row r="15" spans="2:9" ht="17.100000000000001" customHeight="1" x14ac:dyDescent="0.25">
      <c r="B15" s="440"/>
      <c r="C15" s="440" t="s">
        <v>497</v>
      </c>
      <c r="D15" s="454" t="s">
        <v>717</v>
      </c>
      <c r="E15" s="452">
        <v>44868</v>
      </c>
      <c r="F15" s="442">
        <v>0.90625</v>
      </c>
      <c r="G15" s="442">
        <v>0.95833333333333337</v>
      </c>
      <c r="H15" s="457">
        <v>29680.716666666602</v>
      </c>
      <c r="I15" s="459">
        <v>40033</v>
      </c>
    </row>
    <row r="16" spans="2:9" ht="17.100000000000001" customHeight="1" x14ac:dyDescent="0.25">
      <c r="B16" s="440"/>
      <c r="C16" s="440" t="s">
        <v>527</v>
      </c>
      <c r="D16" s="440" t="s">
        <v>715</v>
      </c>
      <c r="E16" s="453">
        <v>44871</v>
      </c>
      <c r="F16" s="442">
        <v>0.83333333333333337</v>
      </c>
      <c r="G16" s="442">
        <v>0.91666666666666663</v>
      </c>
      <c r="H16" s="457">
        <v>28716.3</v>
      </c>
      <c r="I16" s="459">
        <v>50334</v>
      </c>
    </row>
    <row r="17" spans="2:11" ht="17.100000000000001" customHeight="1" x14ac:dyDescent="0.25">
      <c r="B17" s="440"/>
      <c r="C17" s="440" t="s">
        <v>692</v>
      </c>
      <c r="D17" s="454" t="s">
        <v>715</v>
      </c>
      <c r="E17" s="452">
        <v>44868</v>
      </c>
      <c r="F17" s="442">
        <v>0.86111111111111116</v>
      </c>
      <c r="G17" s="442">
        <v>0.89583333333333337</v>
      </c>
      <c r="H17" s="457">
        <v>28050.183333333302</v>
      </c>
      <c r="I17" s="459">
        <v>74335</v>
      </c>
    </row>
    <row r="18" spans="2:11" ht="17.100000000000001" customHeight="1" x14ac:dyDescent="0.25">
      <c r="B18" s="440"/>
      <c r="C18" s="440" t="s">
        <v>497</v>
      </c>
      <c r="D18" s="454" t="s">
        <v>717</v>
      </c>
      <c r="E18" s="452">
        <v>44869</v>
      </c>
      <c r="F18" s="442">
        <v>0.90625</v>
      </c>
      <c r="G18" s="442">
        <v>0.95833333333333337</v>
      </c>
      <c r="H18" s="457">
        <v>25590.400000000001</v>
      </c>
      <c r="I18" s="459">
        <v>31210</v>
      </c>
    </row>
    <row r="19" spans="2:11" ht="17.100000000000001" customHeight="1" x14ac:dyDescent="0.25">
      <c r="B19" s="440" t="s">
        <v>523</v>
      </c>
      <c r="C19" s="440" t="s">
        <v>695</v>
      </c>
      <c r="D19" s="440" t="s">
        <v>382</v>
      </c>
      <c r="E19" s="452">
        <v>44867</v>
      </c>
      <c r="F19" s="442">
        <v>0.53125</v>
      </c>
      <c r="G19" s="442">
        <v>0.61458333333333337</v>
      </c>
      <c r="H19" s="457">
        <v>23931.45</v>
      </c>
      <c r="I19" s="459">
        <v>34807</v>
      </c>
    </row>
    <row r="20" spans="2:11" ht="17.100000000000001" customHeight="1" x14ac:dyDescent="0.25">
      <c r="B20" s="440"/>
      <c r="C20" s="440" t="s">
        <v>497</v>
      </c>
      <c r="D20" s="440" t="s">
        <v>717</v>
      </c>
      <c r="E20" s="453">
        <v>44866</v>
      </c>
      <c r="F20" s="442">
        <v>0.90625</v>
      </c>
      <c r="G20" s="442">
        <v>0.95833333333333337</v>
      </c>
      <c r="H20" s="457">
        <v>23365.183333333302</v>
      </c>
      <c r="I20" s="459">
        <v>29278</v>
      </c>
    </row>
    <row r="21" spans="2:11" ht="17.100000000000001" customHeight="1" x14ac:dyDescent="0.25">
      <c r="B21" s="440"/>
      <c r="C21" s="440" t="s">
        <v>497</v>
      </c>
      <c r="D21" s="440" t="s">
        <v>717</v>
      </c>
      <c r="E21" s="453">
        <v>44865</v>
      </c>
      <c r="F21" s="442">
        <v>0.90625</v>
      </c>
      <c r="G21" s="442">
        <v>0.95833333333333337</v>
      </c>
      <c r="H21" s="457">
        <v>22610.766666666601</v>
      </c>
      <c r="I21" s="459">
        <v>26997</v>
      </c>
    </row>
    <row r="22" spans="2:11" ht="17.100000000000001" customHeight="1" x14ac:dyDescent="0.25">
      <c r="B22" s="440" t="s">
        <v>511</v>
      </c>
      <c r="C22" s="440" t="s">
        <v>701</v>
      </c>
      <c r="D22" s="440" t="s">
        <v>382</v>
      </c>
      <c r="E22" s="453">
        <v>44870</v>
      </c>
      <c r="F22" s="442">
        <v>0.625</v>
      </c>
      <c r="G22" s="442">
        <v>0.70833333333333337</v>
      </c>
      <c r="H22" s="457">
        <v>18823.233333333301</v>
      </c>
      <c r="I22" s="459">
        <v>23083</v>
      </c>
    </row>
    <row r="23" spans="2:11" ht="17.100000000000001" customHeight="1" x14ac:dyDescent="0.25">
      <c r="B23" s="440"/>
      <c r="C23" s="440" t="s">
        <v>691</v>
      </c>
      <c r="D23" s="440" t="s">
        <v>716</v>
      </c>
      <c r="E23" s="453">
        <v>44867</v>
      </c>
      <c r="F23" s="442">
        <v>0.85416666666666663</v>
      </c>
      <c r="G23" s="442">
        <v>0.95833333333333337</v>
      </c>
      <c r="H23" s="457">
        <v>18070.716666666602</v>
      </c>
      <c r="I23" s="459">
        <v>32050</v>
      </c>
    </row>
    <row r="24" spans="2:11" ht="17.100000000000001" customHeight="1" x14ac:dyDescent="0.25">
      <c r="B24" s="440"/>
      <c r="C24" s="440" t="s">
        <v>691</v>
      </c>
      <c r="D24" s="454" t="s">
        <v>716</v>
      </c>
      <c r="E24" s="452">
        <v>44869</v>
      </c>
      <c r="F24" s="442">
        <v>0.85416666666666663</v>
      </c>
      <c r="G24" s="442">
        <v>0.95833333333333337</v>
      </c>
      <c r="H24" s="457">
        <v>16402.5</v>
      </c>
      <c r="I24" s="459">
        <v>29969</v>
      </c>
    </row>
    <row r="25" spans="2:11" s="298" customFormat="1" ht="17.100000000000001" customHeight="1" x14ac:dyDescent="0.25">
      <c r="B25" s="440"/>
      <c r="C25" s="440" t="s">
        <v>691</v>
      </c>
      <c r="D25" s="440" t="s">
        <v>716</v>
      </c>
      <c r="E25" s="453">
        <v>44866</v>
      </c>
      <c r="F25" s="442">
        <v>0.85416666666666663</v>
      </c>
      <c r="G25" s="442">
        <v>0.95833333333333337</v>
      </c>
      <c r="H25" s="457">
        <v>16357.8166666666</v>
      </c>
      <c r="I25" s="459">
        <v>30414</v>
      </c>
      <c r="J25"/>
      <c r="K25"/>
    </row>
    <row r="26" spans="2:11" ht="17.100000000000001" customHeight="1" x14ac:dyDescent="0.25">
      <c r="B26" s="441"/>
      <c r="C26" s="441" t="s">
        <v>597</v>
      </c>
      <c r="D26" s="441" t="s">
        <v>382</v>
      </c>
      <c r="E26" s="453">
        <v>44871</v>
      </c>
      <c r="F26" s="455">
        <v>0.47916666666666669</v>
      </c>
      <c r="G26" s="456">
        <v>0.5625</v>
      </c>
      <c r="H26" s="458">
        <v>16242.15</v>
      </c>
      <c r="I26" s="460">
        <v>22063</v>
      </c>
    </row>
    <row r="27" spans="2:11" ht="17.100000000000001" customHeight="1" x14ac:dyDescent="0.25">
      <c r="B27" s="440" t="s">
        <v>523</v>
      </c>
      <c r="C27" s="440" t="s">
        <v>693</v>
      </c>
      <c r="D27" s="440" t="s">
        <v>382</v>
      </c>
      <c r="E27" s="453">
        <v>44866</v>
      </c>
      <c r="F27" s="442">
        <v>0.625</v>
      </c>
      <c r="G27" s="442">
        <v>0.70833333333333337</v>
      </c>
      <c r="H27" s="457">
        <v>15612.3166666666</v>
      </c>
      <c r="I27" s="459">
        <v>29910</v>
      </c>
    </row>
    <row r="28" spans="2:11" ht="17.100000000000001" customHeight="1" x14ac:dyDescent="0.25">
      <c r="B28" s="440" t="s">
        <v>700</v>
      </c>
      <c r="C28" s="440" t="s">
        <v>585</v>
      </c>
      <c r="D28" s="454" t="s">
        <v>382</v>
      </c>
      <c r="E28" s="452">
        <v>44870</v>
      </c>
      <c r="F28" s="442">
        <v>0.41666666666666669</v>
      </c>
      <c r="G28" s="442">
        <v>0.5</v>
      </c>
      <c r="H28" s="457">
        <v>15527.75</v>
      </c>
      <c r="I28" s="459">
        <v>17086</v>
      </c>
    </row>
    <row r="29" spans="2:11" ht="17.100000000000001" customHeight="1" x14ac:dyDescent="0.25">
      <c r="B29" s="440" t="s">
        <v>523</v>
      </c>
      <c r="C29" s="440" t="s">
        <v>696</v>
      </c>
      <c r="D29" s="440" t="s">
        <v>382</v>
      </c>
      <c r="E29" s="453">
        <v>44867</v>
      </c>
      <c r="F29" s="442">
        <v>0.625</v>
      </c>
      <c r="G29" s="442">
        <v>0.70833333333333337</v>
      </c>
      <c r="H29" s="457">
        <v>14960.8166666666</v>
      </c>
      <c r="I29" s="459">
        <v>31669</v>
      </c>
    </row>
    <row r="30" spans="2:11" ht="17.100000000000001" customHeight="1" x14ac:dyDescent="0.25">
      <c r="B30" s="440"/>
      <c r="C30" s="440" t="s">
        <v>691</v>
      </c>
      <c r="D30" s="440" t="s">
        <v>716</v>
      </c>
      <c r="E30" s="452">
        <v>44865</v>
      </c>
      <c r="F30" s="442">
        <v>0.85416666666666663</v>
      </c>
      <c r="G30" s="442">
        <v>0.95833333333333337</v>
      </c>
      <c r="H30" s="457">
        <v>14456.2833333333</v>
      </c>
      <c r="I30" s="459">
        <v>27128</v>
      </c>
    </row>
    <row r="31" spans="2:11" x14ac:dyDescent="0.25">
      <c r="B31" s="440"/>
      <c r="C31" s="440" t="s">
        <v>595</v>
      </c>
      <c r="D31" s="440" t="s">
        <v>382</v>
      </c>
      <c r="E31" s="453">
        <v>44871</v>
      </c>
      <c r="F31" s="442">
        <v>0.29166666666666669</v>
      </c>
      <c r="G31" s="442">
        <v>0.375</v>
      </c>
      <c r="H31" s="457">
        <v>11332.4333333333</v>
      </c>
      <c r="I31" s="459">
        <v>16005</v>
      </c>
    </row>
    <row r="32" spans="2:11" x14ac:dyDescent="0.25">
      <c r="B32" s="440"/>
      <c r="C32" s="440" t="s">
        <v>691</v>
      </c>
      <c r="D32" s="454" t="s">
        <v>716</v>
      </c>
      <c r="E32" s="452">
        <v>44868</v>
      </c>
      <c r="F32" s="442">
        <v>0.85416666666666663</v>
      </c>
      <c r="G32" s="442">
        <v>0.95833333333333337</v>
      </c>
      <c r="H32" s="457">
        <v>8879.5333333333292</v>
      </c>
      <c r="I32" s="459">
        <v>42609</v>
      </c>
    </row>
    <row r="33" spans="2:9" x14ac:dyDescent="0.25">
      <c r="B33" s="440"/>
      <c r="C33" s="440" t="s">
        <v>711</v>
      </c>
      <c r="D33" s="440" t="s">
        <v>718</v>
      </c>
      <c r="E33" s="453">
        <v>44871</v>
      </c>
      <c r="F33" s="442">
        <v>0.375</v>
      </c>
      <c r="G33" s="442">
        <v>0.99930555555555556</v>
      </c>
      <c r="H33" s="457">
        <v>8455.9833333333299</v>
      </c>
      <c r="I33" s="459">
        <v>15238</v>
      </c>
    </row>
    <row r="34" spans="2:9" x14ac:dyDescent="0.25">
      <c r="B34" s="440"/>
      <c r="C34" s="440" t="s">
        <v>526</v>
      </c>
      <c r="D34" s="440" t="s">
        <v>715</v>
      </c>
      <c r="E34" s="452">
        <v>44870</v>
      </c>
      <c r="F34" s="442">
        <v>0.95833333333333337</v>
      </c>
      <c r="G34" s="442">
        <v>0.5</v>
      </c>
      <c r="H34" s="457">
        <v>8215.5166666666591</v>
      </c>
      <c r="I34" s="459">
        <v>16310</v>
      </c>
    </row>
    <row r="35" spans="2:9" x14ac:dyDescent="0.25">
      <c r="B35" s="441"/>
      <c r="C35" s="441" t="s">
        <v>707</v>
      </c>
      <c r="D35" s="441" t="s">
        <v>382</v>
      </c>
      <c r="E35" s="453">
        <v>44871</v>
      </c>
      <c r="F35" s="455">
        <v>0.625</v>
      </c>
      <c r="G35" s="456">
        <v>0.70833333333333337</v>
      </c>
      <c r="H35" s="458">
        <v>7958.4833333333299</v>
      </c>
      <c r="I35" s="460">
        <v>19259</v>
      </c>
    </row>
    <row r="36" spans="2:9" x14ac:dyDescent="0.25">
      <c r="B36" s="440"/>
      <c r="C36" s="440" t="s">
        <v>702</v>
      </c>
      <c r="D36" s="440" t="s">
        <v>718</v>
      </c>
      <c r="E36" s="453">
        <v>44870</v>
      </c>
      <c r="F36" s="442">
        <v>0.47916666666666669</v>
      </c>
      <c r="G36" s="442">
        <v>0.91666666666666663</v>
      </c>
      <c r="H36" s="457">
        <v>6024.0666666666602</v>
      </c>
      <c r="I36" s="459">
        <v>9970</v>
      </c>
    </row>
    <row r="37" spans="2:9" x14ac:dyDescent="0.25">
      <c r="B37" s="440" t="s">
        <v>524</v>
      </c>
      <c r="C37" s="440" t="s">
        <v>571</v>
      </c>
      <c r="D37" s="440" t="s">
        <v>382</v>
      </c>
      <c r="E37" s="452">
        <v>44868</v>
      </c>
      <c r="F37" s="442">
        <v>0.625</v>
      </c>
      <c r="G37" s="442">
        <v>0.70833333333333337</v>
      </c>
      <c r="H37" s="457">
        <v>4968.3666666666604</v>
      </c>
      <c r="I37" s="459">
        <v>10036</v>
      </c>
    </row>
    <row r="38" spans="2:9" x14ac:dyDescent="0.25">
      <c r="B38" s="440"/>
      <c r="C38" s="440" t="s">
        <v>703</v>
      </c>
      <c r="D38" s="440" t="s">
        <v>719</v>
      </c>
      <c r="E38" s="452">
        <v>44870</v>
      </c>
      <c r="F38" s="442">
        <v>0.77083333333333337</v>
      </c>
      <c r="G38" s="442">
        <v>0.97916666666666663</v>
      </c>
      <c r="H38" s="457">
        <v>4204.1000000000004</v>
      </c>
      <c r="I38" s="459">
        <v>5950</v>
      </c>
    </row>
    <row r="39" spans="2:9" x14ac:dyDescent="0.25">
      <c r="B39" s="440" t="s">
        <v>524</v>
      </c>
      <c r="C39" s="440" t="s">
        <v>573</v>
      </c>
      <c r="D39" s="440" t="s">
        <v>399</v>
      </c>
      <c r="E39" s="453">
        <v>44868</v>
      </c>
      <c r="F39" s="442">
        <v>0.53125</v>
      </c>
      <c r="G39" s="442">
        <v>0.61458333333333337</v>
      </c>
      <c r="H39" s="457">
        <v>4181.0333333333301</v>
      </c>
      <c r="I39" s="459">
        <v>10608</v>
      </c>
    </row>
    <row r="40" spans="2:9" x14ac:dyDescent="0.25">
      <c r="B40" s="440"/>
      <c r="C40" s="440" t="s">
        <v>708</v>
      </c>
      <c r="D40" s="440" t="s">
        <v>720</v>
      </c>
      <c r="E40" s="452">
        <v>44871</v>
      </c>
      <c r="F40" s="442">
        <v>0.83333333333333337</v>
      </c>
      <c r="G40" s="442">
        <v>0.95138888888888884</v>
      </c>
      <c r="H40" s="457">
        <v>3921.0833333333298</v>
      </c>
      <c r="I40" s="459">
        <v>9369</v>
      </c>
    </row>
    <row r="41" spans="2:9" x14ac:dyDescent="0.25">
      <c r="B41" s="440"/>
      <c r="C41" s="440" t="s">
        <v>704</v>
      </c>
      <c r="D41" s="440" t="s">
        <v>717</v>
      </c>
      <c r="E41" s="453">
        <v>44870</v>
      </c>
      <c r="F41" s="442">
        <v>0.9375</v>
      </c>
      <c r="G41" s="442">
        <v>0.99930555555555556</v>
      </c>
      <c r="H41" s="457">
        <v>3857.9833333333299</v>
      </c>
      <c r="I41" s="459">
        <v>12403</v>
      </c>
    </row>
    <row r="42" spans="2:9" x14ac:dyDescent="0.25">
      <c r="B42" s="440" t="s">
        <v>523</v>
      </c>
      <c r="C42" s="440" t="s">
        <v>697</v>
      </c>
      <c r="D42" s="440" t="s">
        <v>401</v>
      </c>
      <c r="E42" s="452">
        <v>44867</v>
      </c>
      <c r="F42" s="442">
        <v>0.625</v>
      </c>
      <c r="G42" s="442">
        <v>0.70833333333333337</v>
      </c>
      <c r="H42" s="457">
        <v>2868.13333333333</v>
      </c>
      <c r="I42" s="459">
        <v>10734</v>
      </c>
    </row>
    <row r="43" spans="2:9" x14ac:dyDescent="0.25">
      <c r="B43" s="440"/>
      <c r="C43" s="440" t="s">
        <v>599</v>
      </c>
      <c r="D43" s="440" t="s">
        <v>399</v>
      </c>
      <c r="E43" s="452">
        <v>44871</v>
      </c>
      <c r="F43" s="442">
        <v>0.61458333333333337</v>
      </c>
      <c r="G43" s="442">
        <v>0.69791666666666663</v>
      </c>
      <c r="H43" s="457">
        <v>2770.3166666666598</v>
      </c>
      <c r="I43" s="459">
        <v>171688</v>
      </c>
    </row>
    <row r="44" spans="2:9" x14ac:dyDescent="0.25">
      <c r="B44" s="440" t="s">
        <v>523</v>
      </c>
      <c r="C44" s="440" t="s">
        <v>694</v>
      </c>
      <c r="D44" s="440" t="s">
        <v>401</v>
      </c>
      <c r="E44" s="453">
        <v>44866</v>
      </c>
      <c r="F44" s="442">
        <v>0.625</v>
      </c>
      <c r="G44" s="442">
        <v>0.70833333333333337</v>
      </c>
      <c r="H44" s="457">
        <v>2460.3166666666598</v>
      </c>
      <c r="I44" s="459">
        <v>10071</v>
      </c>
    </row>
    <row r="45" spans="2:9" x14ac:dyDescent="0.25">
      <c r="B45" s="440"/>
      <c r="C45" s="440" t="s">
        <v>709</v>
      </c>
      <c r="D45" s="440" t="s">
        <v>721</v>
      </c>
      <c r="E45" s="453">
        <v>44871</v>
      </c>
      <c r="F45" s="442">
        <v>0.82291666666666663</v>
      </c>
      <c r="G45" s="442">
        <v>0.9375</v>
      </c>
      <c r="H45" s="457">
        <v>1225.5333333333299</v>
      </c>
      <c r="I45" s="459">
        <v>3675</v>
      </c>
    </row>
    <row r="46" spans="2:9" x14ac:dyDescent="0.25">
      <c r="B46" s="440"/>
      <c r="C46" s="440" t="s">
        <v>710</v>
      </c>
      <c r="D46" s="440" t="s">
        <v>722</v>
      </c>
      <c r="E46" s="453">
        <v>44871</v>
      </c>
      <c r="F46" s="442">
        <v>0.79166666666666663</v>
      </c>
      <c r="G46" s="442">
        <v>0.875</v>
      </c>
      <c r="H46" s="457">
        <v>90.783333333333303</v>
      </c>
      <c r="I46" s="459">
        <v>214</v>
      </c>
    </row>
    <row r="47" spans="2:9" ht="15.75" thickBot="1" x14ac:dyDescent="0.3">
      <c r="B47"/>
      <c r="C47" s="297"/>
    </row>
    <row r="48" spans="2:9" ht="15.75" thickBot="1" x14ac:dyDescent="0.3">
      <c r="B48" s="476" t="s">
        <v>378</v>
      </c>
      <c r="C48" s="477"/>
    </row>
    <row r="49" spans="2:9" ht="15.75" thickBot="1" x14ac:dyDescent="0.3">
      <c r="B49" s="395" t="s">
        <v>373</v>
      </c>
      <c r="C49" s="357"/>
      <c r="D49" s="358" t="s">
        <v>379</v>
      </c>
      <c r="E49" s="358" t="s">
        <v>374</v>
      </c>
      <c r="F49" s="358" t="s">
        <v>380</v>
      </c>
      <c r="G49" s="358" t="s">
        <v>375</v>
      </c>
      <c r="H49" s="358" t="s">
        <v>376</v>
      </c>
      <c r="I49" s="358" t="s">
        <v>377</v>
      </c>
    </row>
    <row r="50" spans="2:9" x14ac:dyDescent="0.25">
      <c r="B50" s="398" t="s">
        <v>528</v>
      </c>
      <c r="C50" s="399" t="s">
        <v>381</v>
      </c>
      <c r="D50" s="400">
        <v>44865</v>
      </c>
      <c r="E50" s="401">
        <v>0.375</v>
      </c>
      <c r="F50" s="402">
        <v>44869</v>
      </c>
      <c r="G50" s="403">
        <v>0.95833333333333337</v>
      </c>
      <c r="H50" s="404">
        <v>5786.29</v>
      </c>
      <c r="I50" s="398">
        <v>6870</v>
      </c>
    </row>
    <row r="51" spans="2:9" x14ac:dyDescent="0.25">
      <c r="B51" s="398" t="s">
        <v>712</v>
      </c>
      <c r="C51" s="399" t="s">
        <v>384</v>
      </c>
      <c r="D51" s="400">
        <v>44865</v>
      </c>
      <c r="E51" s="401">
        <v>0.45833333333333331</v>
      </c>
      <c r="F51" s="402">
        <v>44866</v>
      </c>
      <c r="G51" s="403">
        <v>0.95833333333333337</v>
      </c>
      <c r="H51" s="404">
        <v>2938.37</v>
      </c>
      <c r="I51" s="398">
        <v>4848</v>
      </c>
    </row>
    <row r="52" spans="2:9" x14ac:dyDescent="0.25">
      <c r="B52" s="398" t="s">
        <v>713</v>
      </c>
      <c r="C52" s="399" t="s">
        <v>525</v>
      </c>
      <c r="D52" s="400">
        <v>44865</v>
      </c>
      <c r="E52" s="401">
        <v>6.9444444444444447E-4</v>
      </c>
      <c r="F52" s="402">
        <v>44867</v>
      </c>
      <c r="G52" s="403">
        <v>0.95833333333333337</v>
      </c>
      <c r="H52" s="404">
        <v>195.27</v>
      </c>
      <c r="I52" s="398">
        <v>315</v>
      </c>
    </row>
    <row r="53" spans="2:9" x14ac:dyDescent="0.25">
      <c r="B53" s="398" t="s">
        <v>714</v>
      </c>
      <c r="C53" s="399" t="s">
        <v>384</v>
      </c>
      <c r="D53" s="400">
        <v>44868</v>
      </c>
      <c r="E53" s="401">
        <v>0.95833333333333337</v>
      </c>
      <c r="F53" s="402">
        <v>44871</v>
      </c>
      <c r="G53" s="403">
        <v>0.99930555555555556</v>
      </c>
      <c r="H53" s="404">
        <v>2046.45</v>
      </c>
      <c r="I53" s="398">
        <v>4504</v>
      </c>
    </row>
  </sheetData>
  <autoFilter ref="B3:I46" xr:uid="{7D46FBD9-20BA-4FF6-9F60-44AF332FA66D}">
    <sortState xmlns:xlrd2="http://schemas.microsoft.com/office/spreadsheetml/2017/richdata2" ref="B4:I46">
      <sortCondition descending="1" ref="H3:H46"/>
    </sortState>
  </autoFilter>
  <mergeCells count="2">
    <mergeCell ref="B2:C2"/>
    <mergeCell ref="B48:C4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2" customWidth="1"/>
    <col min="3" max="3" width="18.7109375" style="190" customWidth="1"/>
  </cols>
  <sheetData>
    <row r="1" spans="1:3" ht="20.100000000000001" customHeight="1" thickBot="1" x14ac:dyDescent="0.3">
      <c r="A1" s="478" t="s">
        <v>530</v>
      </c>
      <c r="B1" s="479"/>
      <c r="C1" s="479"/>
    </row>
    <row r="2" spans="1:3" ht="20.100000000000001" customHeight="1" thickBot="1" x14ac:dyDescent="0.3">
      <c r="A2" s="357" t="s">
        <v>439</v>
      </c>
      <c r="B2" s="358" t="s">
        <v>376</v>
      </c>
      <c r="C2" s="358" t="s">
        <v>377</v>
      </c>
    </row>
    <row r="3" spans="1:3" x14ac:dyDescent="0.25">
      <c r="A3" s="361" t="s">
        <v>360</v>
      </c>
      <c r="B3" s="300">
        <v>8908.0630000000001</v>
      </c>
      <c r="C3" s="301">
        <v>8891</v>
      </c>
    </row>
    <row r="4" spans="1:3" x14ac:dyDescent="0.25">
      <c r="A4" s="361" t="s">
        <v>472</v>
      </c>
      <c r="B4" s="300">
        <v>4869.2510000000002</v>
      </c>
      <c r="C4" s="301">
        <v>3621</v>
      </c>
    </row>
    <row r="5" spans="1:3" x14ac:dyDescent="0.25">
      <c r="A5" s="361" t="s">
        <v>499</v>
      </c>
      <c r="B5" s="300">
        <v>4110.6310000000003</v>
      </c>
      <c r="C5" s="301">
        <v>3301</v>
      </c>
    </row>
    <row r="6" spans="1:3" x14ac:dyDescent="0.25">
      <c r="A6" s="361" t="s">
        <v>473</v>
      </c>
      <c r="B6" s="300">
        <v>3812.4259999999999</v>
      </c>
      <c r="C6" s="301">
        <v>1286</v>
      </c>
    </row>
    <row r="7" spans="1:3" x14ac:dyDescent="0.25">
      <c r="A7" s="361" t="s">
        <v>515</v>
      </c>
      <c r="B7" s="300">
        <v>3675.5920000000001</v>
      </c>
      <c r="C7" s="301">
        <v>5594</v>
      </c>
    </row>
    <row r="8" spans="1:3" x14ac:dyDescent="0.25">
      <c r="A8" s="361" t="s">
        <v>653</v>
      </c>
      <c r="B8" s="300">
        <v>3327.4209999999998</v>
      </c>
      <c r="C8" s="301">
        <v>5734</v>
      </c>
    </row>
    <row r="9" spans="1:3" x14ac:dyDescent="0.25">
      <c r="A9" s="361" t="s">
        <v>363</v>
      </c>
      <c r="B9" s="300">
        <v>2318.9699999999998</v>
      </c>
      <c r="C9" s="301">
        <v>1760</v>
      </c>
    </row>
    <row r="10" spans="1:3" x14ac:dyDescent="0.25">
      <c r="A10" s="361" t="s">
        <v>361</v>
      </c>
      <c r="B10" s="300">
        <v>1897.7929999999999</v>
      </c>
      <c r="C10" s="301">
        <v>1665</v>
      </c>
    </row>
    <row r="11" spans="1:3" x14ac:dyDescent="0.25">
      <c r="A11" s="361" t="s">
        <v>362</v>
      </c>
      <c r="B11" s="300">
        <v>1650.135</v>
      </c>
      <c r="C11" s="301">
        <v>1790</v>
      </c>
    </row>
    <row r="12" spans="1:3" x14ac:dyDescent="0.25">
      <c r="A12" s="361" t="s">
        <v>500</v>
      </c>
      <c r="B12" s="300">
        <v>1472.8019999999999</v>
      </c>
      <c r="C12" s="301">
        <v>988</v>
      </c>
    </row>
    <row r="13" spans="1:3" x14ac:dyDescent="0.25">
      <c r="A13" s="356" t="s">
        <v>397</v>
      </c>
      <c r="B13" s="294">
        <v>1374.7829999999999</v>
      </c>
      <c r="C13" s="296">
        <v>1600</v>
      </c>
    </row>
    <row r="14" spans="1:3" x14ac:dyDescent="0.25">
      <c r="A14" s="356" t="s">
        <v>654</v>
      </c>
      <c r="B14" s="294">
        <v>1016.817</v>
      </c>
      <c r="C14" s="296">
        <v>1002</v>
      </c>
    </row>
    <row r="15" spans="1:3" x14ac:dyDescent="0.25">
      <c r="A15" s="356" t="s">
        <v>655</v>
      </c>
      <c r="B15" s="294">
        <v>913.95399999999995</v>
      </c>
      <c r="C15" s="296">
        <v>747</v>
      </c>
    </row>
    <row r="16" spans="1:3" x14ac:dyDescent="0.25">
      <c r="A16" s="356" t="s">
        <v>656</v>
      </c>
      <c r="B16" s="294">
        <v>900.68499999999995</v>
      </c>
      <c r="C16" s="296">
        <v>1103</v>
      </c>
    </row>
    <row r="17" spans="1:3" x14ac:dyDescent="0.25">
      <c r="A17" s="356" t="s">
        <v>427</v>
      </c>
      <c r="B17" s="294">
        <v>857.90200000000004</v>
      </c>
      <c r="C17" s="296">
        <v>1916</v>
      </c>
    </row>
    <row r="18" spans="1:3" x14ac:dyDescent="0.25">
      <c r="A18" s="356" t="s">
        <v>657</v>
      </c>
      <c r="B18" s="294">
        <v>841.19799999999998</v>
      </c>
      <c r="C18" s="296">
        <v>973</v>
      </c>
    </row>
    <row r="19" spans="1:3" x14ac:dyDescent="0.25">
      <c r="A19" s="356" t="s">
        <v>365</v>
      </c>
      <c r="B19" s="294">
        <v>794.37099999999998</v>
      </c>
      <c r="C19" s="296">
        <v>1115</v>
      </c>
    </row>
    <row r="20" spans="1:3" x14ac:dyDescent="0.25">
      <c r="A20" s="356" t="s">
        <v>368</v>
      </c>
      <c r="B20" s="294">
        <v>764.07100000000003</v>
      </c>
      <c r="C20" s="296">
        <v>3255</v>
      </c>
    </row>
    <row r="21" spans="1:3" x14ac:dyDescent="0.25">
      <c r="A21" s="356" t="s">
        <v>406</v>
      </c>
      <c r="B21" s="294">
        <v>749.25300000000004</v>
      </c>
      <c r="C21" s="296">
        <v>1022</v>
      </c>
    </row>
    <row r="22" spans="1:3" x14ac:dyDescent="0.25">
      <c r="A22" s="356" t="s">
        <v>658</v>
      </c>
      <c r="B22" s="294">
        <v>740.79</v>
      </c>
      <c r="C22" s="296">
        <v>680</v>
      </c>
    </row>
    <row r="23" spans="1:3" x14ac:dyDescent="0.25">
      <c r="A23" s="356" t="s">
        <v>366</v>
      </c>
      <c r="B23" s="294">
        <v>719.25300000000004</v>
      </c>
      <c r="C23" s="296">
        <v>987</v>
      </c>
    </row>
    <row r="24" spans="1:3" x14ac:dyDescent="0.25">
      <c r="A24" s="356" t="s">
        <v>475</v>
      </c>
      <c r="B24" s="294">
        <v>686.48400000000004</v>
      </c>
      <c r="C24" s="296">
        <v>977</v>
      </c>
    </row>
    <row r="25" spans="1:3" x14ac:dyDescent="0.25">
      <c r="A25" s="356" t="s">
        <v>367</v>
      </c>
      <c r="B25" s="294">
        <v>685.47900000000004</v>
      </c>
      <c r="C25" s="296">
        <v>1106</v>
      </c>
    </row>
    <row r="26" spans="1:3" x14ac:dyDescent="0.25">
      <c r="A26" s="356" t="s">
        <v>659</v>
      </c>
      <c r="B26" s="294">
        <v>670.61900000000003</v>
      </c>
      <c r="C26" s="296">
        <v>700</v>
      </c>
    </row>
    <row r="27" spans="1:3" x14ac:dyDescent="0.25">
      <c r="A27" s="356" t="s">
        <v>326</v>
      </c>
      <c r="B27" s="294">
        <v>650.59400000000005</v>
      </c>
      <c r="C27" s="296">
        <v>748</v>
      </c>
    </row>
    <row r="28" spans="1:3" x14ac:dyDescent="0.25">
      <c r="A28" s="356" t="s">
        <v>660</v>
      </c>
      <c r="B28" s="294">
        <v>621.06200000000001</v>
      </c>
      <c r="C28" s="296">
        <v>907</v>
      </c>
    </row>
    <row r="29" spans="1:3" x14ac:dyDescent="0.25">
      <c r="A29" s="356" t="s">
        <v>661</v>
      </c>
      <c r="B29" s="294">
        <v>612.34</v>
      </c>
      <c r="C29" s="296">
        <v>579</v>
      </c>
    </row>
    <row r="30" spans="1:3" x14ac:dyDescent="0.25">
      <c r="A30" s="356" t="s">
        <v>305</v>
      </c>
      <c r="B30" s="294">
        <v>591.95000000000005</v>
      </c>
      <c r="C30" s="296">
        <v>577</v>
      </c>
    </row>
    <row r="31" spans="1:3" x14ac:dyDescent="0.25">
      <c r="A31" s="356" t="s">
        <v>476</v>
      </c>
      <c r="B31" s="294">
        <v>553.08299999999997</v>
      </c>
      <c r="C31" s="296">
        <v>1107</v>
      </c>
    </row>
    <row r="32" spans="1:3" x14ac:dyDescent="0.25">
      <c r="A32" s="356" t="s">
        <v>503</v>
      </c>
      <c r="B32" s="294">
        <v>539.94899999999996</v>
      </c>
      <c r="C32" s="296">
        <v>791</v>
      </c>
    </row>
    <row r="33" spans="1:3" x14ac:dyDescent="0.25">
      <c r="A33" s="356" t="s">
        <v>662</v>
      </c>
      <c r="B33" s="294">
        <v>529.74800000000005</v>
      </c>
      <c r="C33" s="296">
        <v>650</v>
      </c>
    </row>
    <row r="34" spans="1:3" x14ac:dyDescent="0.25">
      <c r="A34" s="356" t="s">
        <v>663</v>
      </c>
      <c r="B34" s="294">
        <v>514.32299999999998</v>
      </c>
      <c r="C34" s="296">
        <v>591</v>
      </c>
    </row>
    <row r="35" spans="1:3" x14ac:dyDescent="0.25">
      <c r="A35" s="356" t="s">
        <v>364</v>
      </c>
      <c r="B35" s="294">
        <v>491.76799999999997</v>
      </c>
      <c r="C35" s="296">
        <v>895</v>
      </c>
    </row>
    <row r="36" spans="1:3" x14ac:dyDescent="0.25">
      <c r="A36" s="356" t="s">
        <v>664</v>
      </c>
      <c r="B36" s="294">
        <v>483.209</v>
      </c>
      <c r="C36" s="296">
        <v>656</v>
      </c>
    </row>
    <row r="37" spans="1:3" x14ac:dyDescent="0.25">
      <c r="A37" s="356" t="s">
        <v>665</v>
      </c>
      <c r="B37" s="294">
        <v>482.21800000000002</v>
      </c>
      <c r="C37" s="296">
        <v>451</v>
      </c>
    </row>
    <row r="38" spans="1:3" x14ac:dyDescent="0.25">
      <c r="A38" s="356" t="s">
        <v>666</v>
      </c>
      <c r="B38" s="294">
        <v>477.762</v>
      </c>
      <c r="C38" s="296">
        <v>551</v>
      </c>
    </row>
    <row r="39" spans="1:3" x14ac:dyDescent="0.25">
      <c r="A39" s="356" t="s">
        <v>477</v>
      </c>
      <c r="B39" s="294">
        <v>475.42399999999998</v>
      </c>
      <c r="C39" s="296">
        <v>387</v>
      </c>
    </row>
    <row r="40" spans="1:3" x14ac:dyDescent="0.25">
      <c r="A40" s="356" t="s">
        <v>667</v>
      </c>
      <c r="B40" s="294">
        <v>473.74099999999999</v>
      </c>
      <c r="C40" s="296">
        <v>757</v>
      </c>
    </row>
    <row r="41" spans="1:3" x14ac:dyDescent="0.25">
      <c r="A41" s="356" t="s">
        <v>504</v>
      </c>
      <c r="B41" s="294">
        <v>456.61399999999998</v>
      </c>
      <c r="C41" s="296">
        <v>370</v>
      </c>
    </row>
    <row r="42" spans="1:3" x14ac:dyDescent="0.25">
      <c r="A42" s="356" t="s">
        <v>668</v>
      </c>
      <c r="B42" s="294">
        <v>454.98700000000002</v>
      </c>
      <c r="C42" s="296">
        <v>431</v>
      </c>
    </row>
    <row r="43" spans="1:3" x14ac:dyDescent="0.25">
      <c r="A43" s="356" t="s">
        <v>669</v>
      </c>
      <c r="B43" s="294">
        <v>446.64699999999999</v>
      </c>
      <c r="C43" s="296">
        <v>436</v>
      </c>
    </row>
    <row r="44" spans="1:3" x14ac:dyDescent="0.25">
      <c r="A44" s="356" t="s">
        <v>670</v>
      </c>
      <c r="B44" s="294">
        <v>436.08699999999999</v>
      </c>
      <c r="C44" s="296">
        <v>461</v>
      </c>
    </row>
    <row r="45" spans="1:3" x14ac:dyDescent="0.25">
      <c r="A45" s="356" t="s">
        <v>474</v>
      </c>
      <c r="B45" s="294">
        <v>428.22699999999998</v>
      </c>
      <c r="C45" s="296">
        <v>844</v>
      </c>
    </row>
    <row r="46" spans="1:3" x14ac:dyDescent="0.25">
      <c r="A46" s="356" t="s">
        <v>479</v>
      </c>
      <c r="B46" s="294">
        <v>422.90199999999999</v>
      </c>
      <c r="C46" s="296">
        <v>1167</v>
      </c>
    </row>
    <row r="47" spans="1:3" x14ac:dyDescent="0.25">
      <c r="A47" s="356" t="s">
        <v>516</v>
      </c>
      <c r="B47" s="294">
        <v>420.601</v>
      </c>
      <c r="C47" s="296">
        <v>667</v>
      </c>
    </row>
    <row r="48" spans="1:3" x14ac:dyDescent="0.25">
      <c r="A48" s="356" t="s">
        <v>506</v>
      </c>
      <c r="B48" s="294">
        <v>411.58800000000002</v>
      </c>
      <c r="C48" s="296">
        <v>581</v>
      </c>
    </row>
    <row r="49" spans="1:3" x14ac:dyDescent="0.25">
      <c r="A49" s="356" t="s">
        <v>671</v>
      </c>
      <c r="B49" s="294">
        <v>409.34800000000001</v>
      </c>
      <c r="C49" s="296">
        <v>500</v>
      </c>
    </row>
    <row r="50" spans="1:3" x14ac:dyDescent="0.25">
      <c r="A50" s="356" t="s">
        <v>672</v>
      </c>
      <c r="B50" s="294">
        <v>407.79</v>
      </c>
      <c r="C50" s="296">
        <v>536</v>
      </c>
    </row>
    <row r="51" spans="1:3" x14ac:dyDescent="0.25">
      <c r="A51" s="356" t="s">
        <v>673</v>
      </c>
      <c r="B51" s="294">
        <v>400.58699999999999</v>
      </c>
      <c r="C51" s="296">
        <v>521</v>
      </c>
    </row>
    <row r="52" spans="1:3" x14ac:dyDescent="0.25">
      <c r="A52" s="356" t="s">
        <v>517</v>
      </c>
      <c r="B52" s="294">
        <v>400.15199999999999</v>
      </c>
      <c r="C52" s="296">
        <v>382</v>
      </c>
    </row>
    <row r="53" spans="1:3" x14ac:dyDescent="0.25">
      <c r="A53" s="356" t="s">
        <v>480</v>
      </c>
      <c r="B53" s="294">
        <v>392.00900000000001</v>
      </c>
      <c r="C53" s="296">
        <v>1040</v>
      </c>
    </row>
    <row r="54" spans="1:3" x14ac:dyDescent="0.25">
      <c r="A54" s="356" t="s">
        <v>514</v>
      </c>
      <c r="B54" s="294">
        <v>386.09</v>
      </c>
      <c r="C54" s="296">
        <v>366</v>
      </c>
    </row>
    <row r="55" spans="1:3" x14ac:dyDescent="0.25">
      <c r="A55" s="356" t="s">
        <v>519</v>
      </c>
      <c r="B55" s="294">
        <v>379.30700000000002</v>
      </c>
      <c r="C55" s="296">
        <v>393</v>
      </c>
    </row>
    <row r="56" spans="1:3" x14ac:dyDescent="0.25">
      <c r="A56" s="356" t="s">
        <v>674</v>
      </c>
      <c r="B56" s="294">
        <v>370.30399999999997</v>
      </c>
      <c r="C56" s="296">
        <v>335</v>
      </c>
    </row>
    <row r="57" spans="1:3" x14ac:dyDescent="0.25">
      <c r="A57" s="356" t="s">
        <v>482</v>
      </c>
      <c r="B57" s="294">
        <v>370.14499999999998</v>
      </c>
      <c r="C57" s="296">
        <v>478</v>
      </c>
    </row>
    <row r="58" spans="1:3" x14ac:dyDescent="0.25">
      <c r="A58" s="356" t="s">
        <v>675</v>
      </c>
      <c r="B58" s="294">
        <v>346.745</v>
      </c>
      <c r="C58" s="296">
        <v>406</v>
      </c>
    </row>
    <row r="59" spans="1:3" x14ac:dyDescent="0.25">
      <c r="A59" s="356" t="s">
        <v>676</v>
      </c>
      <c r="B59" s="294">
        <v>324.30700000000002</v>
      </c>
      <c r="C59" s="296">
        <v>498</v>
      </c>
    </row>
    <row r="60" spans="1:3" x14ac:dyDescent="0.25">
      <c r="A60" s="356" t="s">
        <v>73</v>
      </c>
      <c r="B60" s="294">
        <v>303.83800000000002</v>
      </c>
      <c r="C60" s="296">
        <v>399</v>
      </c>
    </row>
    <row r="61" spans="1:3" x14ac:dyDescent="0.25">
      <c r="A61" s="356" t="s">
        <v>467</v>
      </c>
      <c r="B61" s="294">
        <v>294.06400000000002</v>
      </c>
      <c r="C61" s="296">
        <v>659</v>
      </c>
    </row>
    <row r="62" spans="1:3" x14ac:dyDescent="0.25">
      <c r="A62" s="356" t="s">
        <v>484</v>
      </c>
      <c r="B62" s="294">
        <v>293.10000000000002</v>
      </c>
      <c r="C62" s="296">
        <v>425</v>
      </c>
    </row>
    <row r="63" spans="1:3" x14ac:dyDescent="0.25">
      <c r="A63" s="356" t="s">
        <v>483</v>
      </c>
      <c r="B63" s="294">
        <v>289.971</v>
      </c>
      <c r="C63" s="296">
        <v>668</v>
      </c>
    </row>
    <row r="64" spans="1:3" x14ac:dyDescent="0.25">
      <c r="A64" s="356" t="s">
        <v>677</v>
      </c>
      <c r="B64" s="294">
        <v>281.62</v>
      </c>
      <c r="C64" s="296">
        <v>376</v>
      </c>
    </row>
    <row r="65" spans="1:3" x14ac:dyDescent="0.25">
      <c r="A65" s="356" t="s">
        <v>485</v>
      </c>
      <c r="B65" s="294">
        <v>268.61399999999998</v>
      </c>
      <c r="C65" s="296">
        <v>1280</v>
      </c>
    </row>
    <row r="66" spans="1:3" x14ac:dyDescent="0.25">
      <c r="A66" s="356" t="s">
        <v>678</v>
      </c>
      <c r="B66" s="294">
        <v>264.83199999999999</v>
      </c>
      <c r="C66" s="296">
        <v>379</v>
      </c>
    </row>
    <row r="67" spans="1:3" x14ac:dyDescent="0.25">
      <c r="A67" s="356" t="s">
        <v>505</v>
      </c>
      <c r="B67" s="294">
        <v>257.233</v>
      </c>
      <c r="C67" s="296">
        <v>476</v>
      </c>
    </row>
    <row r="68" spans="1:3" x14ac:dyDescent="0.25">
      <c r="A68" s="356" t="s">
        <v>679</v>
      </c>
      <c r="B68" s="294">
        <v>256.06</v>
      </c>
      <c r="C68" s="296">
        <v>340</v>
      </c>
    </row>
    <row r="69" spans="1:3" x14ac:dyDescent="0.25">
      <c r="A69" s="356" t="s">
        <v>481</v>
      </c>
      <c r="B69" s="294">
        <v>253.21700000000001</v>
      </c>
      <c r="C69" s="296">
        <v>631</v>
      </c>
    </row>
    <row r="70" spans="1:3" x14ac:dyDescent="0.25">
      <c r="A70" s="356" t="s">
        <v>518</v>
      </c>
      <c r="B70" s="294">
        <v>244.73400000000001</v>
      </c>
      <c r="C70" s="296">
        <v>398</v>
      </c>
    </row>
    <row r="71" spans="1:3" x14ac:dyDescent="0.25">
      <c r="A71" s="356" t="s">
        <v>680</v>
      </c>
      <c r="B71" s="294">
        <v>243.81299999999999</v>
      </c>
      <c r="C71" s="296">
        <v>432</v>
      </c>
    </row>
    <row r="72" spans="1:3" x14ac:dyDescent="0.25">
      <c r="A72" s="356" t="s">
        <v>478</v>
      </c>
      <c r="B72" s="294">
        <v>231.761</v>
      </c>
      <c r="C72" s="296">
        <v>934</v>
      </c>
    </row>
    <row r="73" spans="1:3" x14ac:dyDescent="0.25">
      <c r="A73" s="356" t="s">
        <v>469</v>
      </c>
      <c r="B73" s="294">
        <v>228.67699999999999</v>
      </c>
      <c r="C73" s="296">
        <v>737</v>
      </c>
    </row>
    <row r="74" spans="1:3" x14ac:dyDescent="0.25">
      <c r="A74" s="356" t="s">
        <v>681</v>
      </c>
      <c r="B74" s="294">
        <v>223.73400000000001</v>
      </c>
      <c r="C74" s="296">
        <v>159</v>
      </c>
    </row>
    <row r="75" spans="1:3" x14ac:dyDescent="0.25">
      <c r="A75" s="356" t="s">
        <v>682</v>
      </c>
      <c r="B75" s="294">
        <v>221.86199999999999</v>
      </c>
      <c r="C75" s="296">
        <v>374</v>
      </c>
    </row>
    <row r="76" spans="1:3" x14ac:dyDescent="0.25">
      <c r="A76" s="356" t="s">
        <v>492</v>
      </c>
      <c r="B76" s="294">
        <v>209.25</v>
      </c>
      <c r="C76" s="296">
        <v>917</v>
      </c>
    </row>
    <row r="77" spans="1:3" x14ac:dyDescent="0.25">
      <c r="A77" s="356" t="s">
        <v>79</v>
      </c>
      <c r="B77" s="294">
        <v>204.34399999999999</v>
      </c>
      <c r="C77" s="296">
        <v>384</v>
      </c>
    </row>
    <row r="78" spans="1:3" x14ac:dyDescent="0.25">
      <c r="A78" s="356" t="s">
        <v>468</v>
      </c>
      <c r="B78" s="294">
        <v>199.79300000000001</v>
      </c>
      <c r="C78" s="296">
        <v>555</v>
      </c>
    </row>
    <row r="79" spans="1:3" x14ac:dyDescent="0.25">
      <c r="A79" s="356" t="s">
        <v>398</v>
      </c>
      <c r="B79" s="294">
        <v>196.14099999999999</v>
      </c>
      <c r="C79" s="296">
        <v>525</v>
      </c>
    </row>
    <row r="80" spans="1:3" x14ac:dyDescent="0.25">
      <c r="A80" s="356" t="s">
        <v>486</v>
      </c>
      <c r="B80" s="294">
        <v>184.31800000000001</v>
      </c>
      <c r="C80" s="296">
        <v>339</v>
      </c>
    </row>
    <row r="81" spans="1:3" x14ac:dyDescent="0.25">
      <c r="A81" s="356" t="s">
        <v>490</v>
      </c>
      <c r="B81" s="294">
        <v>156.79900000000001</v>
      </c>
      <c r="C81" s="296">
        <v>1110</v>
      </c>
    </row>
    <row r="82" spans="1:3" x14ac:dyDescent="0.25">
      <c r="A82" s="356" t="s">
        <v>487</v>
      </c>
      <c r="B82" s="294">
        <v>152.77099999999999</v>
      </c>
      <c r="C82" s="296">
        <v>652</v>
      </c>
    </row>
    <row r="83" spans="1:3" x14ac:dyDescent="0.25">
      <c r="A83" s="356" t="s">
        <v>493</v>
      </c>
      <c r="B83" s="294">
        <v>142.60300000000001</v>
      </c>
      <c r="C83" s="296">
        <v>638</v>
      </c>
    </row>
    <row r="84" spans="1:3" x14ac:dyDescent="0.25">
      <c r="A84" s="356" t="s">
        <v>507</v>
      </c>
      <c r="B84" s="294">
        <v>138.11099999999999</v>
      </c>
      <c r="C84" s="296">
        <v>567</v>
      </c>
    </row>
    <row r="85" spans="1:3" x14ac:dyDescent="0.25">
      <c r="A85" s="356" t="s">
        <v>683</v>
      </c>
      <c r="B85" s="294">
        <v>111.15</v>
      </c>
      <c r="C85" s="296">
        <v>355</v>
      </c>
    </row>
    <row r="86" spans="1:3" x14ac:dyDescent="0.25">
      <c r="A86" s="356" t="s">
        <v>491</v>
      </c>
      <c r="B86" s="294">
        <v>110.515</v>
      </c>
      <c r="C86" s="296">
        <v>581</v>
      </c>
    </row>
    <row r="87" spans="1:3" x14ac:dyDescent="0.25">
      <c r="A87" s="356" t="s">
        <v>489</v>
      </c>
      <c r="B87" s="294">
        <v>109.60599999999999</v>
      </c>
      <c r="C87" s="296">
        <v>549</v>
      </c>
    </row>
    <row r="88" spans="1:3" x14ac:dyDescent="0.25">
      <c r="A88" s="356" t="s">
        <v>684</v>
      </c>
      <c r="B88" s="294">
        <v>99.274000000000001</v>
      </c>
      <c r="C88" s="296">
        <v>425</v>
      </c>
    </row>
    <row r="89" spans="1:3" x14ac:dyDescent="0.25">
      <c r="A89" s="356" t="s">
        <v>488</v>
      </c>
      <c r="B89" s="294">
        <v>92.561000000000007</v>
      </c>
      <c r="C89" s="296">
        <v>336</v>
      </c>
    </row>
    <row r="90" spans="1:3" x14ac:dyDescent="0.25">
      <c r="A90" s="356" t="s">
        <v>685</v>
      </c>
      <c r="B90" s="294">
        <v>81.111000000000004</v>
      </c>
      <c r="C90" s="296">
        <v>526</v>
      </c>
    </row>
    <row r="91" spans="1:3" x14ac:dyDescent="0.25">
      <c r="A91" s="356" t="s">
        <v>495</v>
      </c>
      <c r="B91" s="294">
        <v>77.372</v>
      </c>
      <c r="C91" s="296">
        <v>1151</v>
      </c>
    </row>
    <row r="92" spans="1:3" x14ac:dyDescent="0.25">
      <c r="A92" s="356" t="s">
        <v>686</v>
      </c>
      <c r="B92" s="294">
        <v>76.156999999999996</v>
      </c>
      <c r="C92" s="296">
        <v>376</v>
      </c>
    </row>
    <row r="93" spans="1:3" x14ac:dyDescent="0.25">
      <c r="A93" s="356" t="s">
        <v>687</v>
      </c>
      <c r="B93" s="294">
        <v>74.515000000000001</v>
      </c>
      <c r="C93" s="296">
        <v>416</v>
      </c>
    </row>
    <row r="94" spans="1:3" x14ac:dyDescent="0.25">
      <c r="A94" s="356" t="s">
        <v>508</v>
      </c>
      <c r="B94" s="294">
        <v>73.87</v>
      </c>
      <c r="C94" s="296">
        <v>384</v>
      </c>
    </row>
    <row r="95" spans="1:3" x14ac:dyDescent="0.25">
      <c r="A95" s="356" t="s">
        <v>688</v>
      </c>
      <c r="B95" s="294">
        <v>67.685000000000002</v>
      </c>
      <c r="C95" s="296">
        <v>349</v>
      </c>
    </row>
    <row r="96" spans="1:3" x14ac:dyDescent="0.25">
      <c r="A96" s="356" t="s">
        <v>494</v>
      </c>
      <c r="B96" s="294">
        <v>63.526000000000003</v>
      </c>
      <c r="C96" s="296">
        <v>230</v>
      </c>
    </row>
    <row r="97" spans="1:3" x14ac:dyDescent="0.25">
      <c r="A97" s="356" t="s">
        <v>520</v>
      </c>
      <c r="B97" s="294">
        <v>58.07</v>
      </c>
      <c r="C97" s="296">
        <v>317</v>
      </c>
    </row>
    <row r="98" spans="1:3" x14ac:dyDescent="0.25">
      <c r="A98" s="356" t="s">
        <v>521</v>
      </c>
      <c r="B98" s="294">
        <v>52.982999999999997</v>
      </c>
      <c r="C98" s="296">
        <v>288</v>
      </c>
    </row>
    <row r="99" spans="1:3" x14ac:dyDescent="0.25">
      <c r="A99" s="356" t="s">
        <v>689</v>
      </c>
      <c r="B99" s="294">
        <v>50.534999999999997</v>
      </c>
      <c r="C99" s="296">
        <v>160</v>
      </c>
    </row>
    <row r="100" spans="1:3" x14ac:dyDescent="0.25">
      <c r="A100" s="356" t="s">
        <v>496</v>
      </c>
      <c r="B100" s="294">
        <v>46.981000000000002</v>
      </c>
      <c r="C100" s="296">
        <v>331</v>
      </c>
    </row>
    <row r="101" spans="1:3" x14ac:dyDescent="0.25">
      <c r="A101" s="356" t="s">
        <v>501</v>
      </c>
      <c r="B101" s="294">
        <v>37.313000000000002</v>
      </c>
      <c r="C101" s="296">
        <v>545</v>
      </c>
    </row>
    <row r="102" spans="1:3" x14ac:dyDescent="0.25">
      <c r="A102" s="356" t="s">
        <v>509</v>
      </c>
      <c r="B102" s="294">
        <v>30.327999999999999</v>
      </c>
      <c r="C102" s="296">
        <v>570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2022-11-09T16:08:27Z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