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A685D20-3E6A-47A4-83C2-790F0ADA9F19}" xr6:coauthVersionLast="47" xr6:coauthVersionMax="47" xr10:uidLastSave="{00000000-0000-0000-0000-000000000000}"/>
  <bookViews>
    <workbookView xWindow="-120" yWindow="-120" windowWidth="20730" windowHeight="11160" tabRatio="769" firstSheet="5" activeTab="9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4" l="1"/>
  <c r="D30" i="14" s="1"/>
  <c r="D34" i="13"/>
  <c r="D33" i="13"/>
  <c r="J15" i="5"/>
  <c r="K15" i="5"/>
  <c r="L15" i="5"/>
  <c r="M15" i="5"/>
  <c r="N15" i="5"/>
  <c r="O15" i="5"/>
  <c r="P15" i="5"/>
  <c r="H5" i="10"/>
  <c r="J4" i="16"/>
  <c r="J5" i="16"/>
  <c r="J6" i="16"/>
  <c r="J7" i="16"/>
  <c r="J8" i="16"/>
  <c r="J9" i="16"/>
  <c r="J10" i="16"/>
  <c r="J11" i="16"/>
  <c r="J12" i="16"/>
  <c r="J3" i="16"/>
  <c r="H7" i="10"/>
  <c r="J13" i="16" l="1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<sst xmlns="http://schemas.openxmlformats.org/spreadsheetml/2006/main" count="1406" uniqueCount="685">
  <si>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</si>
  <si>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</si>
  <si>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</si>
  <si>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</si>
  <si>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</si>
  <si>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</si>
  <si>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</si>
  <si>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</si>
  <si>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</si>
  <si>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</si>
  <si>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</si>
  <si>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</si>
  <si>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</si>
  <si>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</si>
  <si>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</si>
  <si>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</si>
  <si>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</si>
  <si>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</si>
  <si>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</si>
  <si>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</si>
  <si>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</si>
  <si>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</si>
  <si>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</si>
  <si>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</si>
  <si>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</si>
  <si>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</si>
  <si>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</si>
  <si>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</si>
  <si>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</si>
  <si>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</si>
  <si>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</si>
  <si>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</si>
  <si>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</si>
  <si>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</si>
  <si>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</si>
  <si>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</si>
  <si>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</si>
  <si>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</si>
  <si>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</si>
  <si>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</si>
  <si>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</si>
  <si>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</si>
  <si>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</si>
  <si>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</si>
  <si>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</si>
  <si>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</si>
  <si>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</si>
  <si>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</si>
  <si>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</si>
  <si>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</si>
  <si>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</si>
  <si>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</si>
  <si>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</si>
  <si>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</si>
  <si>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</si>
  <si>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</si>
  <si>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</si>
  <si>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</si>
  <si>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</si>
  <si>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</si>
  <si>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</si>
  <si>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</si>
  <si>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</si>
  <si>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</si>
  <si>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</si>
  <si>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</si>
  <si>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</si>
  <si>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</si>
  <si>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</si>
  <si>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</si>
  <si>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</si>
  <si>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</si>
  <si>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</si>
  <si>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</si>
  <si>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</si>
  <si>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</si>
  <si>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</si>
  <si>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</si>
  <si>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</si>
  <si>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</si>
  <si>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</si>
  <si>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</si>
  <si>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</si>
  <si>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</si>
  <si>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</si>
  <si>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</si>
  <si>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</si>
  <si>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</si>
  <si>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</si>
  <si>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</si>
  <si>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</si>
  <si>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</si>
  <si>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</si>
  <si>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</si>
  <si>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</si>
  <si>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</si>
  <si>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</si>
  <si>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</si>
  <si>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</si>
  <si>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</si>
  <si>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</si>
  <si>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</si>
  <si>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</si>
  <si>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</si>
  <si>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</si>
  <si>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</si>
  <si>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</si>
  <si>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</si>
  <si>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</si>
  <si>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</si>
  <si>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</si>
  <si>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</si>
  <si>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</si>
  <si>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</si>
  <si>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</si>
  <si>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</si>
  <si>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</si>
  <si>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</si>
  <si>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</si>
  <si>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</si>
  <si>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</si>
  <si>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</si>
  <si>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</si>
  <si>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</si>
  <si>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</si>
  <si>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</si>
  <si>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</si>
  <si>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</si>
  <si>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</si>
  <si>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</si>
  <si>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</si>
  <si>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</si>
  <si>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</si>
  <si>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</si>
  <si>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</si>
  <si>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</si>
  <si>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</si>
  <si>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</si>
  <si>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</si>
  <si>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</si>
  <si>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</si>
  <si>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</si>
  <si>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</si>
  <si>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</si>
  <si>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</si>
  <si>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</si>
  <si>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</si>
  <si>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</si>
  <si>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</si>
  <si>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</si>
  <si>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</si>
  <si>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</si>
  <si>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</si>
  <si>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</si>
  <si>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</si>
  <si>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</si>
  <si>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</si>
  <si>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</si>
  <si>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</si>
  <si>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</si>
  <si>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</si>
  <si>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</si>
  <si>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</si>
  <si>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</si>
  <si>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</si>
  <si>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</si>
  <si>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</si>
  <si>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</si>
  <si>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</si>
  <si>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</si>
  <si>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</si>
  <si>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</si>
  <si>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</si>
  <si>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</si>
  <si>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</si>
  <si>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</si>
  <si>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</si>
  <si>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</si>
  <si>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</si>
  <si>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</si>
  <si>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</si>
  <si>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</si>
  <si>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</si>
  <si>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</si>
  <si>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</si>
  <si>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</si>
  <si>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</si>
  <si>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</si>
  <si>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</si>
  <si>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</si>
  <si>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</si>
  <si>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</si>
  <si>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</si>
  <si>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</si>
  <si>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</si>
  <si>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</si>
  <si>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</si>
  <si>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</si>
  <si>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</si>
  <si>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</si>
  <si>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</si>
  <si>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</si>
  <si>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</si>
  <si>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</si>
  <si>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</si>
  <si>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</si>
  <si>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</si>
  <si>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</si>
  <si>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</si>
  <si>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</si>
  <si>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</si>
  <si>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</si>
  <si>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</si>
  <si>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</si>
  <si>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</si>
  <si>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</si>
  <si>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</si>
  <si>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</si>
  <si>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</si>
  <si>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</si>
  <si>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</si>
  <si>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</si>
  <si>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</si>
  <si>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</si>
  <si>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</si>
  <si>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</si>
  <si>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</si>
  <si>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</si>
  <si>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</si>
  <si>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</si>
  <si>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</si>
  <si>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</si>
  <si>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</si>
  <si>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</si>
  <si>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</si>
  <si>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</si>
  <si>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</si>
  <si>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</si>
  <si>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</si>
  <si>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</si>
  <si>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</si>
  <si>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</si>
  <si>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</si>
  <si>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</si>
  <si>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</si>
  <si>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</si>
  <si>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</si>
  <si>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</si>
  <si>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</si>
  <si>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</si>
  <si>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</si>
  <si>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</si>
  <si>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</si>
  <si>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</si>
  <si>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</si>
  <si>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</si>
  <si>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</si>
  <si>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</si>
  <si>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</si>
  <si>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</si>
  <si>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</si>
  <si>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</si>
  <si>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</si>
  <si>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</si>
  <si>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</si>
  <si>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</si>
  <si>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</si>
  <si>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</si>
  <si>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</si>
  <si>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</si>
  <si>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</si>
  <si>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</si>
  <si>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</si>
  <si>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</si>
  <si>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</si>
  <si>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</si>
  <si>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</si>
  <si>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</si>
  <si>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</si>
  <si>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</si>
  <si>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</si>
  <si>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</si>
  <si>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</si>
  <si>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</si>
  <si>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</si>
  <si>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</si>
  <si>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</si>
  <si>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</si>
  <si>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</si>
  <si>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</si>
  <si>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</si>
  <si>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</si>
  <si>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</si>
  <si>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</si>
  <si>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</si>
  <si>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</si>
  <si>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</si>
  <si>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</si>
  <si>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</si>
  <si>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</si>
  <si>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</si>
  <si>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</si>
  <si>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</si>
  <si>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</si>
  <si>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</si>
  <si>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</si>
  <si>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</si>
  <si>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</si>
  <si>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</si>
  <si>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</si>
  <si>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</si>
  <si>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</si>
  <si>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</si>
  <si>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</si>
  <si>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</si>
  <si>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</si>
  <si>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</si>
  <si>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</si>
  <si>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</si>
  <si>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</si>
  <si>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</si>
  <si>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</si>
  <si>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</si>
  <si>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</si>
  <si>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</si>
  <si>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</si>
  <si>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</si>
  <si>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</si>
  <si>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</si>
  <si>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</si>
  <si>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</si>
  <si>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</si>
  <si>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</si>
  <si>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</si>
  <si>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</si>
  <si>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</si>
  <si>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</si>
  <si>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</si>
  <si>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</si>
  <si>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</si>
  <si>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</si>
  <si>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</si>
  <si>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</si>
  <si>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</si>
  <si>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</si>
  <si>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</si>
  <si>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</si>
  <si>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</si>
  <si>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</si>
  <si>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</si>
  <si>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</si>
  <si>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</si>
  <si>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</si>
  <si>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</si>
  <si>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</si>
  <si>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</si>
  <si>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</si>
  <si>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</si>
  <si>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</si>
  <si>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</si>
  <si>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</si>
  <si>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</si>
  <si>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</si>
  <si>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</si>
  <si>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</si>
  <si>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</si>
  <si>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</si>
  <si>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</si>
  <si>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</si>
  <si>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</si>
  <si>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</si>
  <si>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</si>
  <si>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</si>
  <si>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</si>
  <si>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</si>
  <si>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</si>
  <si>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</si>
  <si>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</si>
  <si>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</si>
  <si>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</si>
  <si>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</si>
  <si>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</si>
  <si>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</si>
  <si>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</si>
  <si>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</si>
  <si>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</si>
  <si>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</si>
  <si>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</si>
  <si>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</si>
  <si>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</si>
  <si>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</si>
  <si>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</si>
  <si>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</si>
  <si>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</si>
  <si>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</si>
  <si>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</si>
  <si>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</si>
  <si>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</si>
  <si>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</si>
  <si>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</si>
  <si>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</si>
  <si>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</si>
  <si>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</si>
  <si>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</si>
  <si>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</si>
  <si>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</si>
  <si>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</si>
  <si>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</si>
  <si>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</si>
  <si>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</si>
  <si>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</si>
  <si>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</si>
  <si>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</si>
  <si>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</si>
  <si>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</si>
  <si>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</si>
  <si>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</si>
  <si>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</si>
  <si>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</si>
  <si>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</si>
  <si>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</si>
  <si>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</si>
  <si>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</si>
  <si>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</si>
  <si>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</si>
  <si>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</si>
  <si>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</si>
  <si>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</si>
  <si>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</si>
  <si>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</si>
  <si>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</si>
  <si>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</si>
  <si>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</si>
  <si>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</si>
  <si>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</si>
  <si>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</si>
  <si>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</si>
  <si>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</si>
  <si>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</si>
  <si>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</si>
  <si>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</si>
  <si>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</si>
  <si>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</si>
  <si>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</si>
  <si>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</si>
  <si>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</si>
  <si>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</si>
  <si>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</si>
  <si>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</si>
  <si>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</si>
  <si>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</si>
  <si>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</si>
  <si>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</si>
  <si>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</si>
  <si>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</si>
  <si>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</si>
  <si>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</si>
  <si>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</si>
  <si>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</si>
  <si>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</si>
  <si>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</si>
  <si>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</si>
  <si>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</si>
  <si>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</si>
  <si>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</si>
  <si>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</si>
  <si>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</si>
  <si>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</si>
  <si>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</si>
  <si>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</si>
  <si>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</si>
  <si>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</si>
  <si>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</si>
  <si>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</si>
  <si>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</si>
  <si>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</si>
  <si>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</si>
  <si>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</si>
  <si>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</si>
  <si>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</si>
  <si>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</si>
  <si>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</si>
  <si>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</si>
  <si>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</si>
  <si>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</si>
  <si>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</si>
  <si>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</si>
  <si>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</si>
  <si>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</si>
  <si>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</si>
  <si>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</si>
  <si>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</si>
  <si>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</si>
  <si>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El mundo de Craig</t>
  </si>
  <si>
    <t>N Deportes</t>
  </si>
  <si>
    <t>Bluey</t>
  </si>
  <si>
    <t>Magaly TV</t>
  </si>
  <si>
    <t>03/10-09/10</t>
  </si>
  <si>
    <t>Al ángulo</t>
  </si>
  <si>
    <t>Legado de amor</t>
  </si>
  <si>
    <t>10/10-16/10</t>
  </si>
  <si>
    <t>WWE Raw</t>
  </si>
  <si>
    <t>Código fútbol</t>
  </si>
  <si>
    <t>Día D</t>
  </si>
  <si>
    <t>Central de informaciones</t>
  </si>
  <si>
    <t>Fútbol 7 Superliga Peruana</t>
  </si>
  <si>
    <t>Camotillo, el tinterillo</t>
  </si>
  <si>
    <t>17/10-23/10</t>
  </si>
  <si>
    <t>El gran show</t>
  </si>
  <si>
    <t>24/10 –30/10</t>
  </si>
  <si>
    <t>Fútbol: Previa</t>
  </si>
  <si>
    <t>América Noticias Primera Edición</t>
  </si>
  <si>
    <t>Movistar Deportes</t>
  </si>
  <si>
    <t>Cinescape</t>
  </si>
  <si>
    <t>Cuarto Poder</t>
  </si>
  <si>
    <t>Replay - JB en ATV</t>
  </si>
  <si>
    <t>24/10-30/10</t>
  </si>
  <si>
    <t>31/10 –06/11</t>
  </si>
  <si>
    <t>Fútbol Peruano Primera División : Melgar vs. Sporting Cristal</t>
  </si>
  <si>
    <t>Fútbol Peruano Primera División : Sporting Cristal vs. Melgar</t>
  </si>
  <si>
    <t>El justiciero</t>
  </si>
  <si>
    <t>Pokémon Detective Pikachu</t>
  </si>
  <si>
    <t>Harry Potter y el prisionero de Azkaban</t>
  </si>
  <si>
    <t>Viaje al centro de la tierra</t>
  </si>
  <si>
    <t>Equipo F</t>
  </si>
  <si>
    <t>Tiempo extra</t>
  </si>
  <si>
    <t>Enfoques cruxados</t>
  </si>
  <si>
    <t>Película</t>
  </si>
  <si>
    <t>31/10-06/11</t>
  </si>
  <si>
    <t>La Voz Kids</t>
  </si>
  <si>
    <t>Al fondo hay sitio</t>
  </si>
  <si>
    <t>Premier League</t>
  </si>
  <si>
    <t>Suspensión 'SOSPECHOSAS' FULL - LITE</t>
  </si>
  <si>
    <t>348k</t>
  </si>
  <si>
    <t>32k</t>
  </si>
  <si>
    <t>651 K</t>
  </si>
  <si>
    <t>07/11 –13/11</t>
  </si>
  <si>
    <t>Final - ida</t>
  </si>
  <si>
    <t>FBC Melgar vs. Alianza Lima</t>
  </si>
  <si>
    <t>2022-11-09 15:00:00</t>
  </si>
  <si>
    <t>Final - Vuelta</t>
  </si>
  <si>
    <t>Alianza Lima vs. FBC Melgar</t>
  </si>
  <si>
    <t>2022-11-12 20:00:00</t>
  </si>
  <si>
    <t>Validacion - Vuelta</t>
  </si>
  <si>
    <t>Ayacucho FC vs. Unión Comercio</t>
  </si>
  <si>
    <t>2022-11-13 15:00:00</t>
  </si>
  <si>
    <t>Brasileirao</t>
  </si>
  <si>
    <t>Atl. Mineiro vs Botafogo</t>
  </si>
  <si>
    <t>2022-11-07 18:00:00</t>
  </si>
  <si>
    <t>Serie A #14</t>
  </si>
  <si>
    <t>Napoli vs Empoli</t>
  </si>
  <si>
    <t>2022-11-08 12:30:00</t>
  </si>
  <si>
    <t>Bundesliga #14</t>
  </si>
  <si>
    <t>Bayern Munich vs Werder Bremen</t>
  </si>
  <si>
    <t>2022-11-08 14:30:00</t>
  </si>
  <si>
    <t>LaLiga #14</t>
  </si>
  <si>
    <t>Osasuna vs Barcelona</t>
  </si>
  <si>
    <t>2022-11-08 15:30:00</t>
  </si>
  <si>
    <t>Sassuolo vs Roma</t>
  </si>
  <si>
    <t>2022-11-09 12:30:00</t>
  </si>
  <si>
    <t>Inter vs Bologna</t>
  </si>
  <si>
    <t>2022-11-09 14:45:00</t>
  </si>
  <si>
    <t>Carabao Cup #3</t>
  </si>
  <si>
    <t>Manchester City  vs Chelsea</t>
  </si>
  <si>
    <t>Mallorca vs Atlético Madrid</t>
  </si>
  <si>
    <t>2022-11-09 15:30:00</t>
  </si>
  <si>
    <t>Hellas Verona vs Juventus</t>
  </si>
  <si>
    <t>2022-11-10 12:30:00</t>
  </si>
  <si>
    <t>Manchester United vs Aston Villa</t>
  </si>
  <si>
    <t>2022-11-10 15:00:00</t>
  </si>
  <si>
    <t>Botafogo vs Santos</t>
  </si>
  <si>
    <t>2022-11-10 18:00:00</t>
  </si>
  <si>
    <t>Bundesliga #15</t>
  </si>
  <si>
    <t>Borussia M'gladbach vs Borussia Dortmund</t>
  </si>
  <si>
    <t>2022-11-11 14:30:00</t>
  </si>
  <si>
    <t>Premier #16-SOEN 16268</t>
  </si>
  <si>
    <t>Manchester City vs Brenford</t>
  </si>
  <si>
    <t>2022-11-12 07:30:00</t>
  </si>
  <si>
    <t>Serie A #15-SOIM 14892</t>
  </si>
  <si>
    <t>Napoli vs Udinese</t>
  </si>
  <si>
    <t>2022-11-12 09:00:00</t>
  </si>
  <si>
    <t>Premier #16-SOEN 16271</t>
  </si>
  <si>
    <t>Tottenham vs Leeds Utd</t>
  </si>
  <si>
    <t>2022-11-12 10:00:00</t>
  </si>
  <si>
    <t>Eredivisie #14-SOID 9870</t>
  </si>
  <si>
    <t>fc Emmen vs Ajax</t>
  </si>
  <si>
    <t>2022-11-12 12:45:00</t>
  </si>
  <si>
    <t>Premier #16-SOEN 16273</t>
  </si>
  <si>
    <t>Wolwerhampton vs Arsenal</t>
  </si>
  <si>
    <t>2022-11-12 14:45:00</t>
  </si>
  <si>
    <t>Ligue 1 #14-SOFL 4292</t>
  </si>
  <si>
    <t>PSG vs Auxerre</t>
  </si>
  <si>
    <t>2022-11-13 07:00:00</t>
  </si>
  <si>
    <t>Serie A #15-SOIM 14893</t>
  </si>
  <si>
    <t>Roma vs Torino</t>
  </si>
  <si>
    <t>2022-11-13 09:00:00</t>
  </si>
  <si>
    <t>Premier #16-SOEN 16266</t>
  </si>
  <si>
    <t>Fulham vs Manchester United</t>
  </si>
  <si>
    <t>2022-11-13 11:30:00</t>
  </si>
  <si>
    <t>Serie A #15-SOIM 14890</t>
  </si>
  <si>
    <t>Milan vs Fiorentina</t>
  </si>
  <si>
    <t>2022-11-13 12:00:00</t>
  </si>
  <si>
    <t>Corinthians vs Atl. Mineiro</t>
  </si>
  <si>
    <t>2022-11-13 14:00:00</t>
  </si>
  <si>
    <t>Serie A #15-SOIM 14889</t>
  </si>
  <si>
    <t>Juventus vs Lazio</t>
  </si>
  <si>
    <t>2022-11-13 14:45:00</t>
  </si>
  <si>
    <t>Fútbol Peruano Primera División : Alianza Lima vs. Melgar</t>
  </si>
  <si>
    <t>Fútbol Peruano Primera División : Melgar vs. Alianza Lima</t>
  </si>
  <si>
    <t>Toy Story</t>
  </si>
  <si>
    <t>Rampage: Devastación</t>
  </si>
  <si>
    <t>Alfa</t>
  </si>
  <si>
    <t>Venom</t>
  </si>
  <si>
    <t>10.000 A.C.</t>
  </si>
  <si>
    <t>Jack el cazagigantes</t>
  </si>
  <si>
    <t>Juego de asesinos</t>
  </si>
  <si>
    <t>Escuadrón suicida</t>
  </si>
  <si>
    <t>Fútbol 7 : Copa Leyendas: Universitario vs. Sporting</t>
  </si>
  <si>
    <t>El padrino</t>
  </si>
  <si>
    <t>Rey Arturo: La leyenda de la espada</t>
  </si>
  <si>
    <t>Desconocido</t>
  </si>
  <si>
    <t>El rompehielos</t>
  </si>
  <si>
    <t>Premiación</t>
  </si>
  <si>
    <t>El inmortal</t>
  </si>
  <si>
    <t>Luna de miel en familia</t>
  </si>
  <si>
    <t>Al filo del mañana</t>
  </si>
  <si>
    <t>La gran estafa</t>
  </si>
  <si>
    <t>La máscara</t>
  </si>
  <si>
    <t>Agua profunda</t>
  </si>
  <si>
    <t>Rescate del metro 123</t>
  </si>
  <si>
    <t>8MM</t>
  </si>
  <si>
    <t>Inframundo: Guerras de sangre</t>
  </si>
  <si>
    <t>Spider-Man: Lejos de casa</t>
  </si>
  <si>
    <t>Legión de ángeles</t>
  </si>
  <si>
    <t>RoboCop 2</t>
  </si>
  <si>
    <t>WWE Smackdown</t>
  </si>
  <si>
    <t>UFC 281: Adesanya vs. Pereira, preliminares</t>
  </si>
  <si>
    <t>Gol Perú noticias</t>
  </si>
  <si>
    <t>La tribuna</t>
  </si>
  <si>
    <t>Fútbol 7 : Copa Leyendas: La Tricolor vs. Íntimos</t>
  </si>
  <si>
    <t>Willax deportes</t>
  </si>
  <si>
    <t>Zona mixta</t>
  </si>
  <si>
    <t>El camerino</t>
  </si>
  <si>
    <t>Ampliación de noticias</t>
  </si>
  <si>
    <t>Fútbol Peruano Primera División</t>
  </si>
  <si>
    <t>Un día en el mall</t>
  </si>
  <si>
    <t>Yo caviar con Aldo Mariátegui</t>
  </si>
  <si>
    <t>La granja de Zenón</t>
  </si>
  <si>
    <t>07/11-13/11</t>
  </si>
  <si>
    <t>América TV</t>
  </si>
  <si>
    <t>Latina</t>
  </si>
  <si>
    <t>EEG 10 Años</t>
  </si>
  <si>
    <t>ESPN Extra</t>
  </si>
  <si>
    <t>Liga 1 Bettson - Final IDA</t>
  </si>
  <si>
    <t>Melgar vs Alianza Lima</t>
  </si>
  <si>
    <t>Manchester City vs Chelsea</t>
  </si>
  <si>
    <t>Amistoso Internacional FEMENINO</t>
  </si>
  <si>
    <t>PERÚ vs Ecuador</t>
  </si>
  <si>
    <t>Serie Estreno</t>
  </si>
  <si>
    <t>Rompiendo barreras</t>
  </si>
  <si>
    <t>Liga 1 Bettson - Final Vuelta</t>
  </si>
  <si>
    <t>Alianza Lima vs Melgar</t>
  </si>
  <si>
    <t>Birdman</t>
  </si>
  <si>
    <t>AMC</t>
  </si>
  <si>
    <t>Pasante de moda</t>
  </si>
  <si>
    <t>Cinemax</t>
  </si>
  <si>
    <t>Revalidación Vuelta</t>
  </si>
  <si>
    <t>Ayacucho FC vs Unión Comercio</t>
  </si>
  <si>
    <t>Parásitos</t>
  </si>
  <si>
    <t>TNT</t>
  </si>
  <si>
    <t>Jurassic World: El reino caído</t>
  </si>
  <si>
    <t>Star Channel</t>
  </si>
  <si>
    <t>Especial Legalmente Rubia</t>
  </si>
  <si>
    <t>ESPN3</t>
  </si>
  <si>
    <t>Fútbol en América</t>
  </si>
  <si>
    <t>En esta cocina mando yo</t>
  </si>
  <si>
    <t>Informativo</t>
  </si>
  <si>
    <t>NO TRANSMISIÓN AMISTOSOS</t>
  </si>
  <si>
    <t>Fecha y hora de inicio</t>
  </si>
  <si>
    <t>Fecha y hora de fin</t>
  </si>
  <si>
    <t>01:00 a.m.
Día siguiente</t>
  </si>
  <si>
    <t>12:20 a.m.
Día siguiente</t>
  </si>
  <si>
    <t>REPLAY Cristal vs Melgar</t>
  </si>
  <si>
    <t>REPLAY Melgar vs Alianza Lima</t>
  </si>
  <si>
    <t>REPLAY Toy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</si>
</sst>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7">
    <xf numFmtId="0" fontId="0" fillId="0" borderId="0"/>
    <xf numFmtId="164" fontId="28" fillId="0" borderId="0" applyBorder="0" applyProtection="0"/>
    <xf numFmtId="165" fontId="28" fillId="0" borderId="0" applyBorder="0" applyProtection="0"/>
    <xf numFmtId="0" fontId="28" fillId="0" borderId="0"/>
    <xf numFmtId="0" fontId="17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2" fillId="0" borderId="38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6" fillId="17" borderId="39" applyNumberFormat="0" applyAlignment="0" applyProtection="0"/>
    <xf numFmtId="0" fontId="37" fillId="18" borderId="40" applyNumberFormat="0" applyAlignment="0" applyProtection="0"/>
    <xf numFmtId="0" fontId="38" fillId="18" borderId="39" applyNumberFormat="0" applyAlignment="0" applyProtection="0"/>
    <xf numFmtId="0" fontId="39" fillId="0" borderId="41" applyNumberFormat="0" applyFill="0" applyAlignment="0" applyProtection="0"/>
    <xf numFmtId="0" fontId="40" fillId="19" borderId="42" applyNumberForma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4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4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4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4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4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0" borderId="0"/>
    <xf numFmtId="0" fontId="15" fillId="20" borderId="43" applyNumberFormat="0" applyFont="0" applyAlignment="0" applyProtection="0"/>
    <xf numFmtId="0" fontId="44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9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8" fillId="5" borderId="18" xfId="1" applyFont="1" applyFill="1" applyBorder="1" applyAlignment="1" applyProtection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164" fontId="1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8" fillId="2" borderId="0" xfId="0" applyFont="1" applyFill="1" applyBorder="1"/>
    <xf numFmtId="164" fontId="18" fillId="2" borderId="0" xfId="1" applyFont="1" applyFill="1" applyBorder="1" applyAlignment="1" applyProtection="1"/>
    <xf numFmtId="3" fontId="23" fillId="0" borderId="0" xfId="0" applyNumberFormat="1" applyFont="1"/>
    <xf numFmtId="0" fontId="24" fillId="2" borderId="0" xfId="0" applyFont="1" applyFill="1" applyAlignment="1">
      <alignment horizontal="center" vertical="center"/>
    </xf>
    <xf numFmtId="165" fontId="23" fillId="0" borderId="0" xfId="2" applyFont="1" applyBorder="1" applyAlignment="1" applyProtection="1">
      <alignment horizontal="center" vertical="center"/>
    </xf>
    <xf numFmtId="0" fontId="2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3" fillId="2" borderId="0" xfId="0" applyNumberFormat="1" applyFont="1" applyFill="1"/>
    <xf numFmtId="0" fontId="18" fillId="2" borderId="0" xfId="0" applyFont="1" applyFill="1"/>
    <xf numFmtId="167" fontId="18" fillId="7" borderId="13" xfId="0" applyNumberFormat="1" applyFont="1" applyFill="1" applyBorder="1" applyAlignment="1">
      <alignment horizontal="center" vertical="center"/>
    </xf>
    <xf numFmtId="168" fontId="18" fillId="2" borderId="11" xfId="0" applyNumberFormat="1" applyFont="1" applyFill="1" applyBorder="1" applyAlignment="1">
      <alignment horizontal="center" vertical="center"/>
    </xf>
    <xf numFmtId="168" fontId="18" fillId="7" borderId="11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vertical="center"/>
    </xf>
    <xf numFmtId="0" fontId="25" fillId="0" borderId="15" xfId="0" applyFont="1" applyBorder="1"/>
    <xf numFmtId="0" fontId="25" fillId="0" borderId="16" xfId="0" applyFont="1" applyBorder="1"/>
    <xf numFmtId="0" fontId="25" fillId="0" borderId="17" xfId="0" applyFont="1" applyBorder="1"/>
    <xf numFmtId="0" fontId="25" fillId="2" borderId="3" xfId="0" applyFont="1" applyFill="1" applyBorder="1"/>
    <xf numFmtId="0" fontId="25" fillId="2" borderId="0" xfId="0" applyFont="1" applyFill="1"/>
    <xf numFmtId="0" fontId="25" fillId="0" borderId="4" xfId="0" applyFont="1" applyBorder="1"/>
    <xf numFmtId="0" fontId="25" fillId="0" borderId="3" xfId="0" applyFont="1" applyBorder="1"/>
    <xf numFmtId="0" fontId="2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9" fillId="8" borderId="11" xfId="0" applyFont="1" applyFill="1" applyBorder="1" applyAlignment="1">
      <alignment vertical="center"/>
    </xf>
    <xf numFmtId="0" fontId="0" fillId="2" borderId="4" xfId="0" applyFill="1" applyBorder="1"/>
    <xf numFmtId="0" fontId="1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5" fillId="0" borderId="14" xfId="0" applyFont="1" applyBorder="1"/>
    <xf numFmtId="0" fontId="2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5" fillId="0" borderId="19" xfId="0" applyNumberFormat="1" applyFont="1" applyBorder="1"/>
    <xf numFmtId="0" fontId="25" fillId="0" borderId="20" xfId="0" applyFont="1" applyBorder="1"/>
    <xf numFmtId="3" fontId="25" fillId="0" borderId="14" xfId="0" applyNumberFormat="1" applyFont="1" applyBorder="1"/>
    <xf numFmtId="3" fontId="25" fillId="2" borderId="19" xfId="0" applyNumberFormat="1" applyFont="1" applyFill="1" applyBorder="1"/>
    <xf numFmtId="3" fontId="25" fillId="2" borderId="14" xfId="0" applyNumberFormat="1" applyFont="1" applyFill="1" applyBorder="1"/>
    <xf numFmtId="0" fontId="25" fillId="2" borderId="14" xfId="0" applyFont="1" applyFill="1" applyBorder="1"/>
    <xf numFmtId="3" fontId="2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0" fillId="2" borderId="18" xfId="0" applyFont="1" applyFill="1" applyBorder="1"/>
    <xf numFmtId="0" fontId="2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5" fillId="2" borderId="19" xfId="0" applyFont="1" applyFill="1" applyBorder="1"/>
    <xf numFmtId="3" fontId="2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5" fillId="8" borderId="18" xfId="0" applyFont="1" applyFill="1" applyBorder="1"/>
    <xf numFmtId="0" fontId="25" fillId="10" borderId="18" xfId="0" applyFont="1" applyFill="1" applyBorder="1"/>
    <xf numFmtId="0" fontId="25" fillId="0" borderId="18" xfId="0" applyFont="1" applyBorder="1"/>
    <xf numFmtId="0" fontId="25" fillId="11" borderId="18" xfId="0" applyFont="1" applyFill="1" applyBorder="1"/>
    <xf numFmtId="0" fontId="25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1" fillId="2" borderId="13" xfId="0" applyFont="1" applyFill="1" applyBorder="1"/>
    <xf numFmtId="0" fontId="2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8" fillId="2" borderId="0" xfId="0" applyNumberFormat="1" applyFont="1" applyFill="1" applyBorder="1" applyAlignment="1">
      <alignment horizontal="center" vertical="center"/>
    </xf>
    <xf numFmtId="167" fontId="1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5" fillId="2" borderId="0" xfId="0" applyFont="1" applyFill="1" applyBorder="1"/>
    <xf numFmtId="0" fontId="25" fillId="2" borderId="16" xfId="0" applyFont="1" applyFill="1" applyBorder="1"/>
    <xf numFmtId="0" fontId="45" fillId="0" borderId="46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8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6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9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8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8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8" fillId="46" borderId="51" xfId="2" applyNumberFormat="1" applyFill="1" applyBorder="1" applyAlignment="1">
      <alignment horizontal="center" vertical="center"/>
    </xf>
    <xf numFmtId="0" fontId="46" fillId="50" borderId="51" xfId="0" applyFont="1" applyFill="1" applyBorder="1" applyAlignment="1">
      <alignment horizontal="center" vertical="center"/>
    </xf>
    <xf numFmtId="4" fontId="46" fillId="50" borderId="51" xfId="0" applyNumberFormat="1" applyFont="1" applyFill="1" applyBorder="1" applyAlignment="1">
      <alignment horizontal="center" vertical="center"/>
    </xf>
    <xf numFmtId="169" fontId="46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8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48" borderId="51" xfId="0" applyFont="1" applyFill="1" applyBorder="1" applyAlignment="1">
      <alignment horizontal="center" vertical="center" wrapText="1"/>
    </xf>
    <xf numFmtId="4" fontId="46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6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6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2" fillId="0" borderId="57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6" fillId="0" borderId="58" xfId="0" applyNumberFormat="1" applyFont="1" applyBorder="1" applyAlignment="1">
      <alignment horizontal="center" vertical="center"/>
    </xf>
    <xf numFmtId="3" fontId="9" fillId="52" borderId="58" xfId="51" applyNumberFormat="1" applyFont="1" applyFill="1" applyBorder="1" applyAlignment="1">
      <alignment horizontal="center"/>
    </xf>
    <xf numFmtId="0" fontId="54" fillId="0" borderId="0" xfId="0" applyFont="1"/>
    <xf numFmtId="0" fontId="54" fillId="53" borderId="58" xfId="0" applyFont="1" applyFill="1" applyBorder="1" applyAlignment="1">
      <alignment horizontal="center"/>
    </xf>
    <xf numFmtId="0" fontId="54" fillId="52" borderId="58" xfId="0" applyFont="1" applyFill="1" applyBorder="1" applyAlignment="1">
      <alignment horizontal="center"/>
    </xf>
    <xf numFmtId="0" fontId="54" fillId="46" borderId="0" xfId="0" applyFont="1" applyFill="1"/>
    <xf numFmtId="0" fontId="54" fillId="0" borderId="0" xfId="0" applyFont="1" applyAlignment="1">
      <alignment horizontal="center"/>
    </xf>
    <xf numFmtId="4" fontId="9" fillId="0" borderId="58" xfId="51" applyNumberFormat="1" applyFont="1" applyBorder="1" applyAlignment="1">
      <alignment horizontal="center"/>
    </xf>
    <xf numFmtId="2" fontId="54" fillId="54" borderId="58" xfId="0" applyNumberFormat="1" applyFont="1" applyFill="1" applyBorder="1" applyAlignment="1">
      <alignment horizontal="center"/>
    </xf>
    <xf numFmtId="2" fontId="54" fillId="0" borderId="0" xfId="0" applyNumberFormat="1" applyFont="1" applyAlignment="1">
      <alignment horizontal="center"/>
    </xf>
    <xf numFmtId="0" fontId="54" fillId="53" borderId="58" xfId="0" applyFont="1" applyFill="1" applyBorder="1" applyAlignment="1">
      <alignment horizontal="left" indent="1"/>
    </xf>
    <xf numFmtId="0" fontId="54" fillId="52" borderId="58" xfId="0" applyFont="1" applyFill="1" applyBorder="1" applyAlignment="1">
      <alignment horizontal="left" indent="1"/>
    </xf>
    <xf numFmtId="0" fontId="54" fillId="0" borderId="0" xfId="0" applyFont="1" applyAlignment="1">
      <alignment horizontal="left" indent="1"/>
    </xf>
    <xf numFmtId="0" fontId="54" fillId="52" borderId="59" xfId="0" applyFont="1" applyFill="1" applyBorder="1" applyAlignment="1">
      <alignment horizontal="left" indent="1"/>
    </xf>
    <xf numFmtId="3" fontId="9" fillId="52" borderId="59" xfId="51" applyNumberFormat="1" applyFont="1" applyFill="1" applyBorder="1" applyAlignment="1">
      <alignment horizontal="center"/>
    </xf>
    <xf numFmtId="2" fontId="54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3" fillId="3" borderId="52" xfId="0" applyFont="1" applyFill="1" applyBorder="1" applyAlignment="1">
      <alignment horizontal="left" vertical="center" indent="1"/>
    </xf>
    <xf numFmtId="0" fontId="53" fillId="3" borderId="52" xfId="0" applyFont="1" applyFill="1" applyBorder="1" applyAlignment="1">
      <alignment horizontal="center" vertical="center"/>
    </xf>
    <xf numFmtId="4" fontId="46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6" fillId="45" borderId="50" xfId="0" applyFont="1" applyFill="1" applyBorder="1" applyAlignment="1">
      <alignment horizontal="left" vertical="center" wrapText="1" indent="1"/>
    </xf>
    <xf numFmtId="4" fontId="48" fillId="45" borderId="21" xfId="0" applyNumberFormat="1" applyFont="1" applyFill="1" applyBorder="1" applyAlignment="1">
      <alignment horizontal="center" vertical="center" wrapText="1"/>
    </xf>
    <xf numFmtId="0" fontId="46" fillId="49" borderId="50" xfId="0" applyFont="1" applyFill="1" applyBorder="1" applyAlignment="1">
      <alignment horizontal="left" vertical="center" wrapText="1" indent="1"/>
    </xf>
    <xf numFmtId="4" fontId="46" fillId="49" borderId="21" xfId="0" applyNumberFormat="1" applyFont="1" applyFill="1" applyBorder="1" applyAlignment="1">
      <alignment horizontal="center" vertical="center" wrapText="1"/>
    </xf>
    <xf numFmtId="4" fontId="46" fillId="49" borderId="21" xfId="0" applyNumberFormat="1" applyFont="1" applyFill="1" applyBorder="1" applyAlignment="1">
      <alignment horizontal="center"/>
    </xf>
    <xf numFmtId="169" fontId="46" fillId="47" borderId="21" xfId="2" applyNumberFormat="1" applyFont="1" applyFill="1" applyBorder="1" applyAlignment="1">
      <alignment horizontal="center"/>
    </xf>
    <xf numFmtId="0" fontId="56" fillId="47" borderId="21" xfId="0" applyFont="1" applyFill="1" applyBorder="1" applyAlignment="1">
      <alignment horizontal="center" vertical="center" wrapText="1"/>
    </xf>
    <xf numFmtId="4" fontId="57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0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5" fillId="3" borderId="3" xfId="0" applyNumberFormat="1" applyFont="1" applyFill="1" applyBorder="1" applyAlignment="1">
      <alignment horizontal="center" vertical="center"/>
    </xf>
    <xf numFmtId="0" fontId="54" fillId="52" borderId="66" xfId="0" applyFont="1" applyFill="1" applyBorder="1" applyAlignment="1">
      <alignment horizontal="left" indent="1"/>
    </xf>
    <xf numFmtId="3" fontId="9" fillId="52" borderId="65" xfId="51" applyNumberFormat="1" applyFont="1" applyFill="1" applyBorder="1" applyAlignment="1">
      <alignment horizontal="center"/>
    </xf>
    <xf numFmtId="4" fontId="9" fillId="0" borderId="65" xfId="51" applyNumberFormat="1" applyFont="1" applyBorder="1" applyAlignment="1">
      <alignment horizontal="center"/>
    </xf>
    <xf numFmtId="0" fontId="54" fillId="4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center"/>
    </xf>
    <xf numFmtId="0" fontId="54" fillId="46" borderId="59" xfId="0" applyFont="1" applyFill="1" applyBorder="1" applyAlignment="1">
      <alignment horizontal="center"/>
    </xf>
    <xf numFmtId="3" fontId="9" fillId="46" borderId="59" xfId="51" applyNumberFormat="1" applyFont="1" applyFill="1" applyBorder="1" applyAlignment="1">
      <alignment horizontal="center"/>
    </xf>
    <xf numFmtId="4" fontId="9" fillId="46" borderId="59" xfId="51" applyNumberFormat="1" applyFont="1" applyFill="1" applyBorder="1" applyAlignment="1">
      <alignment horizontal="center"/>
    </xf>
    <xf numFmtId="4" fontId="46" fillId="0" borderId="67" xfId="0" applyNumberFormat="1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 wrapText="1"/>
    </xf>
    <xf numFmtId="0" fontId="50" fillId="0" borderId="69" xfId="0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5" fillId="0" borderId="0" xfId="0" applyFont="1"/>
    <xf numFmtId="3" fontId="25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53" fillId="3" borderId="52" xfId="0" applyFont="1" applyFill="1" applyBorder="1" applyAlignment="1">
      <alignment horizontal="left" vertical="top" indent="1"/>
    </xf>
    <xf numFmtId="4" fontId="8" fillId="0" borderId="58" xfId="51" applyNumberFormat="1" applyFont="1" applyBorder="1" applyAlignment="1">
      <alignment horizontal="center"/>
    </xf>
    <xf numFmtId="4" fontId="48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8" fillId="0" borderId="21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3" fontId="25" fillId="3" borderId="16" xfId="0" applyNumberFormat="1" applyFont="1" applyFill="1" applyBorder="1" applyAlignment="1">
      <alignment horizontal="center" vertical="center"/>
    </xf>
    <xf numFmtId="3" fontId="25" fillId="3" borderId="17" xfId="0" applyNumberFormat="1" applyFont="1" applyFill="1" applyBorder="1" applyAlignment="1">
      <alignment horizontal="center" vertical="center"/>
    </xf>
    <xf numFmtId="3" fontId="25" fillId="3" borderId="4" xfId="0" applyNumberFormat="1" applyFont="1" applyFill="1" applyBorder="1" applyAlignment="1">
      <alignment horizontal="center" vertical="center"/>
    </xf>
    <xf numFmtId="4" fontId="25" fillId="3" borderId="17" xfId="0" applyNumberFormat="1" applyFont="1" applyFill="1" applyBorder="1" applyAlignment="1">
      <alignment horizontal="center" vertical="center"/>
    </xf>
    <xf numFmtId="4" fontId="25" fillId="3" borderId="0" xfId="0" applyNumberFormat="1" applyFont="1" applyFill="1" applyAlignment="1">
      <alignment horizontal="center" vertical="center"/>
    </xf>
    <xf numFmtId="4" fontId="25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3" fillId="3" borderId="71" xfId="0" applyFont="1" applyFill="1" applyBorder="1" applyAlignment="1">
      <alignment horizontal="left" vertical="center" indent="1"/>
    </xf>
    <xf numFmtId="0" fontId="53" fillId="3" borderId="71" xfId="0" applyFont="1" applyFill="1" applyBorder="1" applyAlignment="1">
      <alignment horizontal="center" vertical="center"/>
    </xf>
    <xf numFmtId="0" fontId="54" fillId="46" borderId="21" xfId="0" applyFont="1" applyFill="1" applyBorder="1" applyAlignment="1">
      <alignment horizontal="left" indent="1"/>
    </xf>
    <xf numFmtId="0" fontId="54" fillId="50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center"/>
    </xf>
    <xf numFmtId="0" fontId="54" fillId="46" borderId="21" xfId="0" applyFont="1" applyFill="1" applyBorder="1" applyAlignment="1">
      <alignment horizontal="center"/>
    </xf>
    <xf numFmtId="3" fontId="9" fillId="46" borderId="21" xfId="51" applyNumberFormat="1" applyFont="1" applyFill="1" applyBorder="1" applyAlignment="1">
      <alignment horizontal="center"/>
    </xf>
    <xf numFmtId="4" fontId="9" fillId="46" borderId="21" xfId="51" applyNumberFormat="1" applyFont="1" applyFill="1" applyBorder="1" applyAlignment="1">
      <alignment horizontal="center"/>
    </xf>
    <xf numFmtId="2" fontId="54" fillId="54" borderId="21" xfId="0" applyNumberFormat="1" applyFont="1" applyFill="1" applyBorder="1" applyAlignment="1">
      <alignment horizontal="center"/>
    </xf>
    <xf numFmtId="0" fontId="54" fillId="51" borderId="21" xfId="0" applyFont="1" applyFill="1" applyBorder="1" applyAlignment="1">
      <alignment horizontal="left" indent="1"/>
    </xf>
    <xf numFmtId="0" fontId="54" fillId="51" borderId="21" xfId="0" applyFont="1" applyFill="1" applyBorder="1" applyAlignment="1">
      <alignment horizontal="center"/>
    </xf>
    <xf numFmtId="0" fontId="54" fillId="50" borderId="21" xfId="0" applyFont="1" applyFill="1" applyBorder="1" applyAlignment="1">
      <alignment horizontal="center"/>
    </xf>
    <xf numFmtId="3" fontId="9" fillId="50" borderId="21" xfId="51" applyNumberFormat="1" applyFont="1" applyFill="1" applyBorder="1" applyAlignment="1">
      <alignment horizontal="center"/>
    </xf>
    <xf numFmtId="4" fontId="9" fillId="0" borderId="21" xfId="51" applyNumberFormat="1" applyFont="1" applyBorder="1" applyAlignment="1">
      <alignment horizontal="center"/>
    </xf>
    <xf numFmtId="0" fontId="54" fillId="46" borderId="0" xfId="0" applyFont="1" applyFill="1" applyBorder="1"/>
    <xf numFmtId="0" fontId="54" fillId="0" borderId="0" xfId="0" applyFont="1" applyBorder="1"/>
    <xf numFmtId="4" fontId="0" fillId="46" borderId="68" xfId="0" applyNumberForma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" fontId="1" fillId="0" borderId="59" xfId="51" applyNumberFormat="1" applyFont="1" applyBorder="1" applyAlignment="1">
      <alignment horizontal="center"/>
    </xf>
    <xf numFmtId="0" fontId="48" fillId="0" borderId="21" xfId="0" applyFont="1" applyBorder="1"/>
    <xf numFmtId="0" fontId="48" fillId="0" borderId="21" xfId="0" applyFont="1" applyBorder="1" applyAlignment="1">
      <alignment vertical="center"/>
    </xf>
    <xf numFmtId="171" fontId="54" fillId="0" borderId="21" xfId="0" applyNumberFormat="1" applyFont="1" applyBorder="1"/>
    <xf numFmtId="0" fontId="50" fillId="48" borderId="72" xfId="0" applyFont="1" applyFill="1" applyBorder="1" applyAlignment="1">
      <alignment horizontal="center" vertical="center"/>
    </xf>
    <xf numFmtId="0" fontId="50" fillId="0" borderId="72" xfId="0" applyFont="1" applyBorder="1" applyAlignment="1">
      <alignment horizontal="center" vertical="center"/>
    </xf>
    <xf numFmtId="0" fontId="50" fillId="0" borderId="73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9" fillId="0" borderId="0" xfId="0" applyNumberFormat="1" applyFont="1" applyAlignment="1">
      <alignment horizontal="center" vertical="center"/>
    </xf>
    <xf numFmtId="165" fontId="59" fillId="0" borderId="0" xfId="2" applyFont="1" applyAlignment="1">
      <alignment horizontal="center" vertical="center"/>
    </xf>
    <xf numFmtId="0" fontId="53" fillId="3" borderId="21" xfId="0" applyFont="1" applyFill="1" applyBorder="1" applyAlignment="1">
      <alignment horizontal="left" vertical="center" indent="1"/>
    </xf>
    <xf numFmtId="0" fontId="53" fillId="3" borderId="21" xfId="0" applyFont="1" applyFill="1" applyBorder="1" applyAlignment="1">
      <alignment horizontal="center" vertical="center"/>
    </xf>
    <xf numFmtId="170" fontId="48" fillId="0" borderId="21" xfId="0" applyNumberFormat="1" applyFont="1" applyBorder="1"/>
    <xf numFmtId="170" fontId="48" fillId="0" borderId="21" xfId="0" applyNumberFormat="1" applyFont="1" applyBorder="1" applyAlignment="1">
      <alignment vertical="center"/>
    </xf>
    <xf numFmtId="0" fontId="54" fillId="0" borderId="21" xfId="0" applyFont="1" applyBorder="1"/>
    <xf numFmtId="171" fontId="54" fillId="0" borderId="21" xfId="0" applyNumberFormat="1" applyFont="1" applyBorder="1" applyAlignment="1">
      <alignment vertical="center"/>
    </xf>
    <xf numFmtId="171" fontId="54" fillId="0" borderId="21" xfId="0" applyNumberFormat="1" applyFont="1" applyBorder="1" applyAlignment="1">
      <alignment horizontal="right" vertical="center" wrapText="1"/>
    </xf>
    <xf numFmtId="4" fontId="58" fillId="0" borderId="21" xfId="0" applyNumberFormat="1" applyFont="1" applyBorder="1"/>
    <xf numFmtId="4" fontId="58" fillId="0" borderId="21" xfId="0" applyNumberFormat="1" applyFont="1" applyBorder="1" applyAlignment="1">
      <alignment vertical="center"/>
    </xf>
    <xf numFmtId="3" fontId="58" fillId="0" borderId="21" xfId="0" applyNumberFormat="1" applyFont="1" applyBorder="1"/>
    <xf numFmtId="3" fontId="58" fillId="0" borderId="21" xfId="0" applyNumberFormat="1" applyFont="1" applyBorder="1" applyAlignment="1">
      <alignment vertical="center"/>
    </xf>
    <xf numFmtId="4" fontId="60" fillId="57" borderId="58" xfId="51" applyNumberFormat="1" applyFont="1" applyFill="1" applyBorder="1" applyAlignment="1">
      <alignment horizontal="center"/>
    </xf>
    <xf numFmtId="14" fontId="48" fillId="0" borderId="9" xfId="0" applyNumberFormat="1" applyFont="1" applyBorder="1"/>
    <xf numFmtId="2" fontId="0" fillId="0" borderId="70" xfId="0" applyNumberFormat="1" applyBorder="1"/>
    <xf numFmtId="2" fontId="0" fillId="0" borderId="76" xfId="0" applyNumberFormat="1" applyBorder="1"/>
    <xf numFmtId="0" fontId="0" fillId="0" borderId="76" xfId="0" applyBorder="1"/>
    <xf numFmtId="0" fontId="0" fillId="0" borderId="21" xfId="0" applyBorder="1"/>
    <xf numFmtId="18" fontId="0" fillId="0" borderId="21" xfId="0" applyNumberFormat="1" applyBorder="1"/>
    <xf numFmtId="14" fontId="0" fillId="0" borderId="21" xfId="0" applyNumberFormat="1" applyBorder="1"/>
    <xf numFmtId="4" fontId="46" fillId="0" borderId="0" xfId="0" applyNumberFormat="1" applyFon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 vertical="center"/>
    </xf>
    <xf numFmtId="0" fontId="18" fillId="3" borderId="54" xfId="0" applyFont="1" applyFill="1" applyBorder="1" applyAlignment="1">
      <alignment horizontal="center" vertical="center"/>
    </xf>
    <xf numFmtId="0" fontId="18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0" fillId="55" borderId="74" xfId="0" applyFont="1" applyFill="1" applyBorder="1" applyAlignment="1">
      <alignment horizontal="center"/>
    </xf>
    <xf numFmtId="0" fontId="40" fillId="55" borderId="75" xfId="0" applyFont="1" applyFill="1" applyBorder="1" applyAlignment="1">
      <alignment horizontal="center"/>
    </xf>
    <xf numFmtId="0" fontId="40" fillId="55" borderId="60" xfId="0" applyFont="1" applyFill="1" applyBorder="1" applyAlignment="1">
      <alignment horizontal="left"/>
    </xf>
    <xf numFmtId="0" fontId="40" fillId="55" borderId="61" xfId="0" applyFont="1" applyFill="1" applyBorder="1" applyAlignment="1">
      <alignment horizontal="left"/>
    </xf>
    <xf numFmtId="0" fontId="55" fillId="55" borderId="62" xfId="0" applyFont="1" applyFill="1" applyBorder="1" applyAlignment="1">
      <alignment horizontal="center" vertical="center"/>
    </xf>
    <xf numFmtId="0" fontId="55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3" borderId="19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64" xfId="0" applyFont="1" applyFill="1" applyBorder="1" applyAlignment="1">
      <alignment horizontal="center" vertical="center"/>
    </xf>
    <xf numFmtId="0" fontId="18" fillId="12" borderId="53" xfId="0" applyFont="1" applyFill="1" applyBorder="1" applyAlignment="1">
      <alignment horizontal="center" vertical="center"/>
    </xf>
    <xf numFmtId="0" fontId="18" fillId="12" borderId="54" xfId="0" applyFont="1" applyFill="1" applyBorder="1" applyAlignment="1">
      <alignment horizontal="center" vertical="center"/>
    </xf>
    <xf numFmtId="0" fontId="18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0.25349905116963922</c:v>
                </c:pt>
                <c:pt idx="1">
                  <c:v>0.35056715967392754</c:v>
                </c:pt>
                <c:pt idx="2">
                  <c:v>1.6621623123235601E-2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2.0057813433049666E-2</c:v>
                </c:pt>
                <c:pt idx="1">
                  <c:v>0.94599371963276779</c:v>
                </c:pt>
                <c:pt idx="2">
                  <c:v>3.3948466934182561E-2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General'!$C$22:$C$30</c:f>
              <c:numCache>
                <c:formatCode>#,##0.00</c:formatCode>
                <c:ptCount val="9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  <c:pt idx="8">
                  <c:v>107036.54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General'!$D$22:$D$30</c:f>
              <c:numCache>
                <c:formatCode>#,##0.00</c:formatCode>
                <c:ptCount val="9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  <c:pt idx="8">
                  <c:v>4659302.5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General'!$B$22:$B$30</c15:sqref>
                        </c15:formulaRef>
                      </c:ext>
                    </c:extLst>
                    <c:strCache>
                      <c:ptCount val="9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  <c:pt idx="8">
                        <c:v>31/10-06/11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General'!$E$22:$E$30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  <c:pt idx="8">
                        <c:v>191987.59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Dinamizado'!$B$3:$B$25</c:f>
              <c:strCache>
                <c:ptCount val="2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</c:strCache>
            </c:strRef>
          </c:cat>
          <c:val>
            <c:numRef>
              <c:f>'Historico Dinamizado'!$C$3:$C$25</c:f>
              <c:numCache>
                <c:formatCode>#,##0.00</c:formatCode>
                <c:ptCount val="23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  <c:pt idx="22">
                  <c:v>1375636.3033333316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Dinamizado'!$B$3:$B$25</c:f>
              <c:strCache>
                <c:ptCount val="2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</c:strCache>
            </c:strRef>
          </c:cat>
          <c:val>
            <c:numRef>
              <c:f>'Historico Dinamizado'!$D$3:$D$25</c:f>
              <c:numCache>
                <c:formatCode>#,##0.00</c:formatCode>
                <c:ptCount val="23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  <c:pt idx="22">
                  <c:v>1902385.4699999974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Dinamizado'!$B$3:$B$25</c:f>
              <c:strCache>
                <c:ptCount val="2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</c:strCache>
            </c:strRef>
          </c:cat>
          <c:val>
            <c:numRef>
              <c:f>'Historico Dinamizado'!$E$3:$E$25</c:f>
              <c:numCache>
                <c:formatCode>#,##0.00</c:formatCode>
                <c:ptCount val="23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  <c:pt idx="22">
                  <c:v>160699.11199999999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63" t="s">
        <v>339</v>
      </c>
      <c r="D2" s="463"/>
      <c r="E2" s="463"/>
      <c r="F2" s="464" t="s">
        <v>343</v>
      </c>
      <c r="G2" s="464"/>
      <c r="H2" s="464"/>
      <c r="I2" s="465" t="s">
        <v>0</v>
      </c>
      <c r="J2" s="465"/>
      <c r="K2" s="465"/>
    </row>
    <row r="3" spans="1:11" x14ac:dyDescent="0.25">
      <c r="A3" s="2"/>
      <c r="C3" s="463" t="s">
        <v>1</v>
      </c>
      <c r="D3" s="463"/>
      <c r="E3" s="463"/>
      <c r="F3" s="466" t="s">
        <v>2</v>
      </c>
      <c r="G3" s="466"/>
      <c r="H3" s="466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63" t="s">
        <v>339</v>
      </c>
      <c r="D241" s="463"/>
      <c r="E241" s="463"/>
      <c r="F241" s="464" t="s">
        <v>343</v>
      </c>
      <c r="G241" s="464"/>
      <c r="H241" s="464"/>
      <c r="I241" s="465" t="s">
        <v>0</v>
      </c>
      <c r="J241" s="465"/>
      <c r="K241" s="465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7" t="s">
        <v>1</v>
      </c>
      <c r="D242" s="467"/>
      <c r="E242" s="467"/>
      <c r="F242" s="468" t="s">
        <v>2</v>
      </c>
      <c r="G242" s="468"/>
      <c r="H242" s="468"/>
      <c r="I242" s="469"/>
      <c r="J242" s="469"/>
      <c r="K242" s="469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showGridLines="0" tabSelected="1" zoomScale="90" zoomScaleNormal="90" workbookViewId="0">
      <pane ySplit="1" topLeftCell="A2" activePane="bottomLeft" state="frozen"/>
      <selection pane="bottomLeft" activeCell="E17" sqref="E17"/>
    </sheetView>
  </sheetViews>
  <sheetFormatPr baseColWidth="10" defaultColWidth="9.140625" defaultRowHeight="15" x14ac:dyDescent="0.25"/>
  <cols>
    <col min="1" max="1" width="25.5703125" style="352" customWidth="1"/>
    <col min="2" max="2" width="28.5703125" style="352" bestFit="1" customWidth="1"/>
    <col min="3" max="3" width="44.85546875" style="352" customWidth="1"/>
    <col min="4" max="4" width="32.42578125" style="346" customWidth="1"/>
    <col min="5" max="5" width="21.5703125" style="346" bestFit="1" customWidth="1"/>
    <col min="6" max="6" width="15.7109375" style="346" customWidth="1"/>
    <col min="7" max="7" width="17.28515625" style="349" bestFit="1" customWidth="1"/>
    <col min="8" max="8" width="15.7109375" style="346" customWidth="1"/>
    <col min="9" max="9" width="14" style="346" customWidth="1"/>
    <col min="10" max="10" width="15.7109375" style="346" customWidth="1"/>
    <col min="11" max="1027" width="10.5703125" style="342" customWidth="1"/>
    <col min="1028" max="16384" width="9.140625" style="342"/>
  </cols>
  <sheetData>
    <row r="1" spans="1:10" ht="20.100000000000001" customHeight="1" x14ac:dyDescent="0.25">
      <c r="A1" s="412" t="s">
        <v>214</v>
      </c>
      <c r="B1" s="412" t="s">
        <v>449</v>
      </c>
      <c r="C1" s="412" t="s">
        <v>215</v>
      </c>
      <c r="D1" s="413" t="s">
        <v>429</v>
      </c>
      <c r="E1" s="413" t="s">
        <v>216</v>
      </c>
      <c r="F1" s="413" t="s">
        <v>217</v>
      </c>
      <c r="G1" s="413" t="s">
        <v>218</v>
      </c>
      <c r="H1" s="413" t="s">
        <v>219</v>
      </c>
      <c r="I1" s="413" t="s">
        <v>220</v>
      </c>
      <c r="J1" s="413" t="s">
        <v>221</v>
      </c>
    </row>
    <row r="2" spans="1:10" s="427" customFormat="1" ht="17.100000000000001" customHeight="1" x14ac:dyDescent="0.25">
      <c r="A2" s="414" t="s">
        <v>342</v>
      </c>
      <c r="B2" s="415" t="s">
        <v>537</v>
      </c>
      <c r="C2" s="416" t="s">
        <v>538</v>
      </c>
      <c r="D2" s="417"/>
      <c r="E2" s="418" t="s">
        <v>539</v>
      </c>
      <c r="F2" s="425">
        <v>176698</v>
      </c>
      <c r="G2" s="426">
        <v>172769.13</v>
      </c>
      <c r="H2" s="419">
        <v>942345</v>
      </c>
      <c r="I2" s="421">
        <f t="shared" ref="I2:I12" si="0">F2/G2</f>
        <v>1.0227405787133383</v>
      </c>
      <c r="J2" s="421">
        <f t="shared" ref="J2:J12" si="1">H2/F2</f>
        <v>5.3330824344361565</v>
      </c>
    </row>
    <row r="3" spans="1:10" s="428" customFormat="1" ht="20.100000000000001" customHeight="1" x14ac:dyDescent="0.25">
      <c r="A3" s="414" t="s">
        <v>342</v>
      </c>
      <c r="B3" s="415" t="s">
        <v>540</v>
      </c>
      <c r="C3" s="416" t="s">
        <v>541</v>
      </c>
      <c r="D3" s="417"/>
      <c r="E3" s="418" t="s">
        <v>542</v>
      </c>
      <c r="F3" s="419">
        <v>161627</v>
      </c>
      <c r="G3" s="420">
        <v>186252.9</v>
      </c>
      <c r="H3" s="419">
        <v>773506</v>
      </c>
      <c r="I3" s="421">
        <f t="shared" si="0"/>
        <v>0.86778246137375581</v>
      </c>
      <c r="J3" s="421">
        <f t="shared" si="1"/>
        <v>4.7857474308129211</v>
      </c>
    </row>
    <row r="4" spans="1:10" s="428" customFormat="1" ht="20.100000000000001" customHeight="1" x14ac:dyDescent="0.25">
      <c r="A4" s="415" t="s">
        <v>342</v>
      </c>
      <c r="B4" s="415" t="s">
        <v>543</v>
      </c>
      <c r="C4" s="422" t="s">
        <v>544</v>
      </c>
      <c r="D4" s="423"/>
      <c r="E4" s="424" t="s">
        <v>545</v>
      </c>
      <c r="F4" s="425">
        <v>28799</v>
      </c>
      <c r="G4" s="426">
        <v>18915.169999999998</v>
      </c>
      <c r="H4" s="425">
        <v>65156</v>
      </c>
      <c r="I4" s="421">
        <f t="shared" si="0"/>
        <v>1.5225345582408196</v>
      </c>
      <c r="J4" s="421">
        <f t="shared" si="1"/>
        <v>2.2624396680440295</v>
      </c>
    </row>
    <row r="5" spans="1:10" s="428" customFormat="1" ht="20.100000000000001" customHeight="1" x14ac:dyDescent="0.25">
      <c r="A5" s="414" t="s">
        <v>470</v>
      </c>
      <c r="B5" s="415" t="s">
        <v>546</v>
      </c>
      <c r="C5" s="416" t="s">
        <v>547</v>
      </c>
      <c r="D5" s="417"/>
      <c r="E5" s="418" t="s">
        <v>548</v>
      </c>
      <c r="F5" s="419">
        <v>1975</v>
      </c>
      <c r="G5" s="420">
        <v>801.45</v>
      </c>
      <c r="H5" s="419">
        <v>3446</v>
      </c>
      <c r="I5" s="421">
        <f t="shared" si="0"/>
        <v>2.4642834861812961</v>
      </c>
      <c r="J5" s="421">
        <f t="shared" si="1"/>
        <v>1.7448101265822784</v>
      </c>
    </row>
    <row r="6" spans="1:10" s="428" customFormat="1" ht="20.100000000000001" customHeight="1" x14ac:dyDescent="0.25">
      <c r="A6" s="414" t="s">
        <v>399</v>
      </c>
      <c r="B6" s="415" t="s">
        <v>549</v>
      </c>
      <c r="C6" s="416" t="s">
        <v>550</v>
      </c>
      <c r="D6" s="417"/>
      <c r="E6" s="418" t="s">
        <v>551</v>
      </c>
      <c r="F6" s="419">
        <v>8221</v>
      </c>
      <c r="G6" s="420">
        <v>5730.817</v>
      </c>
      <c r="H6" s="419">
        <v>17139</v>
      </c>
      <c r="I6" s="421">
        <f t="shared" si="0"/>
        <v>1.4345249551678234</v>
      </c>
      <c r="J6" s="421">
        <f t="shared" si="1"/>
        <v>2.0847828731297895</v>
      </c>
    </row>
    <row r="7" spans="1:10" s="428" customFormat="1" ht="20.100000000000001" customHeight="1" x14ac:dyDescent="0.25">
      <c r="A7" s="415" t="s">
        <v>399</v>
      </c>
      <c r="B7" s="415" t="s">
        <v>552</v>
      </c>
      <c r="C7" s="422" t="s">
        <v>553</v>
      </c>
      <c r="D7" s="423"/>
      <c r="E7" s="424" t="s">
        <v>554</v>
      </c>
      <c r="F7" s="425">
        <v>8760</v>
      </c>
      <c r="G7" s="426">
        <v>3417.05</v>
      </c>
      <c r="H7" s="425">
        <v>16361</v>
      </c>
      <c r="I7" s="421">
        <f t="shared" si="0"/>
        <v>2.5636148139477033</v>
      </c>
      <c r="J7" s="421">
        <f t="shared" si="1"/>
        <v>1.8676940639269406</v>
      </c>
    </row>
    <row r="8" spans="1:10" s="345" customFormat="1" ht="17.100000000000001" customHeight="1" x14ac:dyDescent="0.25">
      <c r="A8" s="414" t="s">
        <v>382</v>
      </c>
      <c r="B8" s="415" t="s">
        <v>555</v>
      </c>
      <c r="C8" s="416" t="s">
        <v>556</v>
      </c>
      <c r="D8" s="417"/>
      <c r="E8" s="418" t="s">
        <v>557</v>
      </c>
      <c r="F8" s="419">
        <v>19140</v>
      </c>
      <c r="G8" s="420">
        <v>14621.58</v>
      </c>
      <c r="H8" s="419">
        <v>49247</v>
      </c>
      <c r="I8" s="421">
        <f t="shared" si="0"/>
        <v>1.3090240589594284</v>
      </c>
      <c r="J8" s="421">
        <f t="shared" si="1"/>
        <v>2.5729885057471265</v>
      </c>
    </row>
    <row r="9" spans="1:10" s="345" customFormat="1" ht="17.100000000000001" customHeight="1" x14ac:dyDescent="0.25">
      <c r="A9" s="379" t="s">
        <v>400</v>
      </c>
      <c r="B9" s="415" t="s">
        <v>549</v>
      </c>
      <c r="C9" s="380" t="s">
        <v>558</v>
      </c>
      <c r="D9" s="381"/>
      <c r="E9" s="382" t="s">
        <v>559</v>
      </c>
      <c r="F9" s="383">
        <v>6818</v>
      </c>
      <c r="G9" s="384">
        <v>2594.0329999999999</v>
      </c>
      <c r="H9" s="383">
        <v>12970</v>
      </c>
      <c r="I9" s="355">
        <f t="shared" si="0"/>
        <v>2.6283397319926154</v>
      </c>
      <c r="J9" s="355">
        <f t="shared" si="1"/>
        <v>1.9023173951305368</v>
      </c>
    </row>
    <row r="10" spans="1:10" ht="17.100000000000001" customHeight="1" x14ac:dyDescent="0.25">
      <c r="A10" s="376" t="s">
        <v>400</v>
      </c>
      <c r="B10" s="415" t="s">
        <v>549</v>
      </c>
      <c r="C10" s="422" t="s">
        <v>560</v>
      </c>
      <c r="D10" s="423"/>
      <c r="E10" s="424" t="s">
        <v>561</v>
      </c>
      <c r="F10" s="425">
        <v>7978</v>
      </c>
      <c r="G10" s="378">
        <v>483.63330000000002</v>
      </c>
      <c r="H10" s="377">
        <v>14343</v>
      </c>
      <c r="I10" s="348">
        <f t="shared" si="0"/>
        <v>16.495969156797102</v>
      </c>
      <c r="J10" s="348">
        <f t="shared" si="1"/>
        <v>1.7978190022562046</v>
      </c>
    </row>
    <row r="11" spans="1:10" s="345" customFormat="1" ht="17.100000000000001" customHeight="1" x14ac:dyDescent="0.25">
      <c r="A11" s="353" t="s">
        <v>382</v>
      </c>
      <c r="B11" s="415" t="s">
        <v>562</v>
      </c>
      <c r="C11" s="416" t="s">
        <v>563</v>
      </c>
      <c r="D11" s="417"/>
      <c r="E11" s="418" t="s">
        <v>539</v>
      </c>
      <c r="F11" s="419">
        <v>16202</v>
      </c>
      <c r="G11" s="431">
        <v>2854.4670000000001</v>
      </c>
      <c r="H11" s="354">
        <v>32712</v>
      </c>
      <c r="I11" s="348">
        <f t="shared" si="0"/>
        <v>5.6760158726655447</v>
      </c>
      <c r="J11" s="348">
        <f t="shared" si="1"/>
        <v>2.0190099987655845</v>
      </c>
    </row>
    <row r="12" spans="1:10" ht="17.100000000000001" customHeight="1" x14ac:dyDescent="0.25">
      <c r="A12" s="351" t="s">
        <v>399</v>
      </c>
      <c r="B12" s="415" t="s">
        <v>555</v>
      </c>
      <c r="C12" s="422" t="s">
        <v>564</v>
      </c>
      <c r="D12" s="423"/>
      <c r="E12" s="424" t="s">
        <v>565</v>
      </c>
      <c r="F12" s="425">
        <v>7013</v>
      </c>
      <c r="G12" s="453">
        <v>1562.25</v>
      </c>
      <c r="H12" s="341">
        <v>11510</v>
      </c>
      <c r="I12" s="348">
        <f t="shared" si="0"/>
        <v>4.489038246119379</v>
      </c>
      <c r="J12" s="348">
        <f t="shared" si="1"/>
        <v>1.6412377014116641</v>
      </c>
    </row>
    <row r="13" spans="1:10" ht="17.100000000000001" customHeight="1" x14ac:dyDescent="0.25">
      <c r="A13" s="351" t="s">
        <v>382</v>
      </c>
      <c r="B13" s="351" t="s">
        <v>549</v>
      </c>
      <c r="C13" s="416" t="s">
        <v>566</v>
      </c>
      <c r="D13" s="417"/>
      <c r="E13" s="418" t="s">
        <v>567</v>
      </c>
      <c r="F13" s="419">
        <v>8215</v>
      </c>
      <c r="G13" s="453">
        <v>5080.8999999999996</v>
      </c>
      <c r="H13" s="341">
        <v>17868</v>
      </c>
      <c r="I13" s="348">
        <f t="shared" ref="I13:I25" si="2">F13/G13</f>
        <v>1.6168395363026236</v>
      </c>
      <c r="J13" s="348">
        <f t="shared" ref="J13:J25" si="3">H13/F13</f>
        <v>2.1750456482045037</v>
      </c>
    </row>
    <row r="14" spans="1:10" ht="17.100000000000001" customHeight="1" x14ac:dyDescent="0.25">
      <c r="A14" s="351" t="s">
        <v>382</v>
      </c>
      <c r="B14" s="351" t="s">
        <v>562</v>
      </c>
      <c r="C14" s="350" t="s">
        <v>568</v>
      </c>
      <c r="D14" s="343"/>
      <c r="E14" s="344" t="s">
        <v>569</v>
      </c>
      <c r="F14" s="341">
        <v>14247</v>
      </c>
      <c r="G14" s="347">
        <v>8790.15</v>
      </c>
      <c r="H14" s="341">
        <v>33164</v>
      </c>
      <c r="I14" s="348">
        <f t="shared" si="2"/>
        <v>1.6207914540707498</v>
      </c>
      <c r="J14" s="348">
        <f t="shared" si="3"/>
        <v>2.3277883063101004</v>
      </c>
    </row>
    <row r="15" spans="1:10" ht="17.100000000000001" customHeight="1" x14ac:dyDescent="0.25">
      <c r="A15" s="351" t="s">
        <v>470</v>
      </c>
      <c r="B15" s="351" t="s">
        <v>546</v>
      </c>
      <c r="C15" s="350" t="s">
        <v>570</v>
      </c>
      <c r="D15" s="343"/>
      <c r="E15" s="344" t="s">
        <v>571</v>
      </c>
      <c r="F15" s="341">
        <v>1572</v>
      </c>
      <c r="G15" s="400">
        <v>513.16669999999999</v>
      </c>
      <c r="H15" s="341">
        <v>2504</v>
      </c>
      <c r="I15" s="348">
        <f t="shared" si="2"/>
        <v>3.0633320517484863</v>
      </c>
      <c r="J15" s="348">
        <f t="shared" si="3"/>
        <v>1.5928753180661577</v>
      </c>
    </row>
    <row r="16" spans="1:10" ht="17.100000000000001" customHeight="1" x14ac:dyDescent="0.25">
      <c r="A16" s="351" t="s">
        <v>382</v>
      </c>
      <c r="B16" s="351" t="s">
        <v>572</v>
      </c>
      <c r="C16" s="350" t="s">
        <v>573</v>
      </c>
      <c r="D16" s="343"/>
      <c r="E16" s="344" t="s">
        <v>574</v>
      </c>
      <c r="F16" s="341">
        <v>5570</v>
      </c>
      <c r="G16" s="347">
        <v>3456.8670000000002</v>
      </c>
      <c r="H16" s="341">
        <v>11502</v>
      </c>
      <c r="I16" s="348">
        <f t="shared" si="2"/>
        <v>1.6112855947307199</v>
      </c>
      <c r="J16" s="348">
        <f t="shared" si="3"/>
        <v>2.0649910233393176</v>
      </c>
    </row>
    <row r="17" spans="1:10" ht="17.100000000000001" customHeight="1" x14ac:dyDescent="0.25">
      <c r="A17" s="351" t="s">
        <v>382</v>
      </c>
      <c r="B17" s="351" t="s">
        <v>575</v>
      </c>
      <c r="C17" s="350" t="s">
        <v>576</v>
      </c>
      <c r="D17" s="343"/>
      <c r="E17" s="344" t="s">
        <v>577</v>
      </c>
      <c r="F17" s="341">
        <v>12580</v>
      </c>
      <c r="G17" s="347">
        <v>11148.63</v>
      </c>
      <c r="H17" s="341">
        <v>28852</v>
      </c>
      <c r="I17" s="348">
        <f t="shared" si="2"/>
        <v>1.1283897662762152</v>
      </c>
      <c r="J17" s="348">
        <f t="shared" si="3"/>
        <v>2.2934817170111286</v>
      </c>
    </row>
    <row r="18" spans="1:10" ht="17.25" customHeight="1" x14ac:dyDescent="0.25">
      <c r="A18" s="351" t="s">
        <v>399</v>
      </c>
      <c r="B18" s="351" t="s">
        <v>578</v>
      </c>
      <c r="C18" s="350" t="s">
        <v>579</v>
      </c>
      <c r="D18" s="343"/>
      <c r="E18" s="344" t="s">
        <v>580</v>
      </c>
      <c r="F18" s="341">
        <v>4381</v>
      </c>
      <c r="G18" s="347">
        <v>1286.433</v>
      </c>
      <c r="H18" s="341">
        <v>7287</v>
      </c>
      <c r="I18" s="348">
        <f t="shared" si="2"/>
        <v>3.405540747166778</v>
      </c>
      <c r="J18" s="348">
        <f t="shared" si="3"/>
        <v>1.6633188769687286</v>
      </c>
    </row>
    <row r="19" spans="1:10" ht="17.100000000000001" customHeight="1" x14ac:dyDescent="0.25">
      <c r="A19" s="351" t="s">
        <v>382</v>
      </c>
      <c r="B19" s="351" t="s">
        <v>581</v>
      </c>
      <c r="C19" s="350" t="s">
        <v>582</v>
      </c>
      <c r="D19" s="343"/>
      <c r="E19" s="344" t="s">
        <v>583</v>
      </c>
      <c r="F19" s="341">
        <v>9503</v>
      </c>
      <c r="G19" s="396">
        <v>5719.5</v>
      </c>
      <c r="H19" s="341">
        <v>20943</v>
      </c>
      <c r="I19" s="348">
        <f t="shared" si="2"/>
        <v>1.6615088731532477</v>
      </c>
      <c r="J19" s="348">
        <f t="shared" si="3"/>
        <v>2.2038303693570453</v>
      </c>
    </row>
    <row r="20" spans="1:10" ht="17.100000000000001" customHeight="1" x14ac:dyDescent="0.25">
      <c r="A20" s="351" t="s">
        <v>470</v>
      </c>
      <c r="B20" s="351" t="s">
        <v>584</v>
      </c>
      <c r="C20" s="350" t="s">
        <v>585</v>
      </c>
      <c r="D20" s="343"/>
      <c r="E20" s="344" t="s">
        <v>586</v>
      </c>
      <c r="F20" s="341">
        <v>5029</v>
      </c>
      <c r="G20" s="347">
        <v>1791.3330000000001</v>
      </c>
      <c r="H20" s="341">
        <v>8129</v>
      </c>
      <c r="I20" s="348">
        <f t="shared" si="2"/>
        <v>2.8074065514340436</v>
      </c>
      <c r="J20" s="348">
        <f t="shared" si="3"/>
        <v>1.6164247365281368</v>
      </c>
    </row>
    <row r="21" spans="1:10" x14ac:dyDescent="0.25">
      <c r="A21" s="351" t="s">
        <v>382</v>
      </c>
      <c r="B21" s="351" t="s">
        <v>587</v>
      </c>
      <c r="C21" s="350" t="s">
        <v>588</v>
      </c>
      <c r="D21" s="343"/>
      <c r="E21" s="344" t="s">
        <v>589</v>
      </c>
      <c r="F21" s="341">
        <v>11677</v>
      </c>
      <c r="G21" s="347">
        <v>7449.75</v>
      </c>
      <c r="H21" s="341">
        <v>24013</v>
      </c>
      <c r="I21" s="348">
        <f t="shared" si="2"/>
        <v>1.5674351488304976</v>
      </c>
      <c r="J21" s="348">
        <f t="shared" si="3"/>
        <v>2.0564357283548858</v>
      </c>
    </row>
    <row r="22" spans="1:10" ht="17.100000000000001" customHeight="1" x14ac:dyDescent="0.25">
      <c r="A22" s="351" t="s">
        <v>382</v>
      </c>
      <c r="B22" s="351" t="s">
        <v>590</v>
      </c>
      <c r="C22" s="350" t="s">
        <v>591</v>
      </c>
      <c r="D22" s="343"/>
      <c r="E22" s="344" t="s">
        <v>592</v>
      </c>
      <c r="F22" s="341">
        <v>7944</v>
      </c>
      <c r="G22" s="347">
        <v>5433.683</v>
      </c>
      <c r="H22" s="341">
        <v>14965</v>
      </c>
      <c r="I22" s="348">
        <f t="shared" si="2"/>
        <v>1.4619918018772902</v>
      </c>
      <c r="J22" s="348">
        <f t="shared" si="3"/>
        <v>1.8838116817724069</v>
      </c>
    </row>
    <row r="23" spans="1:10" ht="17.100000000000001" customHeight="1" x14ac:dyDescent="0.25">
      <c r="A23" s="351" t="s">
        <v>399</v>
      </c>
      <c r="B23" s="351" t="s">
        <v>593</v>
      </c>
      <c r="C23" s="350" t="s">
        <v>594</v>
      </c>
      <c r="D23" s="343"/>
      <c r="E23" s="344" t="s">
        <v>595</v>
      </c>
      <c r="F23" s="341">
        <v>4122</v>
      </c>
      <c r="G23" s="347">
        <v>1652.3330000000001</v>
      </c>
      <c r="H23" s="341">
        <v>7151</v>
      </c>
      <c r="I23" s="348">
        <f t="shared" si="2"/>
        <v>2.4946545278705927</v>
      </c>
      <c r="J23" s="348">
        <f t="shared" si="3"/>
        <v>1.7348374575448811</v>
      </c>
    </row>
    <row r="24" spans="1:10" ht="17.100000000000001" customHeight="1" x14ac:dyDescent="0.25">
      <c r="A24" s="351" t="s">
        <v>382</v>
      </c>
      <c r="B24" s="351" t="s">
        <v>596</v>
      </c>
      <c r="C24" s="350" t="s">
        <v>597</v>
      </c>
      <c r="D24" s="343"/>
      <c r="E24" s="344" t="s">
        <v>598</v>
      </c>
      <c r="F24" s="341">
        <v>12491</v>
      </c>
      <c r="G24" s="347">
        <v>8360.5</v>
      </c>
      <c r="H24" s="341">
        <v>24830</v>
      </c>
      <c r="I24" s="348">
        <f t="shared" si="2"/>
        <v>1.4940493989593924</v>
      </c>
      <c r="J24" s="348">
        <f t="shared" si="3"/>
        <v>1.9878312384917141</v>
      </c>
    </row>
    <row r="25" spans="1:10" ht="17.100000000000001" customHeight="1" x14ac:dyDescent="0.25">
      <c r="A25" s="351" t="s">
        <v>400</v>
      </c>
      <c r="B25" s="351" t="s">
        <v>599</v>
      </c>
      <c r="C25" s="350" t="s">
        <v>600</v>
      </c>
      <c r="D25" s="343"/>
      <c r="E25" s="344" t="s">
        <v>601</v>
      </c>
      <c r="F25" s="341">
        <v>6313</v>
      </c>
      <c r="G25" s="347">
        <v>3026.45</v>
      </c>
      <c r="H25" s="341">
        <v>11134</v>
      </c>
      <c r="I25" s="348">
        <f t="shared" si="2"/>
        <v>2.08594227560343</v>
      </c>
      <c r="J25" s="348">
        <f t="shared" si="3"/>
        <v>1.7636622841755107</v>
      </c>
    </row>
    <row r="26" spans="1:10" ht="17.25" customHeight="1" x14ac:dyDescent="0.25">
      <c r="A26" s="351" t="s">
        <v>401</v>
      </c>
      <c r="B26" s="351" t="s">
        <v>546</v>
      </c>
      <c r="C26" s="350" t="s">
        <v>602</v>
      </c>
      <c r="D26" s="343"/>
      <c r="E26" s="344" t="s">
        <v>603</v>
      </c>
      <c r="F26" s="341">
        <v>3050</v>
      </c>
      <c r="G26" s="347">
        <v>881.1</v>
      </c>
      <c r="H26" s="341">
        <v>4587</v>
      </c>
      <c r="I26" s="348">
        <f t="shared" ref="I26:I27" si="4">F26/G26</f>
        <v>3.4615821132675064</v>
      </c>
      <c r="J26" s="348">
        <f t="shared" ref="J26:J27" si="5">H26/F26</f>
        <v>1.5039344262295082</v>
      </c>
    </row>
    <row r="27" spans="1:10" ht="17.100000000000001" customHeight="1" x14ac:dyDescent="0.25">
      <c r="A27" s="351" t="s">
        <v>382</v>
      </c>
      <c r="B27" s="351" t="s">
        <v>604</v>
      </c>
      <c r="C27" s="350" t="s">
        <v>605</v>
      </c>
      <c r="D27" s="343"/>
      <c r="E27" s="344" t="s">
        <v>606</v>
      </c>
      <c r="F27" s="341">
        <v>8443</v>
      </c>
      <c r="G27" s="347">
        <v>3492.0329999999999</v>
      </c>
      <c r="H27" s="341">
        <v>15845</v>
      </c>
      <c r="I27" s="348">
        <f t="shared" si="4"/>
        <v>2.4177892935146947</v>
      </c>
      <c r="J27" s="348">
        <f t="shared" si="5"/>
        <v>1.8767025938647399</v>
      </c>
    </row>
  </sheetData>
  <autoFilter ref="A1:J20" xr:uid="{00000000-0001-0000-0300-000000000000}"/>
  <phoneticPr fontId="47" type="noConversion"/>
  <conditionalFormatting sqref="G19:G20">
    <cfRule type="colorScale" priority="385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86">
      <colorScale>
        <cfvo type="min"/>
        <cfvo type="max"/>
        <color rgb="FFFCFCFF"/>
        <color rgb="FFF8696B"/>
      </colorScale>
    </cfRule>
  </conditionalFormatting>
  <conditionalFormatting sqref="G18">
    <cfRule type="colorScale" priority="36">
      <colorScale>
        <cfvo type="min"/>
        <cfvo type="max"/>
        <color rgb="FFFCFCFF"/>
        <color rgb="FFF8696B"/>
      </colorScale>
    </cfRule>
  </conditionalFormatting>
  <conditionalFormatting sqref="G4">
    <cfRule type="colorScale" priority="34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33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2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8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88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90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">
    <cfRule type="colorScale" priority="2">
      <colorScale>
        <cfvo type="min"/>
        <cfvo type="max"/>
        <color rgb="FFFCFCFF"/>
        <color rgb="FFF8696B"/>
      </colorScale>
    </cfRule>
  </conditionalFormatting>
  <conditionalFormatting sqref="G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11" sqref="G11"/>
    </sheetView>
  </sheetViews>
  <sheetFormatPr baseColWidth="10" defaultRowHeight="15" x14ac:dyDescent="0.25"/>
  <cols>
    <col min="1" max="1" width="1" customWidth="1"/>
    <col min="2" max="2" width="19.7109375" style="362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57" t="s">
        <v>440</v>
      </c>
      <c r="C2" s="358" t="s">
        <v>441</v>
      </c>
      <c r="D2" s="358" t="s">
        <v>442</v>
      </c>
      <c r="E2" s="358" t="s">
        <v>443</v>
      </c>
      <c r="F2" s="358" t="s">
        <v>444</v>
      </c>
      <c r="G2" s="358" t="s">
        <v>445</v>
      </c>
      <c r="H2" s="358" t="s">
        <v>446</v>
      </c>
      <c r="I2" s="358" t="s">
        <v>447</v>
      </c>
      <c r="J2" s="358" t="s">
        <v>16</v>
      </c>
      <c r="M2" s="369" t="s">
        <v>412</v>
      </c>
    </row>
    <row r="3" spans="2:13" ht="15.75" x14ac:dyDescent="0.25">
      <c r="B3" s="363" t="s">
        <v>405</v>
      </c>
      <c r="C3" s="364">
        <v>7956.7333333333299</v>
      </c>
      <c r="D3" s="364">
        <v>1176935.3666666599</v>
      </c>
      <c r="E3" s="364">
        <v>10316.549999999999</v>
      </c>
      <c r="F3" s="364">
        <v>5899.0166666666601</v>
      </c>
      <c r="G3" s="364">
        <v>10896.6333333333</v>
      </c>
      <c r="H3" s="364">
        <v>3306.45</v>
      </c>
      <c r="I3" s="364">
        <v>985526.616666666</v>
      </c>
      <c r="J3" s="304">
        <f>SUM(C3:I3)</f>
        <v>2200837.3666666592</v>
      </c>
      <c r="K3" s="368">
        <f>J3/$M$3</f>
        <v>0.42871868072681224</v>
      </c>
      <c r="M3" s="370">
        <f>Resumen!C6</f>
        <v>5133523.37</v>
      </c>
    </row>
    <row r="4" spans="2:13" x14ac:dyDescent="0.25">
      <c r="B4" s="363" t="s">
        <v>342</v>
      </c>
      <c r="C4" s="397">
        <v>10111.916666666601</v>
      </c>
      <c r="D4" s="397">
        <v>16790.266666666601</v>
      </c>
      <c r="E4" s="397">
        <v>350368.433333333</v>
      </c>
      <c r="F4" s="397">
        <v>9228.5333333333292</v>
      </c>
      <c r="G4" s="397">
        <v>9280.85</v>
      </c>
      <c r="H4" s="397">
        <v>463933.56666666601</v>
      </c>
      <c r="I4" s="364">
        <v>49205.533333333296</v>
      </c>
      <c r="J4" s="304">
        <f t="shared" ref="J4:J12" si="0">SUM(C4:I4)</f>
        <v>908919.09999999881</v>
      </c>
      <c r="K4" s="368">
        <f t="shared" ref="K4:K13" si="1">J4/$M$3</f>
        <v>0.17705560771607021</v>
      </c>
    </row>
    <row r="5" spans="2:13" x14ac:dyDescent="0.25">
      <c r="B5" s="363" t="s">
        <v>392</v>
      </c>
      <c r="C5" s="397">
        <v>3675.6833333333302</v>
      </c>
      <c r="D5" s="397">
        <v>20886.5333333333</v>
      </c>
      <c r="E5" s="397">
        <v>6524.75</v>
      </c>
      <c r="F5" s="397">
        <v>18533.166666666599</v>
      </c>
      <c r="G5" s="397">
        <v>6988.6</v>
      </c>
      <c r="H5" s="397">
        <v>31776.13</v>
      </c>
      <c r="I5" s="364">
        <v>28248.3166666666</v>
      </c>
      <c r="J5" s="304">
        <f t="shared" si="0"/>
        <v>116633.17999999982</v>
      </c>
      <c r="K5" s="368">
        <f t="shared" si="1"/>
        <v>2.2719908256695013E-2</v>
      </c>
    </row>
    <row r="6" spans="2:13" x14ac:dyDescent="0.25">
      <c r="B6" s="363" t="s">
        <v>399</v>
      </c>
      <c r="C6" s="397">
        <v>2173.38333333333</v>
      </c>
      <c r="D6" s="397">
        <v>10489.366666666599</v>
      </c>
      <c r="E6" s="397">
        <v>4168.1166666666604</v>
      </c>
      <c r="F6" s="397">
        <v>2601.8333333333298</v>
      </c>
      <c r="G6" s="397">
        <v>935.71666666666601</v>
      </c>
      <c r="H6" s="397">
        <v>3659.88333333333</v>
      </c>
      <c r="I6" s="364">
        <v>4093.38333333333</v>
      </c>
      <c r="J6" s="304">
        <f t="shared" si="0"/>
        <v>28121.683333333247</v>
      </c>
      <c r="K6" s="368">
        <f t="shared" si="1"/>
        <v>5.4780472019811313E-3</v>
      </c>
    </row>
    <row r="7" spans="2:13" x14ac:dyDescent="0.25">
      <c r="B7" s="363" t="s">
        <v>400</v>
      </c>
      <c r="C7" s="397">
        <v>1021.78333333333</v>
      </c>
      <c r="D7" s="397">
        <v>1497.4666666666601</v>
      </c>
      <c r="E7" s="397">
        <v>4255.8666666666604</v>
      </c>
      <c r="F7" s="397">
        <v>358.12</v>
      </c>
      <c r="G7" s="397">
        <v>1575.5333333333299</v>
      </c>
      <c r="H7" s="397">
        <v>2430.9</v>
      </c>
      <c r="I7" s="364">
        <v>5146.9333333333298</v>
      </c>
      <c r="J7" s="304">
        <f t="shared" si="0"/>
        <v>16286.603333333311</v>
      </c>
      <c r="K7" s="368">
        <f t="shared" si="1"/>
        <v>3.1725974850940067E-3</v>
      </c>
    </row>
    <row r="8" spans="2:13" x14ac:dyDescent="0.25">
      <c r="B8" s="363" t="s">
        <v>401</v>
      </c>
      <c r="C8" s="397">
        <v>2911.8166666666598</v>
      </c>
      <c r="D8" s="397">
        <v>1149.7</v>
      </c>
      <c r="E8" s="397">
        <v>1225.0333333333299</v>
      </c>
      <c r="F8" s="397">
        <v>1588</v>
      </c>
      <c r="G8" s="397">
        <v>1203.93333333333</v>
      </c>
      <c r="H8" s="397">
        <v>3875.63333333333</v>
      </c>
      <c r="I8" s="364">
        <v>2126.0666666666598</v>
      </c>
      <c r="J8" s="304">
        <f t="shared" si="0"/>
        <v>14080.183333333311</v>
      </c>
      <c r="K8" s="368">
        <f t="shared" si="1"/>
        <v>2.7427913186520293E-3</v>
      </c>
    </row>
    <row r="9" spans="2:13" x14ac:dyDescent="0.25">
      <c r="B9" s="363" t="s">
        <v>404</v>
      </c>
      <c r="C9" s="397">
        <v>380.7</v>
      </c>
      <c r="D9" s="397">
        <v>319.05</v>
      </c>
      <c r="E9" s="397">
        <v>454.416666666666</v>
      </c>
      <c r="F9" s="397">
        <v>371.6</v>
      </c>
      <c r="G9" s="397">
        <v>371.15</v>
      </c>
      <c r="H9" s="397">
        <v>1133.7166666666601</v>
      </c>
      <c r="I9" s="364">
        <v>1949.86666666666</v>
      </c>
      <c r="J9" s="304">
        <f t="shared" si="0"/>
        <v>4980.4999999999854</v>
      </c>
      <c r="K9" s="368">
        <f t="shared" si="1"/>
        <v>9.7019135611726753E-4</v>
      </c>
    </row>
    <row r="10" spans="2:13" x14ac:dyDescent="0.25">
      <c r="B10" s="363" t="s">
        <v>402</v>
      </c>
      <c r="C10" s="397">
        <v>2725.2833333333301</v>
      </c>
      <c r="D10" s="397">
        <v>736.9</v>
      </c>
      <c r="E10" s="397">
        <v>356.35</v>
      </c>
      <c r="F10" s="397">
        <v>709.03333333333296</v>
      </c>
      <c r="G10" s="397">
        <v>1685.5166666666601</v>
      </c>
      <c r="H10" s="397">
        <v>900.56666666666604</v>
      </c>
      <c r="I10" s="364">
        <v>1150.9000000000001</v>
      </c>
      <c r="J10" s="304">
        <f t="shared" si="0"/>
        <v>8264.5499999999884</v>
      </c>
      <c r="K10" s="368">
        <f t="shared" si="1"/>
        <v>1.6099176733659223E-3</v>
      </c>
    </row>
    <row r="11" spans="2:13" x14ac:dyDescent="0.25">
      <c r="B11" s="363" t="s">
        <v>403</v>
      </c>
      <c r="C11" s="397">
        <v>516.85</v>
      </c>
      <c r="D11" s="397">
        <v>634</v>
      </c>
      <c r="E11" s="397">
        <v>459.28333333333302</v>
      </c>
      <c r="F11" s="397">
        <v>441.73333333333301</v>
      </c>
      <c r="G11" s="397">
        <v>419.916666666666</v>
      </c>
      <c r="H11" s="397">
        <v>719.96666666666601</v>
      </c>
      <c r="I11" s="364">
        <v>349.683333333333</v>
      </c>
      <c r="J11" s="304">
        <f t="shared" si="0"/>
        <v>3541.4333333333311</v>
      </c>
      <c r="K11" s="368">
        <f t="shared" si="1"/>
        <v>6.8986407153208906E-4</v>
      </c>
    </row>
    <row r="12" spans="2:13" x14ac:dyDescent="0.25">
      <c r="B12" s="363" t="s">
        <v>470</v>
      </c>
      <c r="C12" s="397">
        <v>1576.86666666666</v>
      </c>
      <c r="D12" s="397">
        <v>1208.0833333333301</v>
      </c>
      <c r="E12" s="397">
        <v>842.11666666666599</v>
      </c>
      <c r="F12" s="397">
        <v>1040.17</v>
      </c>
      <c r="G12" s="397">
        <v>607.28333333333296</v>
      </c>
      <c r="H12" s="397">
        <v>2285.6833333333302</v>
      </c>
      <c r="I12" s="364">
        <v>821.63333333333298</v>
      </c>
      <c r="J12" s="304">
        <f t="shared" si="0"/>
        <v>8381.8366666666516</v>
      </c>
      <c r="K12" s="368">
        <f t="shared" si="1"/>
        <v>1.6327648795074349E-3</v>
      </c>
    </row>
    <row r="13" spans="2:13" ht="20.25" customHeight="1" x14ac:dyDescent="0.25">
      <c r="B13" s="365" t="s">
        <v>16</v>
      </c>
      <c r="C13" s="366">
        <f t="shared" ref="C13:I13" si="2">SUM(C3:C11)</f>
        <v>31474.149999999907</v>
      </c>
      <c r="D13" s="366">
        <f t="shared" si="2"/>
        <v>1229438.6499999929</v>
      </c>
      <c r="E13" s="366">
        <f t="shared" si="2"/>
        <v>378128.79999999958</v>
      </c>
      <c r="F13" s="366">
        <f t="shared" si="2"/>
        <v>39731.03666666658</v>
      </c>
      <c r="G13" s="366">
        <f t="shared" si="2"/>
        <v>33357.849999999955</v>
      </c>
      <c r="H13" s="366">
        <f t="shared" si="2"/>
        <v>511736.81333333266</v>
      </c>
      <c r="I13" s="366">
        <f t="shared" si="2"/>
        <v>1077797.2999999991</v>
      </c>
      <c r="J13" s="367">
        <f>SUM(J3:J12)</f>
        <v>3310046.4366666568</v>
      </c>
      <c r="K13" s="368">
        <f t="shared" si="1"/>
        <v>0.64479037068582712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1" sqref="O2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1"/>
      <c r="B1" s="481"/>
    </row>
    <row r="2" spans="1:16" ht="15.75" thickBot="1" x14ac:dyDescent="0.3">
      <c r="A2" s="481"/>
      <c r="B2" s="481"/>
      <c r="C2" s="482" t="s">
        <v>517</v>
      </c>
      <c r="D2" s="483"/>
      <c r="E2" s="483"/>
      <c r="F2" s="483"/>
      <c r="G2" s="483"/>
      <c r="H2" s="483"/>
      <c r="I2" s="484"/>
      <c r="J2" s="482" t="s">
        <v>536</v>
      </c>
      <c r="K2" s="483"/>
      <c r="L2" s="483"/>
      <c r="M2" s="483"/>
      <c r="N2" s="483"/>
      <c r="O2" s="483"/>
      <c r="P2" s="484"/>
    </row>
    <row r="3" spans="1:16" ht="15.75" thickBot="1" x14ac:dyDescent="0.3">
      <c r="A3" s="481"/>
      <c r="B3" s="481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</row>
    <row r="4" spans="1:16" ht="15.75" thickBot="1" x14ac:dyDescent="0.3">
      <c r="A4" s="481"/>
      <c r="B4" s="481"/>
      <c r="C4" s="128">
        <v>44865</v>
      </c>
      <c r="D4" s="128">
        <v>44866</v>
      </c>
      <c r="E4" s="128">
        <v>44867</v>
      </c>
      <c r="F4" s="128">
        <v>44868</v>
      </c>
      <c r="G4" s="128">
        <v>44869</v>
      </c>
      <c r="H4" s="128">
        <v>44870</v>
      </c>
      <c r="I4" s="128">
        <v>44871</v>
      </c>
      <c r="J4" s="128">
        <v>44872</v>
      </c>
      <c r="K4" s="128">
        <v>44873</v>
      </c>
      <c r="L4" s="128">
        <v>44874</v>
      </c>
      <c r="M4" s="128">
        <v>44875</v>
      </c>
      <c r="N4" s="128">
        <v>44876</v>
      </c>
      <c r="O4" s="128">
        <v>44877</v>
      </c>
      <c r="P4" s="128">
        <v>44878</v>
      </c>
    </row>
    <row r="5" spans="1:16" ht="15.75" thickBot="1" x14ac:dyDescent="0.3">
      <c r="B5" s="15" t="s">
        <v>419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28240</v>
      </c>
      <c r="D6" s="190">
        <v>20480</v>
      </c>
      <c r="E6" s="190">
        <v>26507</v>
      </c>
      <c r="F6" s="190">
        <v>25426</v>
      </c>
      <c r="G6" s="190">
        <v>24844</v>
      </c>
      <c r="H6" s="190"/>
      <c r="I6" s="190"/>
      <c r="J6" s="193">
        <v>28391</v>
      </c>
      <c r="K6" s="193">
        <v>25493</v>
      </c>
      <c r="L6" s="193">
        <v>27096</v>
      </c>
      <c r="M6" s="193">
        <v>28567</v>
      </c>
      <c r="N6" s="193">
        <v>26128</v>
      </c>
      <c r="O6" s="193"/>
      <c r="P6" s="194"/>
    </row>
    <row r="7" spans="1:16" x14ac:dyDescent="0.25">
      <c r="B7" s="188" t="s">
        <v>347</v>
      </c>
      <c r="C7" s="189">
        <v>52478</v>
      </c>
      <c r="D7" s="190">
        <v>39093</v>
      </c>
      <c r="E7" s="190">
        <v>52548</v>
      </c>
      <c r="F7" s="190">
        <v>51397</v>
      </c>
      <c r="G7" s="190">
        <v>49906</v>
      </c>
      <c r="H7" s="190"/>
      <c r="I7" s="190"/>
      <c r="J7" s="192">
        <v>54055</v>
      </c>
      <c r="K7" s="193">
        <v>52061</v>
      </c>
      <c r="L7" s="193">
        <v>54203</v>
      </c>
      <c r="M7" s="193">
        <v>54834</v>
      </c>
      <c r="N7" s="193">
        <v>51980</v>
      </c>
      <c r="O7" s="193"/>
      <c r="P7" s="194"/>
    </row>
    <row r="8" spans="1:16" ht="18" customHeight="1" x14ac:dyDescent="0.25">
      <c r="B8" s="188" t="s">
        <v>348</v>
      </c>
      <c r="C8" s="189">
        <v>18344</v>
      </c>
      <c r="D8" s="190">
        <v>13546</v>
      </c>
      <c r="E8" s="190">
        <v>21786</v>
      </c>
      <c r="F8" s="190">
        <v>20144</v>
      </c>
      <c r="G8" s="190">
        <v>18945</v>
      </c>
      <c r="H8" s="190"/>
      <c r="I8" s="190"/>
      <c r="J8" s="192">
        <v>20334</v>
      </c>
      <c r="K8" s="193">
        <v>81993</v>
      </c>
      <c r="L8" s="193">
        <v>24532</v>
      </c>
      <c r="M8" s="193">
        <v>20912</v>
      </c>
      <c r="N8" s="193">
        <v>18759</v>
      </c>
      <c r="O8" s="193"/>
      <c r="P8" s="194"/>
    </row>
    <row r="9" spans="1:16" x14ac:dyDescent="0.25">
      <c r="B9" s="188" t="s">
        <v>349</v>
      </c>
      <c r="C9" s="189">
        <v>41998</v>
      </c>
      <c r="D9" s="190">
        <v>50132</v>
      </c>
      <c r="E9" s="190">
        <v>56206</v>
      </c>
      <c r="F9" s="190">
        <v>62030</v>
      </c>
      <c r="G9" s="190">
        <v>51908</v>
      </c>
      <c r="H9" s="190"/>
      <c r="I9" s="190"/>
      <c r="J9" s="192">
        <v>56353</v>
      </c>
      <c r="K9" s="193">
        <v>55943</v>
      </c>
      <c r="L9" s="193">
        <v>56481</v>
      </c>
      <c r="M9" s="193">
        <v>55349</v>
      </c>
      <c r="N9" s="193">
        <v>50747</v>
      </c>
      <c r="O9" s="193"/>
      <c r="P9" s="194"/>
    </row>
    <row r="10" spans="1:16" x14ac:dyDescent="0.25">
      <c r="B10" s="188" t="s">
        <v>350</v>
      </c>
      <c r="C10" s="189">
        <v>19316</v>
      </c>
      <c r="D10" s="190">
        <v>21931</v>
      </c>
      <c r="E10" s="190">
        <v>23463</v>
      </c>
      <c r="F10" s="190">
        <v>34599</v>
      </c>
      <c r="G10" s="190">
        <v>21951</v>
      </c>
      <c r="H10" s="190"/>
      <c r="I10" s="190"/>
      <c r="J10" s="192">
        <v>23976</v>
      </c>
      <c r="K10" s="193">
        <v>24072</v>
      </c>
      <c r="L10" s="193">
        <v>23046</v>
      </c>
      <c r="M10" s="193">
        <v>26488</v>
      </c>
      <c r="N10" s="193">
        <v>25291</v>
      </c>
      <c r="O10" s="193"/>
      <c r="P10" s="194"/>
    </row>
    <row r="11" spans="1:16" x14ac:dyDescent="0.25">
      <c r="B11" s="188" t="s">
        <v>351</v>
      </c>
      <c r="C11" s="189">
        <v>34882</v>
      </c>
      <c r="D11" s="190">
        <v>36738</v>
      </c>
      <c r="E11" s="190">
        <v>40182</v>
      </c>
      <c r="F11" s="190">
        <v>63496</v>
      </c>
      <c r="G11" s="190">
        <v>39408</v>
      </c>
      <c r="H11" s="190"/>
      <c r="I11" s="190"/>
      <c r="J11" s="192">
        <v>40887</v>
      </c>
      <c r="K11" s="193">
        <v>40807</v>
      </c>
      <c r="L11" s="193">
        <v>41430</v>
      </c>
      <c r="M11" s="193">
        <v>39065</v>
      </c>
      <c r="N11" s="193">
        <v>36821</v>
      </c>
      <c r="O11" s="193"/>
      <c r="P11" s="194"/>
    </row>
    <row r="12" spans="1:16" x14ac:dyDescent="0.25">
      <c r="B12" s="188" t="s">
        <v>352</v>
      </c>
      <c r="C12" s="189">
        <v>71230</v>
      </c>
      <c r="D12" s="190">
        <v>29278</v>
      </c>
      <c r="E12" s="190">
        <v>34082</v>
      </c>
      <c r="F12" s="190">
        <v>40033</v>
      </c>
      <c r="G12" s="190">
        <v>31210</v>
      </c>
      <c r="H12" s="190"/>
      <c r="I12" s="190"/>
      <c r="J12" s="192">
        <v>37545</v>
      </c>
      <c r="K12" s="193">
        <v>37157</v>
      </c>
      <c r="L12" s="193">
        <v>35794</v>
      </c>
      <c r="M12" s="193">
        <v>34157</v>
      </c>
      <c r="N12" s="193">
        <v>32677</v>
      </c>
      <c r="O12" s="193"/>
      <c r="P12" s="194"/>
    </row>
    <row r="13" spans="1:16" x14ac:dyDescent="0.25">
      <c r="B13" s="188" t="s">
        <v>353</v>
      </c>
      <c r="C13" s="189">
        <v>4993</v>
      </c>
      <c r="D13" s="190">
        <v>6028</v>
      </c>
      <c r="E13" s="190">
        <v>7663</v>
      </c>
      <c r="F13" s="190">
        <v>6138</v>
      </c>
      <c r="G13" s="190">
        <v>5169</v>
      </c>
      <c r="H13" s="190"/>
      <c r="I13" s="190"/>
      <c r="J13" s="193">
        <v>7366</v>
      </c>
      <c r="K13" s="193">
        <v>8110</v>
      </c>
      <c r="L13" s="193">
        <v>9384</v>
      </c>
      <c r="M13" s="193">
        <v>6609</v>
      </c>
      <c r="N13" s="193">
        <v>6894</v>
      </c>
      <c r="O13" s="193"/>
      <c r="P13" s="194"/>
    </row>
    <row r="14" spans="1:16" ht="15.75" thickBot="1" x14ac:dyDescent="0.3">
      <c r="B14" s="188" t="s">
        <v>395</v>
      </c>
      <c r="C14" s="189">
        <v>42290</v>
      </c>
      <c r="D14" s="190">
        <v>48363</v>
      </c>
      <c r="E14" s="190">
        <v>55631</v>
      </c>
      <c r="F14" s="190">
        <v>74335</v>
      </c>
      <c r="G14" s="190">
        <v>52772</v>
      </c>
      <c r="H14" s="190"/>
      <c r="I14" s="190"/>
      <c r="J14" s="192">
        <v>56422</v>
      </c>
      <c r="K14" s="193">
        <v>57467</v>
      </c>
      <c r="L14" s="193">
        <v>57667</v>
      </c>
      <c r="M14" s="193">
        <v>56057</v>
      </c>
      <c r="N14" s="193">
        <v>52680</v>
      </c>
      <c r="O14" s="193"/>
      <c r="P14" s="194"/>
    </row>
    <row r="15" spans="1:16" ht="15.75" thickBot="1" x14ac:dyDescent="0.3">
      <c r="B15" s="196" t="s">
        <v>16</v>
      </c>
      <c r="C15" s="195">
        <v>313771</v>
      </c>
      <c r="D15" s="195">
        <v>265589</v>
      </c>
      <c r="E15" s="195">
        <v>318068</v>
      </c>
      <c r="F15" s="195">
        <v>377598</v>
      </c>
      <c r="G15" s="195">
        <v>296113</v>
      </c>
      <c r="H15" s="195"/>
      <c r="I15" s="195"/>
      <c r="J15" s="195">
        <f>SUM(J6:J14)</f>
        <v>325329</v>
      </c>
      <c r="K15" s="195">
        <f t="shared" ref="K15:P15" si="0">SUM(K6:K14)</f>
        <v>383103</v>
      </c>
      <c r="L15" s="195">
        <f t="shared" si="0"/>
        <v>329633</v>
      </c>
      <c r="M15" s="195">
        <f t="shared" si="0"/>
        <v>322038</v>
      </c>
      <c r="N15" s="195">
        <f t="shared" si="0"/>
        <v>301977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420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18286</v>
      </c>
      <c r="I17" s="185"/>
      <c r="J17" s="186"/>
      <c r="K17" s="187"/>
      <c r="L17" s="187"/>
      <c r="M17" s="187"/>
      <c r="N17" s="187"/>
      <c r="O17" s="401">
        <v>17982</v>
      </c>
      <c r="P17" s="40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6514</v>
      </c>
      <c r="I18" s="191"/>
      <c r="J18" s="192"/>
      <c r="K18" s="193"/>
      <c r="L18" s="193"/>
      <c r="M18" s="193"/>
      <c r="N18" s="193"/>
      <c r="O18" s="393">
        <v>7111</v>
      </c>
      <c r="P18" s="403"/>
    </row>
    <row r="19" spans="2:16" x14ac:dyDescent="0.25">
      <c r="B19" s="188" t="s">
        <v>423</v>
      </c>
      <c r="C19" s="189"/>
      <c r="D19" s="190"/>
      <c r="E19" s="190"/>
      <c r="F19" s="190"/>
      <c r="G19" s="190"/>
      <c r="H19" s="190">
        <v>85795</v>
      </c>
      <c r="I19" s="191"/>
      <c r="J19" s="192"/>
      <c r="K19" s="193"/>
      <c r="L19" s="193"/>
      <c r="M19" s="193"/>
      <c r="N19" s="193"/>
      <c r="O19" s="393">
        <v>68666</v>
      </c>
      <c r="P19" s="403"/>
    </row>
    <row r="20" spans="2:16" x14ac:dyDescent="0.25">
      <c r="B20" s="188" t="s">
        <v>465</v>
      </c>
      <c r="C20" s="189"/>
      <c r="D20" s="190"/>
      <c r="E20" s="190"/>
      <c r="F20" s="190"/>
      <c r="G20" s="190"/>
      <c r="H20" s="190">
        <v>42900</v>
      </c>
      <c r="I20" s="191"/>
      <c r="J20" s="192"/>
      <c r="K20" s="193"/>
      <c r="L20" s="193"/>
      <c r="M20" s="193"/>
      <c r="N20" s="193"/>
      <c r="O20" s="393">
        <v>45314</v>
      </c>
      <c r="P20" s="40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17167</v>
      </c>
      <c r="I21" s="191"/>
      <c r="J21" s="192"/>
      <c r="K21" s="193"/>
      <c r="L21" s="193"/>
      <c r="M21" s="193"/>
      <c r="N21" s="193"/>
      <c r="O21" s="393">
        <v>25649</v>
      </c>
      <c r="P21" s="403"/>
    </row>
    <row r="22" spans="2:16" x14ac:dyDescent="0.25">
      <c r="B22" s="188" t="s">
        <v>424</v>
      </c>
      <c r="C22" s="189"/>
      <c r="D22" s="190"/>
      <c r="E22" s="190"/>
      <c r="F22" s="190"/>
      <c r="G22" s="190"/>
      <c r="H22" s="190">
        <v>53199</v>
      </c>
      <c r="I22" s="191"/>
      <c r="J22" s="192"/>
      <c r="K22" s="193"/>
      <c r="L22" s="193"/>
      <c r="M22" s="193"/>
      <c r="N22" s="193"/>
      <c r="O22" s="393">
        <v>63674</v>
      </c>
      <c r="P22" s="403"/>
    </row>
    <row r="23" spans="2:16" x14ac:dyDescent="0.25">
      <c r="B23" s="259" t="s">
        <v>421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93"/>
      <c r="P23" s="40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38439</v>
      </c>
      <c r="J24" s="192"/>
      <c r="K24" s="193"/>
      <c r="L24" s="193"/>
      <c r="M24" s="393"/>
      <c r="N24" s="193"/>
      <c r="O24" s="393"/>
      <c r="P24" s="403">
        <v>37634</v>
      </c>
    </row>
    <row r="25" spans="2:16" x14ac:dyDescent="0.25">
      <c r="B25" s="188" t="s">
        <v>356</v>
      </c>
      <c r="I25" s="190">
        <v>50334</v>
      </c>
      <c r="J25" s="192"/>
      <c r="K25" s="193"/>
      <c r="L25" s="193"/>
      <c r="M25" s="193"/>
      <c r="N25" s="193"/>
      <c r="O25" s="393"/>
      <c r="P25" s="403">
        <v>50116</v>
      </c>
    </row>
    <row r="26" spans="2:16" x14ac:dyDescent="0.25">
      <c r="B26" s="188" t="s">
        <v>422</v>
      </c>
      <c r="I26" s="190">
        <v>111602</v>
      </c>
      <c r="J26" s="192"/>
      <c r="K26" s="193"/>
      <c r="L26" s="193"/>
      <c r="M26" s="193"/>
      <c r="N26" s="193"/>
      <c r="O26" s="393"/>
      <c r="P26" s="403">
        <v>31935</v>
      </c>
    </row>
    <row r="27" spans="2:16" ht="15.75" thickBot="1" x14ac:dyDescent="0.3">
      <c r="B27" s="188" t="s">
        <v>357</v>
      </c>
      <c r="I27" s="190">
        <v>7585</v>
      </c>
      <c r="J27" s="192"/>
      <c r="K27" s="193"/>
      <c r="L27" s="193"/>
      <c r="M27" s="193"/>
      <c r="N27" s="193"/>
      <c r="O27" s="393"/>
      <c r="P27" s="403">
        <v>7385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223861</v>
      </c>
      <c r="I28" s="295">
        <v>207960</v>
      </c>
      <c r="J28" s="195"/>
      <c r="K28" s="195"/>
      <c r="L28" s="195"/>
      <c r="M28" s="195"/>
      <c r="N28" s="195"/>
      <c r="O28" s="195">
        <f>SUM(O17:O27)</f>
        <v>228396</v>
      </c>
      <c r="P28" s="195">
        <f>SUM(P17:P27)</f>
        <v>127070</v>
      </c>
    </row>
    <row r="29" spans="2:16" ht="15.75" thickBot="1" x14ac:dyDescent="0.3"/>
    <row r="30" spans="2:16" ht="15.75" thickBot="1" x14ac:dyDescent="0.3">
      <c r="B30" s="131" t="s">
        <v>419</v>
      </c>
      <c r="C30" s="200" t="s">
        <v>517</v>
      </c>
      <c r="D30" s="201" t="s">
        <v>536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125497</v>
      </c>
      <c r="D31" s="205">
        <f t="shared" ref="D31:D40" si="2">SUM(J6:P6)</f>
        <v>135675</v>
      </c>
      <c r="E31" s="206">
        <f t="shared" ref="E31:E40" si="3">+IFERROR((D31-C31)/C31,"-")</f>
        <v>8.1101540275863165E-2</v>
      </c>
    </row>
    <row r="32" spans="2:16" x14ac:dyDescent="0.25">
      <c r="B32" s="207" t="s">
        <v>347</v>
      </c>
      <c r="C32" s="208">
        <f t="shared" si="1"/>
        <v>245422</v>
      </c>
      <c r="D32" s="209">
        <f t="shared" si="2"/>
        <v>267133</v>
      </c>
      <c r="E32" s="210">
        <f t="shared" si="3"/>
        <v>8.8463951886953898E-2</v>
      </c>
    </row>
    <row r="33" spans="2:5" x14ac:dyDescent="0.25">
      <c r="B33" s="207" t="s">
        <v>348</v>
      </c>
      <c r="C33" s="208">
        <f t="shared" si="1"/>
        <v>92765</v>
      </c>
      <c r="D33" s="209">
        <f t="shared" si="2"/>
        <v>166530</v>
      </c>
      <c r="E33" s="210">
        <f t="shared" si="3"/>
        <v>0.79518137228480568</v>
      </c>
    </row>
    <row r="34" spans="2:5" x14ac:dyDescent="0.25">
      <c r="B34" s="207" t="s">
        <v>349</v>
      </c>
      <c r="C34" s="208">
        <f t="shared" si="1"/>
        <v>262274</v>
      </c>
      <c r="D34" s="209">
        <f t="shared" si="2"/>
        <v>274873</v>
      </c>
      <c r="E34" s="210">
        <f t="shared" si="3"/>
        <v>4.8037548517962131E-2</v>
      </c>
    </row>
    <row r="35" spans="2:5" x14ac:dyDescent="0.25">
      <c r="B35" s="207" t="s">
        <v>350</v>
      </c>
      <c r="C35" s="208">
        <f t="shared" si="1"/>
        <v>121260</v>
      </c>
      <c r="D35" s="209">
        <f t="shared" si="2"/>
        <v>122873</v>
      </c>
      <c r="E35" s="210">
        <f t="shared" si="3"/>
        <v>1.3301995711693881E-2</v>
      </c>
    </row>
    <row r="36" spans="2:5" x14ac:dyDescent="0.25">
      <c r="B36" s="207" t="s">
        <v>351</v>
      </c>
      <c r="C36" s="208">
        <f t="shared" si="1"/>
        <v>214706</v>
      </c>
      <c r="D36" s="209">
        <f t="shared" si="2"/>
        <v>199010</v>
      </c>
      <c r="E36" s="210">
        <f t="shared" si="3"/>
        <v>-7.3104617476921929E-2</v>
      </c>
    </row>
    <row r="37" spans="2:5" x14ac:dyDescent="0.25">
      <c r="B37" s="207" t="s">
        <v>352</v>
      </c>
      <c r="C37" s="208">
        <f t="shared" si="1"/>
        <v>205833</v>
      </c>
      <c r="D37" s="209">
        <f t="shared" si="2"/>
        <v>177330</v>
      </c>
      <c r="E37" s="210">
        <f t="shared" si="3"/>
        <v>-0.1384763376135022</v>
      </c>
    </row>
    <row r="38" spans="2:5" x14ac:dyDescent="0.25">
      <c r="B38" s="203" t="s">
        <v>353</v>
      </c>
      <c r="C38" s="208">
        <f t="shared" si="1"/>
        <v>29991</v>
      </c>
      <c r="D38" s="209">
        <f t="shared" si="2"/>
        <v>38363</v>
      </c>
      <c r="E38" s="211">
        <f t="shared" si="3"/>
        <v>0.27915041179020372</v>
      </c>
    </row>
    <row r="39" spans="2:5" ht="15.75" thickBot="1" x14ac:dyDescent="0.3">
      <c r="B39" s="203" t="s">
        <v>395</v>
      </c>
      <c r="C39" s="208">
        <f t="shared" si="1"/>
        <v>273391</v>
      </c>
      <c r="D39" s="209">
        <f t="shared" si="2"/>
        <v>280293</v>
      </c>
      <c r="E39" s="211">
        <f t="shared" ref="E39" si="4">+IFERROR((D39-C39)/C39,"-")</f>
        <v>2.5245893244474033E-2</v>
      </c>
    </row>
    <row r="40" spans="2:5" ht="15.75" thickBot="1" x14ac:dyDescent="0.3">
      <c r="B40" s="212" t="s">
        <v>16</v>
      </c>
      <c r="C40" s="213">
        <f t="shared" si="1"/>
        <v>1571139</v>
      </c>
      <c r="D40" s="214">
        <f t="shared" si="2"/>
        <v>1662080</v>
      </c>
      <c r="E40" s="215">
        <f t="shared" si="3"/>
        <v>5.788221156753158E-2</v>
      </c>
    </row>
    <row r="41" spans="2:5" ht="15.75" thickBot="1" x14ac:dyDescent="0.3">
      <c r="B41" s="131" t="s">
        <v>420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18286</v>
      </c>
      <c r="D42" s="209">
        <f t="shared" ref="D42:D47" si="7">O17</f>
        <v>17982</v>
      </c>
      <c r="E42" s="216">
        <f t="shared" si="5"/>
        <v>-1.6624740238433775E-2</v>
      </c>
    </row>
    <row r="43" spans="2:5" x14ac:dyDescent="0.25">
      <c r="B43" s="207" t="s">
        <v>359</v>
      </c>
      <c r="C43" s="208">
        <f t="shared" si="6"/>
        <v>6514</v>
      </c>
      <c r="D43" s="209">
        <f t="shared" si="7"/>
        <v>7111</v>
      </c>
      <c r="E43" s="216">
        <f t="shared" si="5"/>
        <v>9.1648756524408959E-2</v>
      </c>
    </row>
    <row r="44" spans="2:5" x14ac:dyDescent="0.25">
      <c r="B44" s="302" t="s">
        <v>423</v>
      </c>
      <c r="C44" s="208">
        <f t="shared" si="6"/>
        <v>85795</v>
      </c>
      <c r="D44" s="209">
        <f t="shared" si="7"/>
        <v>68666</v>
      </c>
      <c r="E44" s="216">
        <f t="shared" si="5"/>
        <v>-0.19965032927326767</v>
      </c>
    </row>
    <row r="45" spans="2:5" ht="15.75" thickBot="1" x14ac:dyDescent="0.3">
      <c r="B45" s="302" t="s">
        <v>465</v>
      </c>
      <c r="C45" s="208">
        <f t="shared" si="6"/>
        <v>42900</v>
      </c>
      <c r="D45" s="209">
        <f t="shared" si="7"/>
        <v>45314</v>
      </c>
      <c r="E45" s="216">
        <f t="shared" si="5"/>
        <v>5.6270396270396268E-2</v>
      </c>
    </row>
    <row r="46" spans="2:5" ht="15.75" thickBot="1" x14ac:dyDescent="0.3">
      <c r="B46" s="302" t="s">
        <v>354</v>
      </c>
      <c r="C46" s="208">
        <f t="shared" si="6"/>
        <v>17167</v>
      </c>
      <c r="D46" s="209">
        <f t="shared" si="7"/>
        <v>25649</v>
      </c>
      <c r="E46" s="216">
        <f t="shared" si="5"/>
        <v>0.4940874934467292</v>
      </c>
    </row>
    <row r="47" spans="2:5" ht="15.75" thickBot="1" x14ac:dyDescent="0.3">
      <c r="B47" s="302" t="s">
        <v>424</v>
      </c>
      <c r="C47" s="208">
        <f t="shared" si="6"/>
        <v>53199</v>
      </c>
      <c r="D47" s="209">
        <f t="shared" si="7"/>
        <v>63674</v>
      </c>
      <c r="E47" s="216">
        <f t="shared" si="5"/>
        <v>0.19690219740972575</v>
      </c>
    </row>
    <row r="48" spans="2:5" ht="15.75" thickBot="1" x14ac:dyDescent="0.3">
      <c r="B48" s="131" t="s">
        <v>421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38439</v>
      </c>
      <c r="D49" s="209">
        <f>P24</f>
        <v>37634</v>
      </c>
      <c r="E49" s="216">
        <f t="shared" si="5"/>
        <v>-2.0942272171492495E-2</v>
      </c>
    </row>
    <row r="50" spans="2:5" ht="15.75" thickBot="1" x14ac:dyDescent="0.3">
      <c r="B50" s="207" t="s">
        <v>356</v>
      </c>
      <c r="C50" s="208">
        <f>I25</f>
        <v>50334</v>
      </c>
      <c r="D50" s="209">
        <f>P25</f>
        <v>50116</v>
      </c>
      <c r="E50" s="216">
        <f t="shared" si="5"/>
        <v>-4.3310684626693685E-3</v>
      </c>
    </row>
    <row r="51" spans="2:5" ht="15.75" thickBot="1" x14ac:dyDescent="0.3">
      <c r="B51" s="302" t="s">
        <v>422</v>
      </c>
      <c r="C51" s="208">
        <f>I26</f>
        <v>111602</v>
      </c>
      <c r="D51" s="209">
        <f>P26</f>
        <v>31935</v>
      </c>
      <c r="E51" s="216">
        <f t="shared" ref="E51" si="8">+IFERROR((D51-C51)/C51,"-")</f>
        <v>-0.71384921417178904</v>
      </c>
    </row>
    <row r="52" spans="2:5" ht="15.75" thickBot="1" x14ac:dyDescent="0.3">
      <c r="B52" s="207" t="s">
        <v>357</v>
      </c>
      <c r="C52" s="208">
        <f>I27</f>
        <v>7585</v>
      </c>
      <c r="D52" s="209">
        <f>P27</f>
        <v>7385</v>
      </c>
      <c r="E52" s="216">
        <f t="shared" si="5"/>
        <v>-2.6367831245880026E-2</v>
      </c>
    </row>
    <row r="53" spans="2:5" ht="15.75" thickBot="1" x14ac:dyDescent="0.3">
      <c r="B53" s="196" t="s">
        <v>222</v>
      </c>
      <c r="C53" s="217">
        <f>SUM(C42:C52)</f>
        <v>431821</v>
      </c>
      <c r="D53" s="218">
        <f>SUM(D42:D52)</f>
        <v>355466</v>
      </c>
      <c r="E53" s="215">
        <f t="shared" si="5"/>
        <v>-0.17682095127379169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M28" sqref="M28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81"/>
      <c r="B2" s="481"/>
      <c r="C2" s="482" t="s">
        <v>509</v>
      </c>
      <c r="D2" s="483"/>
      <c r="E2" s="483"/>
      <c r="F2" s="483"/>
      <c r="G2" s="483"/>
      <c r="H2" s="483"/>
      <c r="I2" s="484"/>
      <c r="J2" s="482" t="s">
        <v>517</v>
      </c>
      <c r="K2" s="483"/>
      <c r="L2" s="483"/>
      <c r="M2" s="483"/>
      <c r="N2" s="483"/>
      <c r="O2" s="483"/>
      <c r="P2" s="484"/>
    </row>
    <row r="3" spans="1:20" ht="15.75" thickBot="1" x14ac:dyDescent="0.3">
      <c r="A3" s="481"/>
      <c r="B3" s="481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</row>
    <row r="4" spans="1:20" ht="15.75" thickBot="1" x14ac:dyDescent="0.3">
      <c r="A4" s="481"/>
      <c r="B4" s="481"/>
      <c r="C4" s="128">
        <v>44865</v>
      </c>
      <c r="D4" s="128">
        <v>44866</v>
      </c>
      <c r="E4" s="128">
        <v>44867</v>
      </c>
      <c r="F4" s="128">
        <v>44868</v>
      </c>
      <c r="G4" s="128">
        <v>44869</v>
      </c>
      <c r="H4" s="128">
        <v>44870</v>
      </c>
      <c r="I4" s="128">
        <v>44871</v>
      </c>
      <c r="J4" s="128">
        <v>44872</v>
      </c>
      <c r="K4" s="128">
        <v>44873</v>
      </c>
      <c r="L4" s="128">
        <v>44874</v>
      </c>
      <c r="M4" s="128">
        <v>44875</v>
      </c>
      <c r="N4" s="128">
        <v>44876</v>
      </c>
      <c r="O4" s="128">
        <v>44877</v>
      </c>
      <c r="P4" s="128">
        <v>44878</v>
      </c>
    </row>
    <row r="5" spans="1:20" ht="15.75" thickBot="1" x14ac:dyDescent="0.3">
      <c r="A5" s="481"/>
      <c r="B5" s="481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419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20670.416666666599</v>
      </c>
      <c r="D7" s="222">
        <v>14162.3</v>
      </c>
      <c r="E7" s="222">
        <v>21807.266666666601</v>
      </c>
      <c r="F7" s="222">
        <v>21280.266666666601</v>
      </c>
      <c r="G7" s="222">
        <v>19776.95</v>
      </c>
      <c r="H7" s="222"/>
      <c r="I7" s="222"/>
      <c r="J7" s="224">
        <v>22594.2</v>
      </c>
      <c r="K7" s="224">
        <v>20769</v>
      </c>
      <c r="L7" s="224">
        <v>21611.05</v>
      </c>
      <c r="M7" s="224">
        <v>20982.083333333299</v>
      </c>
      <c r="N7" s="224">
        <v>197733.616666666</v>
      </c>
      <c r="O7" s="224"/>
      <c r="P7" s="225"/>
    </row>
    <row r="8" spans="1:20" x14ac:dyDescent="0.25">
      <c r="B8" s="188" t="s">
        <v>347</v>
      </c>
      <c r="C8" s="222">
        <v>50808.766666666597</v>
      </c>
      <c r="D8" s="222">
        <v>32923.683333333298</v>
      </c>
      <c r="E8" s="222">
        <v>54699.433333333298</v>
      </c>
      <c r="F8" s="222">
        <v>52468.3</v>
      </c>
      <c r="G8" s="222">
        <v>51206.766666666597</v>
      </c>
      <c r="H8" s="222"/>
      <c r="I8" s="222"/>
      <c r="J8" s="223">
        <v>55356.766666666597</v>
      </c>
      <c r="K8" s="373">
        <v>53641.333333333299</v>
      </c>
      <c r="L8" s="373">
        <v>54562.016666666597</v>
      </c>
      <c r="M8" s="373">
        <v>52880.5666666666</v>
      </c>
      <c r="N8" s="373">
        <v>50452.05</v>
      </c>
      <c r="O8" s="224"/>
      <c r="P8" s="225"/>
    </row>
    <row r="9" spans="1:20" x14ac:dyDescent="0.25">
      <c r="B9" s="188" t="s">
        <v>348</v>
      </c>
      <c r="C9" s="222">
        <v>18036.3</v>
      </c>
      <c r="D9" s="222">
        <v>10470.666666666601</v>
      </c>
      <c r="E9" s="222">
        <v>18458.666666666599</v>
      </c>
      <c r="F9" s="222">
        <v>19220.716666666602</v>
      </c>
      <c r="G9" s="222">
        <v>19035.0666666666</v>
      </c>
      <c r="H9" s="222"/>
      <c r="I9" s="222"/>
      <c r="J9" s="224">
        <v>21071.95</v>
      </c>
      <c r="K9" s="224">
        <v>19505.0333333333</v>
      </c>
      <c r="L9" s="224">
        <v>16665.133333333299</v>
      </c>
      <c r="M9" s="224">
        <v>19275.483333333301</v>
      </c>
      <c r="N9" s="224">
        <v>18447.349999999999</v>
      </c>
      <c r="O9" s="224"/>
      <c r="P9" s="225"/>
    </row>
    <row r="10" spans="1:20" ht="17.25" customHeight="1" x14ac:dyDescent="0.25">
      <c r="B10" s="188" t="s">
        <v>349</v>
      </c>
      <c r="C10" s="222">
        <v>42846.116666666603</v>
      </c>
      <c r="D10" s="222">
        <v>50138.583333333299</v>
      </c>
      <c r="E10" s="222">
        <v>59936.75</v>
      </c>
      <c r="F10" s="222">
        <v>21920.25</v>
      </c>
      <c r="G10" s="222">
        <v>56131.616666666603</v>
      </c>
      <c r="H10" s="222"/>
      <c r="I10" s="222"/>
      <c r="J10" s="223">
        <v>156827.96666666601</v>
      </c>
      <c r="K10" s="373">
        <v>61696.533333333296</v>
      </c>
      <c r="L10" s="373">
        <v>61833.599999999999</v>
      </c>
      <c r="M10" s="373">
        <v>60614.216666666602</v>
      </c>
      <c r="N10" s="373">
        <v>53869.9</v>
      </c>
      <c r="O10" s="224"/>
      <c r="P10" s="225"/>
    </row>
    <row r="11" spans="1:20" x14ac:dyDescent="0.25">
      <c r="B11" s="188" t="s">
        <v>350</v>
      </c>
      <c r="C11" s="222">
        <v>11591.8166666666</v>
      </c>
      <c r="D11" s="222">
        <v>12921.9666666666</v>
      </c>
      <c r="E11" s="222">
        <v>14676.616666666599</v>
      </c>
      <c r="F11" s="222">
        <v>5355.05</v>
      </c>
      <c r="G11" s="222">
        <v>13438.35</v>
      </c>
      <c r="H11" s="222"/>
      <c r="I11" s="222"/>
      <c r="J11" s="224">
        <v>14153.616666666599</v>
      </c>
      <c r="K11" s="224">
        <v>13893.766666666599</v>
      </c>
      <c r="L11" s="224">
        <v>13657.866666666599</v>
      </c>
      <c r="M11" s="224">
        <v>13335.65</v>
      </c>
      <c r="N11" s="224">
        <v>11922.483333333301</v>
      </c>
      <c r="O11" s="224"/>
      <c r="P11" s="225"/>
    </row>
    <row r="12" spans="1:20" x14ac:dyDescent="0.25">
      <c r="B12" s="188" t="s">
        <v>351</v>
      </c>
      <c r="C12" s="222">
        <v>21575.2833333333</v>
      </c>
      <c r="D12" s="222">
        <v>21936.5</v>
      </c>
      <c r="E12" s="222">
        <v>24458.416666666599</v>
      </c>
      <c r="F12" s="222">
        <v>16496.383333333299</v>
      </c>
      <c r="G12" s="222">
        <v>23532.583333333299</v>
      </c>
      <c r="H12" s="222"/>
      <c r="I12" s="222"/>
      <c r="J12" s="223">
        <v>24684.65</v>
      </c>
      <c r="K12" s="373">
        <v>23806.466666666602</v>
      </c>
      <c r="L12" s="373">
        <v>24481.683333333302</v>
      </c>
      <c r="M12" s="373">
        <v>22379.666666666599</v>
      </c>
      <c r="N12" s="373">
        <v>20010.266666666601</v>
      </c>
      <c r="O12" s="224"/>
      <c r="P12" s="225"/>
    </row>
    <row r="13" spans="1:20" x14ac:dyDescent="0.25">
      <c r="B13" s="188" t="s">
        <v>352</v>
      </c>
      <c r="C13" s="222">
        <v>22610.766666666601</v>
      </c>
      <c r="D13" s="222">
        <v>23364.33</v>
      </c>
      <c r="E13" s="222">
        <v>30358.883333333299</v>
      </c>
      <c r="F13" s="222">
        <v>29676.54</v>
      </c>
      <c r="G13" s="222">
        <v>25590.400000000001</v>
      </c>
      <c r="H13" s="222"/>
      <c r="I13" s="222"/>
      <c r="J13" s="224">
        <v>35039.116666666603</v>
      </c>
      <c r="K13" s="224">
        <v>33507.550000000003</v>
      </c>
      <c r="L13" s="224">
        <v>30888.3166666666</v>
      </c>
      <c r="M13" s="224">
        <v>29526.25</v>
      </c>
      <c r="N13" s="224">
        <v>27659.15</v>
      </c>
      <c r="O13" s="224"/>
      <c r="P13" s="225"/>
    </row>
    <row r="14" spans="1:20" x14ac:dyDescent="0.25">
      <c r="B14" s="188" t="s">
        <v>353</v>
      </c>
      <c r="C14" s="222">
        <v>1801.2666666666601</v>
      </c>
      <c r="D14" s="222">
        <v>2353.1</v>
      </c>
      <c r="E14" s="222">
        <v>4347.32</v>
      </c>
      <c r="F14" s="222">
        <v>2793.9833333333299</v>
      </c>
      <c r="G14" s="222">
        <v>2346.8333333333298</v>
      </c>
      <c r="H14" s="222"/>
      <c r="I14" s="222"/>
      <c r="J14" s="373">
        <v>4605.2833333333301</v>
      </c>
      <c r="K14" s="373">
        <v>4760.54</v>
      </c>
      <c r="L14" s="373">
        <v>5503.4666666666599</v>
      </c>
      <c r="M14" s="373">
        <v>2051.0166666666601</v>
      </c>
      <c r="N14" s="224">
        <v>101208</v>
      </c>
      <c r="O14" s="373"/>
      <c r="P14" s="374"/>
    </row>
    <row r="15" spans="1:20" ht="15.75" thickBot="1" x14ac:dyDescent="0.3">
      <c r="B15" s="188" t="s">
        <v>395</v>
      </c>
      <c r="C15" s="222">
        <v>33975.416666666599</v>
      </c>
      <c r="D15" s="222">
        <v>38318.550000000003</v>
      </c>
      <c r="E15" s="222">
        <v>46618.0666666666</v>
      </c>
      <c r="F15" s="222">
        <v>28050.183333333302</v>
      </c>
      <c r="G15" s="222">
        <v>44340.233333333301</v>
      </c>
      <c r="H15" s="222"/>
      <c r="I15" s="222"/>
      <c r="J15" s="224">
        <v>47954.166666666599</v>
      </c>
      <c r="K15" s="224">
        <v>49129.2</v>
      </c>
      <c r="L15" s="224">
        <v>49707.733333333301</v>
      </c>
      <c r="M15" s="224">
        <v>49568.9</v>
      </c>
      <c r="N15" s="224">
        <v>45139.3166666666</v>
      </c>
      <c r="O15" s="373"/>
      <c r="P15" s="374"/>
    </row>
    <row r="16" spans="1:20" ht="15.75" thickBot="1" x14ac:dyDescent="0.3">
      <c r="B16" s="196" t="s">
        <v>16</v>
      </c>
      <c r="C16" s="226">
        <v>223916.14999999956</v>
      </c>
      <c r="D16" s="226">
        <v>206589.67999999982</v>
      </c>
      <c r="E16" s="226">
        <v>275361.41999999963</v>
      </c>
      <c r="F16" s="226">
        <v>197261.67333333314</v>
      </c>
      <c r="G16" s="226">
        <v>255398.79999999978</v>
      </c>
      <c r="H16" s="226">
        <v>0</v>
      </c>
      <c r="I16" s="227">
        <v>0</v>
      </c>
      <c r="J16" s="228">
        <f>SUM(J7:J15)</f>
        <v>382287.71666666574</v>
      </c>
      <c r="K16" s="228">
        <f t="shared" ref="K16:P16" si="0">SUM(K7:K15)</f>
        <v>280709.42333333311</v>
      </c>
      <c r="L16" s="228">
        <f t="shared" si="0"/>
        <v>278910.86666666635</v>
      </c>
      <c r="M16" s="228">
        <f t="shared" si="0"/>
        <v>270613.83333333308</v>
      </c>
      <c r="N16" s="228">
        <f t="shared" si="0"/>
        <v>526442.13333333249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420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88">
        <v>11083.416666666601</v>
      </c>
      <c r="I18" s="389"/>
      <c r="J18" s="231"/>
      <c r="K18" s="232"/>
      <c r="L18" s="232"/>
      <c r="M18" s="232"/>
      <c r="N18" s="232"/>
      <c r="O18" s="405">
        <v>10289.530000000001</v>
      </c>
      <c r="P18" s="404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390">
        <v>2450.1</v>
      </c>
      <c r="I19" s="391"/>
      <c r="J19" s="192"/>
      <c r="K19" s="224"/>
      <c r="L19" s="224"/>
      <c r="M19" s="193"/>
      <c r="N19" s="193"/>
      <c r="O19" s="405">
        <v>2551.5</v>
      </c>
      <c r="P19" s="403"/>
    </row>
    <row r="20" spans="2:18" x14ac:dyDescent="0.25">
      <c r="B20" s="188" t="s">
        <v>423</v>
      </c>
      <c r="C20" s="221"/>
      <c r="D20" s="222"/>
      <c r="E20" s="222"/>
      <c r="F20" s="222"/>
      <c r="G20" s="222"/>
      <c r="H20" s="390">
        <v>31415.200000000001</v>
      </c>
      <c r="I20" s="391"/>
      <c r="J20" s="192"/>
      <c r="K20" s="224"/>
      <c r="L20" s="224"/>
      <c r="M20" s="193"/>
      <c r="N20" s="193"/>
      <c r="O20" s="405">
        <v>20060.0333333333</v>
      </c>
      <c r="P20" s="403"/>
    </row>
    <row r="21" spans="2:18" x14ac:dyDescent="0.25">
      <c r="B21" s="188" t="s">
        <v>465</v>
      </c>
      <c r="C21" s="221"/>
      <c r="D21" s="222"/>
      <c r="E21" s="222"/>
      <c r="F21" s="222"/>
      <c r="G21" s="222"/>
      <c r="H21" s="390">
        <v>36649.199999999997</v>
      </c>
      <c r="I21" s="391"/>
      <c r="J21" s="192"/>
      <c r="K21" s="224"/>
      <c r="L21" s="224"/>
      <c r="M21" s="193"/>
      <c r="N21" s="193"/>
      <c r="O21" s="405">
        <v>21230.933333333302</v>
      </c>
      <c r="P21" s="403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390">
        <v>9482</v>
      </c>
      <c r="I22" s="391"/>
      <c r="J22" s="192"/>
      <c r="K22" s="224"/>
      <c r="L22" s="224"/>
      <c r="M22" s="193"/>
      <c r="N22" s="193"/>
      <c r="O22" s="405">
        <v>11311.5</v>
      </c>
      <c r="P22" s="407"/>
    </row>
    <row r="23" spans="2:18" x14ac:dyDescent="0.25">
      <c r="B23" s="188" t="s">
        <v>424</v>
      </c>
      <c r="C23" s="221"/>
      <c r="D23" s="222"/>
      <c r="E23" s="222"/>
      <c r="F23" s="222"/>
      <c r="G23" s="222"/>
      <c r="H23" s="390">
        <v>52187.883333333302</v>
      </c>
      <c r="I23" s="391"/>
      <c r="J23" s="192"/>
      <c r="K23" s="224"/>
      <c r="L23" s="224"/>
      <c r="M23" s="193"/>
      <c r="N23" s="193"/>
      <c r="O23" s="405">
        <v>40935.583333333299</v>
      </c>
      <c r="P23" s="403"/>
    </row>
    <row r="24" spans="2:18" x14ac:dyDescent="0.25">
      <c r="B24" s="259" t="s">
        <v>421</v>
      </c>
      <c r="C24" s="221"/>
      <c r="D24" s="222"/>
      <c r="E24" s="222"/>
      <c r="F24" s="222"/>
      <c r="G24" s="222"/>
      <c r="H24" s="390"/>
      <c r="I24" s="391"/>
      <c r="J24" s="375"/>
      <c r="K24" s="224"/>
      <c r="L24" s="224"/>
      <c r="M24" s="193"/>
      <c r="N24" s="193"/>
      <c r="O24" s="405"/>
      <c r="P24" s="405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390"/>
      <c r="I25" s="391">
        <v>17324</v>
      </c>
      <c r="J25" s="192"/>
      <c r="K25" s="224"/>
      <c r="L25" s="224"/>
      <c r="M25" s="193"/>
      <c r="N25" s="193"/>
      <c r="O25" s="393"/>
      <c r="P25" s="405">
        <v>15293.2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390"/>
      <c r="I26" s="391">
        <v>28368.0666666666</v>
      </c>
      <c r="J26" s="192"/>
      <c r="K26" s="224"/>
      <c r="L26" s="224"/>
      <c r="M26" s="193"/>
      <c r="N26" s="193"/>
      <c r="O26" s="393"/>
      <c r="P26" s="405">
        <v>25863.7</v>
      </c>
    </row>
    <row r="27" spans="2:18" x14ac:dyDescent="0.25">
      <c r="B27" s="188" t="s">
        <v>422</v>
      </c>
      <c r="C27" s="222"/>
      <c r="D27" s="222"/>
      <c r="E27" s="222"/>
      <c r="F27" s="222"/>
      <c r="G27" s="222"/>
      <c r="H27" s="390"/>
      <c r="I27" s="390">
        <v>14535.0333333333</v>
      </c>
      <c r="J27" s="192"/>
      <c r="K27" s="224"/>
      <c r="L27" s="224"/>
      <c r="M27" s="193"/>
      <c r="N27" s="193"/>
      <c r="O27" s="393"/>
      <c r="P27" s="406">
        <v>13984.8</v>
      </c>
    </row>
    <row r="28" spans="2:18" ht="15.75" thickBot="1" x14ac:dyDescent="0.3">
      <c r="B28" s="188" t="s">
        <v>357</v>
      </c>
      <c r="E28" s="222"/>
      <c r="H28" s="392"/>
      <c r="I28" s="391">
        <v>2343.1</v>
      </c>
      <c r="J28" s="192"/>
      <c r="K28" s="224"/>
      <c r="L28" s="224"/>
      <c r="M28" s="193"/>
      <c r="N28" s="193"/>
      <c r="O28" s="393"/>
      <c r="P28" s="406">
        <v>1900.7166666666601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143267.7999999999</v>
      </c>
      <c r="I29" s="227">
        <v>62570.199999999903</v>
      </c>
      <c r="J29" s="195"/>
      <c r="K29" s="195"/>
      <c r="L29" s="195"/>
      <c r="M29" s="195"/>
      <c r="N29" s="195"/>
      <c r="O29" s="195">
        <f>SUM(O18:O28)</f>
        <v>106379.0799999999</v>
      </c>
      <c r="P29" s="195">
        <f>SUM(P18:P28)</f>
        <v>57042.416666666657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419</v>
      </c>
      <c r="C31" s="200" t="s">
        <v>517</v>
      </c>
      <c r="D31" s="201" t="s">
        <v>536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97697.199999999808</v>
      </c>
      <c r="D32" s="371">
        <f t="shared" ref="D32:D41" si="2">SUM(J7:P7)</f>
        <v>283689.94999999931</v>
      </c>
      <c r="E32" s="206">
        <f t="shared" ref="E32:E41" si="3">+IFERROR((D32-C32)/C32,"-")</f>
        <v>1.9037674569997898</v>
      </c>
    </row>
    <row r="33" spans="2:5" x14ac:dyDescent="0.25">
      <c r="B33" s="207" t="s">
        <v>347</v>
      </c>
      <c r="C33" s="204">
        <f t="shared" si="1"/>
        <v>242106.94999999978</v>
      </c>
      <c r="D33" s="371">
        <f t="shared" si="2"/>
        <v>266892.7333333331</v>
      </c>
      <c r="E33" s="210">
        <f t="shared" si="3"/>
        <v>0.1023753483050914</v>
      </c>
    </row>
    <row r="34" spans="2:5" x14ac:dyDescent="0.25">
      <c r="B34" s="207" t="s">
        <v>348</v>
      </c>
      <c r="C34" s="204">
        <f t="shared" si="1"/>
        <v>85221.416666666395</v>
      </c>
      <c r="D34" s="205">
        <f t="shared" si="2"/>
        <v>94964.949999999895</v>
      </c>
      <c r="E34" s="210">
        <f t="shared" si="3"/>
        <v>0.11433198032185021</v>
      </c>
    </row>
    <row r="35" spans="2:5" x14ac:dyDescent="0.25">
      <c r="B35" s="207" t="s">
        <v>349</v>
      </c>
      <c r="C35" s="204">
        <f t="shared" si="1"/>
        <v>230973.31666666651</v>
      </c>
      <c r="D35" s="371">
        <f t="shared" si="2"/>
        <v>394842.21666666592</v>
      </c>
      <c r="E35" s="210">
        <f t="shared" si="3"/>
        <v>0.70947113010672958</v>
      </c>
    </row>
    <row r="36" spans="2:5" x14ac:dyDescent="0.25">
      <c r="B36" s="207" t="s">
        <v>350</v>
      </c>
      <c r="C36" s="204">
        <f t="shared" si="1"/>
        <v>57983.799999999806</v>
      </c>
      <c r="D36" s="205">
        <f t="shared" si="2"/>
        <v>66963.383333333099</v>
      </c>
      <c r="E36" s="210">
        <f t="shared" si="3"/>
        <v>0.1548636573203778</v>
      </c>
    </row>
    <row r="37" spans="2:5" x14ac:dyDescent="0.25">
      <c r="B37" s="207" t="s">
        <v>351</v>
      </c>
      <c r="C37" s="204">
        <f t="shared" si="1"/>
        <v>107999.1666666665</v>
      </c>
      <c r="D37" s="205">
        <f t="shared" si="2"/>
        <v>115362.7333333331</v>
      </c>
      <c r="E37" s="210">
        <f t="shared" si="3"/>
        <v>6.818169893286169E-2</v>
      </c>
    </row>
    <row r="38" spans="2:5" x14ac:dyDescent="0.25">
      <c r="B38" s="207" t="s">
        <v>352</v>
      </c>
      <c r="C38" s="204">
        <f t="shared" si="1"/>
        <v>131600.9199999999</v>
      </c>
      <c r="D38" s="205">
        <f t="shared" si="2"/>
        <v>156620.38333333319</v>
      </c>
      <c r="E38" s="210">
        <f t="shared" si="3"/>
        <v>0.19011617345329584</v>
      </c>
    </row>
    <row r="39" spans="2:5" x14ac:dyDescent="0.25">
      <c r="B39" s="203" t="s">
        <v>353</v>
      </c>
      <c r="C39" s="204">
        <f t="shared" si="1"/>
        <v>13642.503333333319</v>
      </c>
      <c r="D39" s="205">
        <f t="shared" si="2"/>
        <v>118128.30666666664</v>
      </c>
      <c r="E39" s="211">
        <f t="shared" si="3"/>
        <v>7.6588438925309719</v>
      </c>
    </row>
    <row r="40" spans="2:5" ht="15.75" thickBot="1" x14ac:dyDescent="0.3">
      <c r="B40" s="203" t="s">
        <v>395</v>
      </c>
      <c r="C40" s="204">
        <f t="shared" si="1"/>
        <v>191302.44999999981</v>
      </c>
      <c r="D40" s="205">
        <f t="shared" si="2"/>
        <v>241499.31666666648</v>
      </c>
      <c r="E40" s="211">
        <f t="shared" ref="E40" si="4">+IFERROR((D40-C40)/C40,"-")</f>
        <v>0.26239531520200982</v>
      </c>
    </row>
    <row r="41" spans="2:5" ht="15.75" thickBot="1" x14ac:dyDescent="0.3">
      <c r="B41" s="212" t="s">
        <v>16</v>
      </c>
      <c r="C41" s="213">
        <f t="shared" si="1"/>
        <v>1158527.723333332</v>
      </c>
      <c r="D41" s="214">
        <f t="shared" si="2"/>
        <v>1738963.9733333308</v>
      </c>
      <c r="E41" s="215">
        <f t="shared" si="3"/>
        <v>0.50101196398646342</v>
      </c>
    </row>
    <row r="42" spans="2:5" ht="15.75" thickBot="1" x14ac:dyDescent="0.3">
      <c r="B42" s="131" t="s">
        <v>420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11083.416666666601</v>
      </c>
      <c r="D43" s="290">
        <f t="shared" ref="D43:D48" si="7">O18</f>
        <v>10289.530000000001</v>
      </c>
      <c r="E43" s="291">
        <f t="shared" si="5"/>
        <v>-7.1628333621546122E-2</v>
      </c>
    </row>
    <row r="44" spans="2:5" ht="15.75" thickBot="1" x14ac:dyDescent="0.3">
      <c r="B44" s="207" t="s">
        <v>359</v>
      </c>
      <c r="C44" s="289">
        <f t="shared" si="6"/>
        <v>2450.1</v>
      </c>
      <c r="D44" s="290">
        <f t="shared" si="7"/>
        <v>2551.5</v>
      </c>
      <c r="E44" s="291">
        <f t="shared" si="5"/>
        <v>4.1386065874862286E-2</v>
      </c>
    </row>
    <row r="45" spans="2:5" ht="15.75" thickBot="1" x14ac:dyDescent="0.3">
      <c r="B45" s="302" t="s">
        <v>423</v>
      </c>
      <c r="C45" s="289">
        <f t="shared" si="6"/>
        <v>31415.200000000001</v>
      </c>
      <c r="D45" s="290">
        <f t="shared" si="7"/>
        <v>20060.0333333333</v>
      </c>
      <c r="E45" s="291">
        <f t="shared" si="5"/>
        <v>-0.36145454005279931</v>
      </c>
    </row>
    <row r="46" spans="2:5" ht="15.75" thickBot="1" x14ac:dyDescent="0.3">
      <c r="B46" s="207" t="s">
        <v>465</v>
      </c>
      <c r="C46" s="289">
        <f t="shared" si="6"/>
        <v>36649.199999999997</v>
      </c>
      <c r="D46" s="290">
        <f t="shared" si="7"/>
        <v>21230.933333333302</v>
      </c>
      <c r="E46" s="291">
        <f t="shared" si="5"/>
        <v>-0.42069858732705478</v>
      </c>
    </row>
    <row r="47" spans="2:5" ht="15.75" thickBot="1" x14ac:dyDescent="0.3">
      <c r="B47" s="207" t="s">
        <v>457</v>
      </c>
      <c r="C47" s="289">
        <f t="shared" si="6"/>
        <v>9482</v>
      </c>
      <c r="D47" s="290">
        <f t="shared" si="7"/>
        <v>11311.5</v>
      </c>
      <c r="E47" s="291">
        <f t="shared" si="5"/>
        <v>0.19294452647120861</v>
      </c>
    </row>
    <row r="48" spans="2:5" ht="15.75" thickBot="1" x14ac:dyDescent="0.3">
      <c r="B48" s="302" t="s">
        <v>424</v>
      </c>
      <c r="C48" s="289">
        <f t="shared" si="6"/>
        <v>52187.883333333302</v>
      </c>
      <c r="D48" s="290">
        <f t="shared" si="7"/>
        <v>40935.583333333299</v>
      </c>
      <c r="E48" s="291">
        <f t="shared" si="5"/>
        <v>-0.21561135039966192</v>
      </c>
    </row>
    <row r="49" spans="2:5" ht="15.75" thickBot="1" x14ac:dyDescent="0.3">
      <c r="B49" s="131" t="s">
        <v>421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17324</v>
      </c>
      <c r="D50" s="233">
        <f>P25</f>
        <v>15293.2</v>
      </c>
      <c r="E50" s="210">
        <f t="shared" si="5"/>
        <v>-0.1172246594320018</v>
      </c>
    </row>
    <row r="51" spans="2:5" ht="15.75" thickBot="1" x14ac:dyDescent="0.3">
      <c r="B51" s="207" t="s">
        <v>356</v>
      </c>
      <c r="C51" s="289">
        <f>I26</f>
        <v>28368.0666666666</v>
      </c>
      <c r="D51" s="233">
        <f>P26</f>
        <v>25863.7</v>
      </c>
      <c r="E51" s="210">
        <f t="shared" si="5"/>
        <v>-8.8281189412506275E-2</v>
      </c>
    </row>
    <row r="52" spans="2:5" ht="15.75" thickBot="1" x14ac:dyDescent="0.3">
      <c r="B52" s="302" t="s">
        <v>422</v>
      </c>
      <c r="C52" s="289">
        <f>I27</f>
        <v>14535.0333333333</v>
      </c>
      <c r="D52" s="372">
        <f>P27</f>
        <v>13984.8</v>
      </c>
      <c r="E52" s="210">
        <f t="shared" ref="E52" si="8">+IFERROR((D52-C52)/C52,"-")</f>
        <v>-3.7855663672366452E-2</v>
      </c>
    </row>
    <row r="53" spans="2:5" ht="15.75" thickBot="1" x14ac:dyDescent="0.3">
      <c r="B53" s="207" t="s">
        <v>357</v>
      </c>
      <c r="C53" s="289">
        <f>I28</f>
        <v>2343.1</v>
      </c>
      <c r="D53" s="372">
        <f t="shared" ref="D53" si="9">P28</f>
        <v>1900.7166666666601</v>
      </c>
      <c r="E53" s="210">
        <f t="shared" si="5"/>
        <v>-0.18880258347204124</v>
      </c>
    </row>
    <row r="54" spans="2:5" ht="15.75" thickBot="1" x14ac:dyDescent="0.3">
      <c r="B54" s="196" t="s">
        <v>222</v>
      </c>
      <c r="C54" s="213">
        <f>SUM(C43:C53)</f>
        <v>205837.9999999998</v>
      </c>
      <c r="D54" s="214">
        <f>SUM(D43:D53)</f>
        <v>163421.49666666656</v>
      </c>
      <c r="E54" s="215">
        <f t="shared" si="5"/>
        <v>-0.20606740899801437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M25" sqref="M25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482" t="s">
        <v>517</v>
      </c>
      <c r="D2" s="483"/>
      <c r="E2" s="483"/>
      <c r="F2" s="483"/>
      <c r="G2" s="483"/>
      <c r="H2" s="483"/>
      <c r="I2" s="484"/>
      <c r="J2" s="482" t="s">
        <v>536</v>
      </c>
      <c r="K2" s="483"/>
      <c r="L2" s="483"/>
      <c r="M2" s="483"/>
      <c r="N2" s="483"/>
      <c r="O2" s="483"/>
      <c r="P2" s="484"/>
      <c r="Q2" s="482" t="s">
        <v>536</v>
      </c>
      <c r="R2" s="483"/>
      <c r="S2" s="483"/>
      <c r="T2" s="483"/>
      <c r="U2" s="483"/>
      <c r="V2" s="483"/>
      <c r="W2" s="484"/>
    </row>
    <row r="3" spans="1:23" ht="15.75" thickBot="1" x14ac:dyDescent="0.3">
      <c r="A3" s="299"/>
      <c r="B3" s="299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  <c r="Q3" s="488" t="s">
        <v>224</v>
      </c>
      <c r="R3" s="489"/>
      <c r="S3" s="489"/>
      <c r="T3" s="489"/>
      <c r="U3" s="489"/>
      <c r="V3" s="489"/>
      <c r="W3" s="490"/>
    </row>
    <row r="4" spans="1:23" ht="15.75" thickBot="1" x14ac:dyDescent="0.3">
      <c r="A4" s="299"/>
      <c r="B4" s="299"/>
      <c r="C4" s="128">
        <v>44865</v>
      </c>
      <c r="D4" s="128">
        <v>44866</v>
      </c>
      <c r="E4" s="128">
        <v>44867</v>
      </c>
      <c r="F4" s="128">
        <v>44868</v>
      </c>
      <c r="G4" s="128">
        <v>44869</v>
      </c>
      <c r="H4" s="128">
        <v>44870</v>
      </c>
      <c r="I4" s="128">
        <v>44871</v>
      </c>
      <c r="J4" s="128">
        <v>44872</v>
      </c>
      <c r="K4" s="128">
        <v>44873</v>
      </c>
      <c r="L4" s="128">
        <v>44874</v>
      </c>
      <c r="M4" s="128">
        <v>44875</v>
      </c>
      <c r="N4" s="128">
        <v>44876</v>
      </c>
      <c r="O4" s="128">
        <v>44877</v>
      </c>
      <c r="P4" s="128">
        <v>44878</v>
      </c>
      <c r="Q4" s="128">
        <v>44872</v>
      </c>
      <c r="R4" s="128">
        <v>44873</v>
      </c>
      <c r="S4" s="128">
        <v>44874</v>
      </c>
      <c r="T4" s="128">
        <v>44875</v>
      </c>
      <c r="U4" s="128">
        <v>44876</v>
      </c>
      <c r="V4" s="128">
        <v>44877</v>
      </c>
      <c r="W4" s="128">
        <v>44878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419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0.73195526440037528</v>
      </c>
      <c r="D7" s="241">
        <f>IFERROR('Más Vistos-H'!D7/'Más Vistos-U'!D6,0)</f>
        <v>0.69151855468750001</v>
      </c>
      <c r="E7" s="241">
        <f>IFERROR('Más Vistos-H'!E7/'Más Vistos-U'!E6,0)</f>
        <v>0.82269840671017469</v>
      </c>
      <c r="F7" s="241">
        <f>IFERROR('Más Vistos-H'!F7/'Más Vistos-U'!F6,0)</f>
        <v>0.8369490547733266</v>
      </c>
      <c r="G7" s="241">
        <f>IFERROR('Más Vistos-H'!G7/'Más Vistos-U'!G6,0)</f>
        <v>0.79604532281436169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0.7958226198443169</v>
      </c>
      <c r="K7" s="243">
        <f>IFERROR('Más Vistos-H'!K7/'Más Vistos-U'!K6,0)</f>
        <v>0.81469422978856942</v>
      </c>
      <c r="L7" s="243">
        <f>IFERROR('Más Vistos-H'!L7/'Más Vistos-U'!L6,0)</f>
        <v>0.79757344257454976</v>
      </c>
      <c r="M7" s="243">
        <f>IFERROR('Más Vistos-H'!M7/'Más Vistos-U'!M6,0)</f>
        <v>0.73448676211479325</v>
      </c>
      <c r="N7" s="243">
        <f>IFERROR('Más Vistos-H'!N7/'Más Vistos-U'!N6,0)</f>
        <v>7.5678818381302051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8.7255818149299558E-2</v>
      </c>
      <c r="R7" s="28">
        <f t="shared" ref="R7:R16" si="1">IFERROR((K7-D7)/D7,"-")</f>
        <v>0.17812345636442539</v>
      </c>
      <c r="S7" s="28">
        <f t="shared" ref="S7:S16" si="2">IFERROR((L7-E7)/E7,"-")</f>
        <v>-3.0539701949946898E-2</v>
      </c>
      <c r="T7" s="28">
        <f t="shared" ref="T7:T16" si="3">IFERROR((M7-F7)/F7,"-")</f>
        <v>-0.12242357175047353</v>
      </c>
      <c r="U7" s="28">
        <f t="shared" ref="U7:U16" si="4">IFERROR((N7-G7)/G7,"-")</f>
        <v>8.5068479409871998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0.9681917501937306</v>
      </c>
      <c r="D8" s="241">
        <f>IFERROR('Más Vistos-H'!D8/'Más Vistos-U'!D7,0)</f>
        <v>0.8421887123867009</v>
      </c>
      <c r="E8" s="241">
        <f>IFERROR('Más Vistos-H'!E8/'Más Vistos-U'!E7,0)</f>
        <v>1.0409422496257383</v>
      </c>
      <c r="F8" s="241">
        <f>IFERROR('Más Vistos-H'!F8/'Más Vistos-U'!F7,0)</f>
        <v>1.020843629005584</v>
      </c>
      <c r="G8" s="241">
        <f>IFERROR('Más Vistos-H'!G8/'Más Vistos-U'!G7,0)</f>
        <v>1.0260643342817817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1.0240822618937488</v>
      </c>
      <c r="K8" s="243">
        <f>IFERROR('Más Vistos-H'!K8/'Más Vistos-U'!K7,0)</f>
        <v>1.0303554164025528</v>
      </c>
      <c r="L8" s="243">
        <f>IFERROR('Más Vistos-H'!L8/'Más Vistos-U'!L7,0)</f>
        <v>1.0066235571216833</v>
      </c>
      <c r="M8" s="243">
        <f>IFERROR('Más Vistos-H'!M8/'Más Vistos-U'!M7,0)</f>
        <v>0.96437550911235004</v>
      </c>
      <c r="N8" s="243">
        <f>IFERROR('Más Vistos-H'!N8/'Más Vistos-U'!N7,0)</f>
        <v>0.97060504040015394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5.772669689535654E-2</v>
      </c>
      <c r="R8" s="28">
        <f t="shared" si="1"/>
        <v>0.22342582042283765</v>
      </c>
      <c r="S8" s="28">
        <f t="shared" si="2"/>
        <v>-3.2968872688560816E-2</v>
      </c>
      <c r="T8" s="28">
        <f t="shared" si="3"/>
        <v>-5.5315151399083759E-2</v>
      </c>
      <c r="U8" s="28">
        <f t="shared" si="4"/>
        <v>-5.4050503490551398E-2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0.98322612298299172</v>
      </c>
      <c r="D9" s="241">
        <f>IFERROR('Más Vistos-H'!D9/'Más Vistos-U'!D8,0)</f>
        <v>0.77297111078300607</v>
      </c>
      <c r="E9" s="241">
        <f>IFERROR('Más Vistos-H'!E9/'Más Vistos-U'!E8,0)</f>
        <v>0.84727194834602948</v>
      </c>
      <c r="F9" s="241">
        <f>IFERROR('Más Vistos-H'!F9/'Más Vistos-U'!F8,0)</f>
        <v>0.95416583929043897</v>
      </c>
      <c r="G9" s="241">
        <f>IFERROR('Más Vistos-H'!G9/'Más Vistos-U'!G8,0)</f>
        <v>1.0047541127826127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1.0362914330677684</v>
      </c>
      <c r="K9" s="243">
        <f>IFERROR('Más Vistos-H'!K9/'Más Vistos-U'!K8,0)</f>
        <v>0.23788656755251425</v>
      </c>
      <c r="L9" s="243">
        <f>IFERROR('Más Vistos-H'!L9/'Más Vistos-U'!L8,0)</f>
        <v>0.6793222457742254</v>
      </c>
      <c r="M9" s="243">
        <f>IFERROR('Más Vistos-H'!M9/'Más Vistos-U'!M8,0)</f>
        <v>0.92174269956643562</v>
      </c>
      <c r="N9" s="243">
        <f>IFERROR('Más Vistos-H'!N9/'Más Vistos-U'!N8,0)</f>
        <v>0.98338664107894869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5.3970606399047646E-2</v>
      </c>
      <c r="R9" s="28">
        <f t="shared" si="1"/>
        <v>-0.69224390894565335</v>
      </c>
      <c r="S9" s="28">
        <f t="shared" si="2"/>
        <v>-0.19822408011932988</v>
      </c>
      <c r="T9" s="28">
        <f t="shared" si="3"/>
        <v>-3.398061258210068E-2</v>
      </c>
      <c r="U9" s="28">
        <f t="shared" si="4"/>
        <v>-2.1266368987023079E-2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1.0201942155975667</v>
      </c>
      <c r="D10" s="241">
        <f>IFERROR('Más Vistos-H'!D10/'Más Vistos-U'!D9,0)</f>
        <v>1.0001313199819137</v>
      </c>
      <c r="E10" s="241">
        <f>IFERROR('Más Vistos-H'!E10/'Más Vistos-U'!E9,0)</f>
        <v>1.0663763655125786</v>
      </c>
      <c r="F10" s="241">
        <f>IFERROR('Más Vistos-H'!F10/'Más Vistos-U'!F9,0)</f>
        <v>0.35338142834112524</v>
      </c>
      <c r="G10" s="241">
        <f>IFERROR('Más Vistos-H'!G10/'Más Vistos-U'!G9,0)</f>
        <v>1.0813673550640865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2.7829568375537419</v>
      </c>
      <c r="K10" s="243">
        <f>IFERROR('Más Vistos-H'!K10/'Más Vistos-U'!K9,0)</f>
        <v>1.1028463495581806</v>
      </c>
      <c r="L10" s="243">
        <f>IFERROR('Más Vistos-H'!L10/'Más Vistos-U'!L9,0)</f>
        <v>1.0947681521219526</v>
      </c>
      <c r="M10" s="243">
        <f>IFERROR('Más Vistos-H'!M10/'Más Vistos-U'!M9,0)</f>
        <v>1.0951275843586443</v>
      </c>
      <c r="N10" s="243">
        <f>IFERROR('Más Vistos-H'!N10/'Más Vistos-U'!N9,0)</f>
        <v>1.0615386131199873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1.7278696497251338</v>
      </c>
      <c r="R10" s="28">
        <f t="shared" si="1"/>
        <v>0.10270154281152236</v>
      </c>
      <c r="S10" s="28">
        <f t="shared" si="2"/>
        <v>2.6624546011695168E-2</v>
      </c>
      <c r="T10" s="28">
        <f t="shared" si="3"/>
        <v>2.0989958626277856</v>
      </c>
      <c r="U10" s="28">
        <f t="shared" si="4"/>
        <v>-1.8336730669037155E-2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0.60011475805894599</v>
      </c>
      <c r="D11" s="241">
        <f>IFERROR('Más Vistos-H'!D11/'Más Vistos-U'!D10,0)</f>
        <v>0.58921009833872595</v>
      </c>
      <c r="E11" s="241">
        <f>IFERROR('Más Vistos-H'!E11/'Más Vistos-U'!E10,0)</f>
        <v>0.62552174345423006</v>
      </c>
      <c r="F11" s="241">
        <f>IFERROR('Más Vistos-H'!F11/'Más Vistos-U'!F10,0)</f>
        <v>0.15477470447122749</v>
      </c>
      <c r="G11" s="241">
        <f>IFERROR('Más Vistos-H'!G11/'Más Vistos-U'!G10,0)</f>
        <v>0.61219762197621974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0.59032435212990486</v>
      </c>
      <c r="K11" s="243">
        <f>IFERROR('Más Vistos-H'!K11/'Más Vistos-U'!K10,0)</f>
        <v>0.57717541818987206</v>
      </c>
      <c r="L11" s="243">
        <f>IFERROR('Más Vistos-H'!L11/'Más Vistos-U'!L10,0)</f>
        <v>0.59263501981543865</v>
      </c>
      <c r="M11" s="243">
        <f>IFERROR('Más Vistos-H'!M11/'Más Vistos-U'!M10,0)</f>
        <v>0.50346005738447597</v>
      </c>
      <c r="N11" s="243">
        <f>IFERROR('Más Vistos-H'!N11/'Más Vistos-U'!N10,0)</f>
        <v>0.47141209652972604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-1.6314222900813025E-2</v>
      </c>
      <c r="R11" s="28">
        <f t="shared" si="1"/>
        <v>-2.0425108433792284E-2</v>
      </c>
      <c r="S11" s="28">
        <f t="shared" si="2"/>
        <v>-5.2574868872160577E-2</v>
      </c>
      <c r="T11" s="28">
        <f t="shared" si="3"/>
        <v>2.2528574944109736</v>
      </c>
      <c r="U11" s="28">
        <f t="shared" si="4"/>
        <v>-0.2299674490600396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0.61852196930604042</v>
      </c>
      <c r="D12" s="241">
        <f>IFERROR('Más Vistos-H'!D12/'Más Vistos-U'!D11,0)</f>
        <v>0.59710653818934079</v>
      </c>
      <c r="E12" s="241">
        <f>IFERROR('Más Vistos-H'!E12/'Más Vistos-U'!E11,0)</f>
        <v>0.60869087319363391</v>
      </c>
      <c r="F12" s="241">
        <f>IFERROR('Más Vistos-H'!F12/'Más Vistos-U'!F11,0)</f>
        <v>0.25980192978035305</v>
      </c>
      <c r="G12" s="241">
        <f>IFERROR('Más Vistos-H'!G12/'Más Vistos-U'!G11,0)</f>
        <v>0.59715243943700014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0.60372856898280636</v>
      </c>
      <c r="K12" s="243">
        <f>IFERROR('Más Vistos-H'!K12/'Más Vistos-U'!K11,0)</f>
        <v>0.5833917383455437</v>
      </c>
      <c r="L12" s="243">
        <f>IFERROR('Más Vistos-H'!L12/'Más Vistos-U'!L11,0)</f>
        <v>0.5909168074664084</v>
      </c>
      <c r="M12" s="243">
        <f>IFERROR('Más Vistos-H'!M12/'Más Vistos-U'!M11,0)</f>
        <v>0.57288280216732623</v>
      </c>
      <c r="N12" s="243">
        <f>IFERROR('Más Vistos-H'!N12/'Más Vistos-U'!N11,0)</f>
        <v>0.54344712709232779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-2.3917340138834082E-2</v>
      </c>
      <c r="R12" s="28">
        <f t="shared" si="1"/>
        <v>-2.2968765147649686E-2</v>
      </c>
      <c r="S12" s="28">
        <f t="shared" si="2"/>
        <v>-2.9200480095865188E-2</v>
      </c>
      <c r="T12" s="28">
        <f t="shared" si="3"/>
        <v>1.2050752380925895</v>
      </c>
      <c r="U12" s="28">
        <f t="shared" si="4"/>
        <v>-8.9935682746780918E-2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0.3174331976227236</v>
      </c>
      <c r="D13" s="241">
        <f>IFERROR('Más Vistos-H'!D13/'Más Vistos-U'!D12,0)</f>
        <v>0.7980165994945011</v>
      </c>
      <c r="E13" s="241">
        <f>IFERROR('Más Vistos-H'!E13/'Más Vistos-U'!E12,0)</f>
        <v>0.89076002973221347</v>
      </c>
      <c r="F13" s="241">
        <f>IFERROR('Más Vistos-H'!F13/'Más Vistos-U'!F12,0)</f>
        <v>0.74130192591112332</v>
      </c>
      <c r="G13" s="241">
        <f>IFERROR('Más Vistos-H'!G13/'Más Vistos-U'!G12,0)</f>
        <v>0.81994232617750729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0.9332565366005221</v>
      </c>
      <c r="K13" s="243">
        <f>IFERROR('Más Vistos-H'!K13/'Más Vistos-U'!K12,0)</f>
        <v>0.90178297494415594</v>
      </c>
      <c r="L13" s="243">
        <f>IFERROR('Más Vistos-H'!L13/'Más Vistos-U'!L12,0)</f>
        <v>0.86294676947719173</v>
      </c>
      <c r="M13" s="243">
        <f>IFERROR('Más Vistos-H'!M13/'Más Vistos-U'!M12,0)</f>
        <v>0.8644274965600024</v>
      </c>
      <c r="N13" s="243">
        <f>IFERROR('Más Vistos-H'!N13/'Más Vistos-U'!N12,0)</f>
        <v>0.84644092174924268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1.9400092478976261</v>
      </c>
      <c r="R13" s="28">
        <f t="shared" si="1"/>
        <v>0.1300303471323592</v>
      </c>
      <c r="S13" s="28">
        <f t="shared" si="2"/>
        <v>-3.1224189822912408E-2</v>
      </c>
      <c r="T13" s="28">
        <f t="shared" si="3"/>
        <v>0.16609368780142753</v>
      </c>
      <c r="U13" s="28">
        <f t="shared" si="4"/>
        <v>3.2317633479502533E-2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0.36075839508645302</v>
      </c>
      <c r="D14" s="241">
        <f>IFERROR('Más Vistos-H'!D14/'Más Vistos-U'!D13,0)</f>
        <v>0.39036164565361642</v>
      </c>
      <c r="E14" s="241">
        <f>IFERROR('Más Vistos-H'!E14/'Más Vistos-U'!E13,0)</f>
        <v>0.56731306276915039</v>
      </c>
      <c r="F14" s="241">
        <f>IFERROR('Más Vistos-H'!F14/'Más Vistos-U'!F13,0)</f>
        <v>0.45519441729119092</v>
      </c>
      <c r="G14" s="241">
        <f>IFERROR('Más Vistos-H'!G14/'Más Vistos-U'!G13,0)</f>
        <v>0.45402076481588893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0.62520816363471765</v>
      </c>
      <c r="K14" s="243">
        <f>IFERROR('Más Vistos-H'!K14/'Más Vistos-U'!K13,0)</f>
        <v>0.58699630086313193</v>
      </c>
      <c r="L14" s="243">
        <f>IFERROR('Más Vistos-H'!L14/'Más Vistos-U'!L13,0)</f>
        <v>0.58647342995169005</v>
      </c>
      <c r="M14" s="243">
        <f>IFERROR('Más Vistos-H'!M14/'Más Vistos-U'!M13,0)</f>
        <v>0.31033691430876986</v>
      </c>
      <c r="N14" s="243">
        <f>IFERROR('Más Vistos-H'!N14/'Más Vistos-U'!N13,0)</f>
        <v>14.680591818973021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0.73303843278516423</v>
      </c>
      <c r="R14" s="28">
        <f t="shared" si="1"/>
        <v>0.50372432178953708</v>
      </c>
      <c r="S14" s="28">
        <f t="shared" si="2"/>
        <v>3.3773886835982043E-2</v>
      </c>
      <c r="T14" s="28">
        <f t="shared" si="3"/>
        <v>-0.31823216076429767</v>
      </c>
      <c r="U14" s="28">
        <f t="shared" si="4"/>
        <v>31.334626423807254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395</v>
      </c>
      <c r="C15" s="240">
        <f>IFERROR('Más Vistos-H'!C15/'Más Vistos-U'!C14,0)</f>
        <v>0.80339126665090088</v>
      </c>
      <c r="D15" s="241">
        <f>IFERROR('Más Vistos-H'!D15/'Más Vistos-U'!D14,0)</f>
        <v>0.7923112710129645</v>
      </c>
      <c r="E15" s="241">
        <f>IFERROR('Más Vistos-H'!E15/'Más Vistos-U'!E14,0)</f>
        <v>0.83798721336425019</v>
      </c>
      <c r="F15" s="241">
        <f>IFERROR('Más Vistos-H'!F15/'Más Vistos-U'!F14,0)</f>
        <v>0.37734826573395175</v>
      </c>
      <c r="G15" s="241">
        <f>IFERROR('Más Vistos-H'!G15/'Más Vistos-U'!G14,0)</f>
        <v>0.84022271911872393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0.84991965309040085</v>
      </c>
      <c r="K15" s="243">
        <f>IFERROR('Más Vistos-H'!K15/'Más Vistos-U'!K14,0)</f>
        <v>0.85491151443437097</v>
      </c>
      <c r="L15" s="243">
        <f>IFERROR('Más Vistos-H'!L15/'Más Vistos-U'!L14,0)</f>
        <v>0.86197883249229712</v>
      </c>
      <c r="M15" s="243">
        <f>IFERROR('Más Vistos-H'!M15/'Más Vistos-U'!M14,0)</f>
        <v>0.8842588793549423</v>
      </c>
      <c r="N15" s="243">
        <f>IFERROR('Más Vistos-H'!N15/'Más Vistos-U'!N14,0)</f>
        <v>0.8568587066565414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5.7914976638298504E-2</v>
      </c>
      <c r="R15" s="28">
        <f t="shared" ref="R15" si="8">IFERROR((K15-D15)/D15,"-")</f>
        <v>7.9009659096951235E-2</v>
      </c>
      <c r="S15" s="28">
        <f t="shared" ref="S15" si="9">IFERROR((L15-E15)/E15,"-")</f>
        <v>2.8630053950021817E-2</v>
      </c>
      <c r="T15" s="28">
        <f t="shared" ref="T15" si="10">IFERROR((M15-F15)/F15,"-")</f>
        <v>1.343349525232445</v>
      </c>
      <c r="U15" s="28">
        <f t="shared" ref="U15" si="11">IFERROR((N15-G15)/G15,"-")</f>
        <v>1.9799497394293621E-2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0.71362920728811641</v>
      </c>
      <c r="D16" s="244">
        <f>IFERROR('Más Vistos-H'!D16/'Más Vistos-U'!D15,0)</f>
        <v>0.7778548057336705</v>
      </c>
      <c r="E16" s="244">
        <f>IFERROR('Más Vistos-H'!E16/'Más Vistos-U'!E15,0)</f>
        <v>0.86573129016436623</v>
      </c>
      <c r="F16" s="244">
        <f>IFERROR('Más Vistos-H'!F16/'Más Vistos-U'!F15,0)</f>
        <v>0.52241185952609159</v>
      </c>
      <c r="G16" s="244">
        <f>IFERROR('Más Vistos-H'!G16/'Más Vistos-U'!G15,0)</f>
        <v>0.86250451685673979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1.1750803545539001</v>
      </c>
      <c r="K16" s="246">
        <f>IFERROR('Más Vistos-H'!K16/'Más Vistos-U'!K15,0)</f>
        <v>0.73272572476157349</v>
      </c>
      <c r="L16" s="246">
        <f>IFERROR('Más Vistos-H'!L16/'Más Vistos-U'!L15,0)</f>
        <v>0.84612543849270661</v>
      </c>
      <c r="M16" s="246">
        <f>IFERROR('Más Vistos-H'!M16/'Más Vistos-U'!M15,0)</f>
        <v>0.8403164636885494</v>
      </c>
      <c r="N16" s="246">
        <f>IFERROR('Más Vistos-H'!N16/'Más Vistos-U'!N15,0)</f>
        <v>1.7433186412651709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0.64662592639580707</v>
      </c>
      <c r="R16" s="121">
        <f t="shared" si="1"/>
        <v>-5.8017358303175073E-2</v>
      </c>
      <c r="S16" s="121">
        <f t="shared" si="2"/>
        <v>-2.2646578556652714E-2</v>
      </c>
      <c r="T16" s="121">
        <f t="shared" si="3"/>
        <v>0.60853251771666605</v>
      </c>
      <c r="U16" s="121">
        <f t="shared" si="4"/>
        <v>1.0212284193228549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1" t="s">
        <v>203</v>
      </c>
      <c r="K2" s="491"/>
      <c r="L2" s="491"/>
      <c r="M2" s="491"/>
      <c r="N2" s="491"/>
      <c r="O2" s="491"/>
      <c r="P2" s="491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70" t="s">
        <v>203</v>
      </c>
      <c r="K2" s="470"/>
      <c r="L2" s="470"/>
      <c r="M2" s="470"/>
      <c r="N2" s="470"/>
      <c r="O2" s="470"/>
      <c r="P2" s="470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70" t="s">
        <v>203</v>
      </c>
      <c r="K2" s="470"/>
      <c r="L2" s="470"/>
      <c r="M2" s="470"/>
      <c r="N2" s="470"/>
      <c r="O2" s="470"/>
      <c r="P2" s="470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E6" sqref="E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71" t="s">
        <v>409</v>
      </c>
      <c r="C2" s="472"/>
      <c r="D2" s="473"/>
      <c r="G2" s="471" t="s">
        <v>410</v>
      </c>
      <c r="H2" s="472"/>
      <c r="I2" s="473"/>
    </row>
    <row r="3" spans="2:10" ht="15.75" thickBot="1" x14ac:dyDescent="0.3">
      <c r="B3" s="471" t="str">
        <f>Replay!A1</f>
        <v>07/11 –13/11</v>
      </c>
      <c r="C3" s="472"/>
      <c r="D3" s="473"/>
      <c r="G3" s="471" t="str">
        <f>Replay!A1</f>
        <v>07/11 –13/11</v>
      </c>
      <c r="H3" s="472"/>
      <c r="I3" s="473"/>
    </row>
    <row r="4" spans="2:10" ht="15.75" thickBot="1" x14ac:dyDescent="0.3">
      <c r="B4" s="319" t="s">
        <v>370</v>
      </c>
      <c r="C4" s="319" t="s">
        <v>369</v>
      </c>
      <c r="D4" s="319" t="s">
        <v>371</v>
      </c>
      <c r="G4" s="319" t="s">
        <v>370</v>
      </c>
      <c r="H4" s="319" t="s">
        <v>369</v>
      </c>
      <c r="I4" s="319" t="s">
        <v>371</v>
      </c>
    </row>
    <row r="5" spans="2:10" x14ac:dyDescent="0.25">
      <c r="B5" s="318" t="s">
        <v>378</v>
      </c>
      <c r="C5" s="322">
        <v>108845.6</v>
      </c>
      <c r="D5" s="321">
        <f>C5/C8</f>
        <v>2.0057813433049666E-2</v>
      </c>
      <c r="G5" s="318" t="s">
        <v>414</v>
      </c>
      <c r="H5" s="320">
        <f>SUM(Destacados!H4:H86)</f>
        <v>1375636.3033333316</v>
      </c>
      <c r="I5" s="321">
        <f>H5/C8</f>
        <v>0.25349905116963922</v>
      </c>
    </row>
    <row r="6" spans="2:10" x14ac:dyDescent="0.25">
      <c r="B6" s="309" t="s">
        <v>196</v>
      </c>
      <c r="C6" s="310">
        <v>5133523.37</v>
      </c>
      <c r="D6" s="311">
        <f>C6/C8</f>
        <v>0.94599371963276779</v>
      </c>
      <c r="G6" s="306" t="s">
        <v>413</v>
      </c>
      <c r="H6" s="307">
        <f>SUM('Más Vistos-H'!J16:P16)+SUM('Más Vistos-H'!J29:P29)</f>
        <v>1902385.4699999974</v>
      </c>
      <c r="I6" s="308">
        <f>H6/C8</f>
        <v>0.35056715967392754</v>
      </c>
      <c r="J6" s="311">
        <f>H6/C6</f>
        <v>0.37058085312661143</v>
      </c>
    </row>
    <row r="7" spans="2:10" x14ac:dyDescent="0.25">
      <c r="B7" s="312" t="s">
        <v>372</v>
      </c>
      <c r="C7" s="313">
        <v>184224.53</v>
      </c>
      <c r="D7" s="314">
        <f>C7/C8</f>
        <v>3.3948466934182561E-2</v>
      </c>
      <c r="G7" s="306" t="s">
        <v>415</v>
      </c>
      <c r="H7" s="307">
        <f>SUM(Partidos!G8:G27)</f>
        <v>90198.792000000001</v>
      </c>
      <c r="I7" s="308">
        <f>H7/C8</f>
        <v>1.6621623123235601E-2</v>
      </c>
      <c r="J7" s="311">
        <f>H7/C6</f>
        <v>1.7570542782977532E-2</v>
      </c>
    </row>
    <row r="8" spans="2:10" x14ac:dyDescent="0.25">
      <c r="B8" s="315" t="s">
        <v>16</v>
      </c>
      <c r="C8" s="316">
        <f>SUM(C5:C7)</f>
        <v>5426593.5</v>
      </c>
      <c r="D8" s="317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38"/>
  <sheetViews>
    <sheetView showGridLines="0" zoomScale="90" zoomScaleNormal="9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5" sqref="E35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8" ht="4.5" customHeight="1" thickBot="1" x14ac:dyDescent="0.3"/>
    <row r="2" spans="2:8" ht="21" customHeight="1" thickBot="1" x14ac:dyDescent="0.3">
      <c r="B2" s="319" t="s">
        <v>416</v>
      </c>
      <c r="C2" s="319" t="s">
        <v>378</v>
      </c>
      <c r="D2" s="319" t="s">
        <v>196</v>
      </c>
      <c r="E2" s="319" t="s">
        <v>372</v>
      </c>
      <c r="F2" s="319" t="s">
        <v>428</v>
      </c>
      <c r="G2" s="319" t="s">
        <v>448</v>
      </c>
    </row>
    <row r="3" spans="2:8" ht="24.95" customHeight="1" x14ac:dyDescent="0.25">
      <c r="B3" s="326" t="s">
        <v>390</v>
      </c>
      <c r="C3" s="327">
        <v>87399</v>
      </c>
      <c r="D3" s="327">
        <v>5645444</v>
      </c>
      <c r="E3" s="328">
        <v>423507</v>
      </c>
      <c r="F3" s="323"/>
      <c r="G3" s="323"/>
    </row>
    <row r="4" spans="2:8" ht="24.95" customHeight="1" x14ac:dyDescent="0.25">
      <c r="B4" s="329" t="s">
        <v>389</v>
      </c>
      <c r="C4" s="327">
        <v>83835</v>
      </c>
      <c r="D4" s="327">
        <v>4956020</v>
      </c>
      <c r="E4" s="328">
        <v>429559</v>
      </c>
      <c r="F4" s="323"/>
      <c r="G4" s="323"/>
    </row>
    <row r="5" spans="2:8" ht="24.95" customHeight="1" x14ac:dyDescent="0.25">
      <c r="B5" s="329" t="s">
        <v>388</v>
      </c>
      <c r="C5" s="327">
        <v>93126</v>
      </c>
      <c r="D5" s="327">
        <v>5511645</v>
      </c>
      <c r="E5" s="328">
        <v>450146</v>
      </c>
      <c r="F5" s="323"/>
      <c r="G5" s="323"/>
    </row>
    <row r="6" spans="2:8" ht="24.95" customHeight="1" x14ac:dyDescent="0.25">
      <c r="B6" s="329" t="s">
        <v>387</v>
      </c>
      <c r="C6" s="327">
        <v>108586</v>
      </c>
      <c r="D6" s="327">
        <v>5678819</v>
      </c>
      <c r="E6" s="328">
        <v>422155</v>
      </c>
      <c r="F6" s="323"/>
      <c r="G6" s="323"/>
    </row>
    <row r="7" spans="2:8" ht="24.95" customHeight="1" x14ac:dyDescent="0.25">
      <c r="B7" s="329" t="s">
        <v>386</v>
      </c>
      <c r="C7" s="327">
        <v>113859</v>
      </c>
      <c r="D7" s="327">
        <v>5963927</v>
      </c>
      <c r="E7" s="328">
        <v>395604</v>
      </c>
      <c r="F7" s="324" t="s">
        <v>431</v>
      </c>
      <c r="G7" s="324" t="s">
        <v>430</v>
      </c>
    </row>
    <row r="8" spans="2:8" ht="24.95" customHeight="1" x14ac:dyDescent="0.25">
      <c r="B8" s="329" t="s">
        <v>385</v>
      </c>
      <c r="C8" s="327">
        <v>112412</v>
      </c>
      <c r="D8" s="330">
        <v>6225747</v>
      </c>
      <c r="E8" s="328">
        <v>376269</v>
      </c>
      <c r="F8" s="324" t="s">
        <v>432</v>
      </c>
      <c r="G8" s="323"/>
    </row>
    <row r="9" spans="2:8" ht="24.95" customHeight="1" x14ac:dyDescent="0.25">
      <c r="B9" s="329" t="s">
        <v>394</v>
      </c>
      <c r="C9" s="307">
        <v>99203.687000000005</v>
      </c>
      <c r="D9" s="307">
        <v>5511680.5379999997</v>
      </c>
      <c r="E9" s="331">
        <v>364261.46899999998</v>
      </c>
      <c r="F9" s="324" t="s">
        <v>426</v>
      </c>
      <c r="G9" s="323"/>
    </row>
    <row r="10" spans="2:8" ht="24.95" customHeight="1" x14ac:dyDescent="0.25">
      <c r="B10" s="329" t="s">
        <v>383</v>
      </c>
      <c r="C10" s="307">
        <v>95987.509000000005</v>
      </c>
      <c r="D10" s="307">
        <v>5232186.608</v>
      </c>
      <c r="E10" s="331">
        <v>323560.11200000002</v>
      </c>
      <c r="F10" s="323"/>
      <c r="G10" s="323"/>
    </row>
    <row r="11" spans="2:8" ht="24.95" customHeight="1" x14ac:dyDescent="0.25">
      <c r="B11" s="329" t="s">
        <v>391</v>
      </c>
      <c r="C11" s="307">
        <v>101763.1</v>
      </c>
      <c r="D11" s="307">
        <v>5729848.5</v>
      </c>
      <c r="E11" s="331">
        <v>319277</v>
      </c>
      <c r="F11" s="323"/>
      <c r="G11" s="323"/>
    </row>
    <row r="12" spans="2:8" ht="24.95" customHeight="1" x14ac:dyDescent="0.25">
      <c r="B12" s="329" t="s">
        <v>396</v>
      </c>
      <c r="C12" s="307">
        <v>105886.77099999999</v>
      </c>
      <c r="D12" s="307">
        <v>5994518.1670000004</v>
      </c>
      <c r="E12" s="331">
        <v>285187.42099999997</v>
      </c>
      <c r="F12" s="323"/>
      <c r="G12" s="323"/>
    </row>
    <row r="13" spans="2:8" ht="24.95" customHeight="1" x14ac:dyDescent="0.25">
      <c r="B13" s="329" t="s">
        <v>452</v>
      </c>
      <c r="C13" s="307">
        <v>114105.53</v>
      </c>
      <c r="D13" s="307">
        <v>5584158.2400000002</v>
      </c>
      <c r="E13" s="331">
        <v>279806.15999999997</v>
      </c>
      <c r="F13" s="323"/>
      <c r="G13" s="323"/>
    </row>
    <row r="14" spans="2:8" ht="24.95" customHeight="1" x14ac:dyDescent="0.25">
      <c r="B14" s="329" t="s">
        <v>453</v>
      </c>
      <c r="C14" s="307">
        <v>115989.13</v>
      </c>
      <c r="D14" s="307">
        <v>5722573.3799999999</v>
      </c>
      <c r="E14" s="331">
        <v>276331.37</v>
      </c>
      <c r="F14" s="323"/>
      <c r="G14" s="323"/>
    </row>
    <row r="15" spans="2:8" ht="24.95" customHeight="1" x14ac:dyDescent="0.25">
      <c r="B15" s="329" t="s">
        <v>407</v>
      </c>
      <c r="C15" s="307">
        <v>114272.19</v>
      </c>
      <c r="D15" s="307">
        <v>5606485.2999999998</v>
      </c>
      <c r="E15" s="331">
        <v>264332.23</v>
      </c>
      <c r="F15" s="325" t="s">
        <v>434</v>
      </c>
      <c r="G15" s="435" t="s">
        <v>433</v>
      </c>
      <c r="H15" s="474" t="s">
        <v>535</v>
      </c>
    </row>
    <row r="16" spans="2:8" ht="24.95" customHeight="1" x14ac:dyDescent="0.25">
      <c r="B16" s="329" t="s">
        <v>408</v>
      </c>
      <c r="C16" s="313">
        <v>125845.21</v>
      </c>
      <c r="D16" s="409">
        <v>6044714.2199999997</v>
      </c>
      <c r="E16" s="331">
        <v>283597.23</v>
      </c>
      <c r="F16" s="323"/>
      <c r="G16" s="436"/>
      <c r="H16" s="474"/>
    </row>
    <row r="17" spans="2:9" ht="24.95" customHeight="1" x14ac:dyDescent="0.25">
      <c r="B17" s="332" t="s">
        <v>425</v>
      </c>
      <c r="C17" s="410">
        <v>126278.9</v>
      </c>
      <c r="D17" s="333">
        <v>5912788.4100000001</v>
      </c>
      <c r="E17" s="334">
        <v>267736.38</v>
      </c>
      <c r="F17" s="335" t="s">
        <v>435</v>
      </c>
      <c r="G17" s="437" t="s">
        <v>436</v>
      </c>
      <c r="H17" s="474"/>
    </row>
    <row r="18" spans="2:9" ht="24.95" customHeight="1" x14ac:dyDescent="0.25">
      <c r="B18" s="332" t="s">
        <v>451</v>
      </c>
      <c r="C18" s="410">
        <v>125308.59</v>
      </c>
      <c r="D18" s="333">
        <v>5916998.4100000001</v>
      </c>
      <c r="E18" s="334">
        <v>252904.34</v>
      </c>
      <c r="F18" s="335" t="s">
        <v>435</v>
      </c>
      <c r="G18" s="437" t="s">
        <v>437</v>
      </c>
      <c r="H18" s="474"/>
    </row>
    <row r="19" spans="2:9" ht="24.95" customHeight="1" x14ac:dyDescent="0.25">
      <c r="B19" s="332" t="s">
        <v>450</v>
      </c>
      <c r="C19" s="410">
        <v>117247.22</v>
      </c>
      <c r="D19" s="333">
        <v>5740230.1799999997</v>
      </c>
      <c r="E19" s="334">
        <v>239734.7</v>
      </c>
      <c r="F19" s="335" t="s">
        <v>435</v>
      </c>
      <c r="G19" s="437" t="s">
        <v>459</v>
      </c>
      <c r="H19" s="474"/>
      <c r="I19" s="438"/>
    </row>
    <row r="20" spans="2:9" ht="24.75" customHeight="1" x14ac:dyDescent="0.25">
      <c r="B20" s="332" t="s">
        <v>454</v>
      </c>
      <c r="C20" s="410">
        <v>118928.22</v>
      </c>
      <c r="D20" s="333">
        <v>5816188.1500000004</v>
      </c>
      <c r="E20" s="334">
        <v>238912.56</v>
      </c>
      <c r="F20" s="335" t="s">
        <v>435</v>
      </c>
      <c r="G20" s="437" t="s">
        <v>460</v>
      </c>
      <c r="H20" s="474"/>
      <c r="I20" s="438"/>
    </row>
    <row r="21" spans="2:9" ht="33" customHeight="1" x14ac:dyDescent="0.25">
      <c r="B21" s="332" t="s">
        <v>455</v>
      </c>
      <c r="C21" s="410">
        <v>131610.35</v>
      </c>
      <c r="D21" s="333">
        <v>6046323.7000000002</v>
      </c>
      <c r="E21" s="334">
        <v>263303.90000000002</v>
      </c>
      <c r="F21" s="335" t="s">
        <v>462</v>
      </c>
      <c r="G21" s="437" t="s">
        <v>436</v>
      </c>
      <c r="H21" s="474"/>
      <c r="I21" s="438"/>
    </row>
    <row r="22" spans="2:9" ht="33" customHeight="1" x14ac:dyDescent="0.25">
      <c r="B22" s="332" t="s">
        <v>456</v>
      </c>
      <c r="C22" s="410">
        <v>130821.32</v>
      </c>
      <c r="D22" s="333">
        <v>6076205.3600000003</v>
      </c>
      <c r="E22" s="334">
        <v>249110.57</v>
      </c>
      <c r="F22" s="335" t="s">
        <v>463</v>
      </c>
      <c r="G22" s="437" t="s">
        <v>461</v>
      </c>
      <c r="H22" s="474"/>
      <c r="I22" s="438"/>
    </row>
    <row r="23" spans="2:9" ht="24.75" customHeight="1" x14ac:dyDescent="0.25">
      <c r="B23" s="332" t="s">
        <v>458</v>
      </c>
      <c r="C23" s="410">
        <v>127202.39</v>
      </c>
      <c r="D23" s="410">
        <v>6114404.1100000003</v>
      </c>
      <c r="E23" s="334">
        <v>244551.5</v>
      </c>
      <c r="F23" s="335" t="s">
        <v>464</v>
      </c>
      <c r="G23" s="437" t="s">
        <v>464</v>
      </c>
      <c r="H23" s="474"/>
    </row>
    <row r="24" spans="2:9" x14ac:dyDescent="0.25">
      <c r="B24" s="332" t="s">
        <v>466</v>
      </c>
      <c r="C24" s="410">
        <v>132633.9</v>
      </c>
      <c r="D24" s="410">
        <v>5755835.5099999998</v>
      </c>
      <c r="E24" s="334">
        <v>247107.48</v>
      </c>
      <c r="F24" s="335"/>
      <c r="G24" s="437"/>
      <c r="H24" s="474"/>
    </row>
    <row r="25" spans="2:9" ht="22.5" x14ac:dyDescent="0.25">
      <c r="B25" s="332" t="s">
        <v>471</v>
      </c>
      <c r="C25" s="410">
        <v>116869.8</v>
      </c>
      <c r="D25" s="410">
        <v>5411097.5300000003</v>
      </c>
      <c r="E25" s="334">
        <v>210703.58</v>
      </c>
      <c r="F25" s="335" t="s">
        <v>532</v>
      </c>
      <c r="G25" s="437" t="s">
        <v>533</v>
      </c>
      <c r="H25" s="474"/>
    </row>
    <row r="26" spans="2:9" ht="22.5" x14ac:dyDescent="0.25">
      <c r="B26" s="332" t="s">
        <v>497</v>
      </c>
      <c r="C26" s="410">
        <v>134421.4</v>
      </c>
      <c r="D26" s="410">
        <v>5337041.28</v>
      </c>
      <c r="E26" s="334">
        <v>221698.33</v>
      </c>
      <c r="F26" s="335" t="s">
        <v>532</v>
      </c>
      <c r="G26" s="437" t="s">
        <v>534</v>
      </c>
      <c r="H26" s="474"/>
    </row>
    <row r="27" spans="2:9" x14ac:dyDescent="0.25">
      <c r="B27" s="332" t="s">
        <v>500</v>
      </c>
      <c r="C27" s="410">
        <v>110963.31</v>
      </c>
      <c r="D27" s="410">
        <v>5229629.4400000004</v>
      </c>
      <c r="E27" s="334">
        <v>202805.14</v>
      </c>
      <c r="F27" s="335"/>
      <c r="G27" s="336"/>
    </row>
    <row r="28" spans="2:9" x14ac:dyDescent="0.25">
      <c r="B28" s="332" t="s">
        <v>507</v>
      </c>
      <c r="C28" s="410">
        <v>108650.38</v>
      </c>
      <c r="D28" s="410">
        <v>5184216.4000000004</v>
      </c>
      <c r="E28" s="334">
        <v>196603.49</v>
      </c>
      <c r="F28" s="335"/>
      <c r="G28" s="336"/>
    </row>
    <row r="29" spans="2:9" x14ac:dyDescent="0.25">
      <c r="B29" s="332" t="s">
        <v>516</v>
      </c>
      <c r="C29" s="410">
        <v>101786.21</v>
      </c>
      <c r="D29" s="410">
        <v>5153924.3099999996</v>
      </c>
      <c r="E29" s="334">
        <v>181891.44</v>
      </c>
      <c r="F29" s="335"/>
      <c r="G29" s="336"/>
    </row>
    <row r="30" spans="2:9" ht="15.75" thickBot="1" x14ac:dyDescent="0.3">
      <c r="B30" s="332" t="s">
        <v>528</v>
      </c>
      <c r="C30" s="410">
        <v>107036.54</v>
      </c>
      <c r="D30" s="410">
        <v>4659302.5</v>
      </c>
      <c r="E30" s="334">
        <v>191987.59</v>
      </c>
      <c r="F30" s="335"/>
      <c r="G30" s="336"/>
    </row>
    <row r="31" spans="2:9" ht="15.75" thickBot="1" x14ac:dyDescent="0.3">
      <c r="B31" s="385" t="s">
        <v>648</v>
      </c>
      <c r="C31" s="429">
        <v>108845.6</v>
      </c>
      <c r="D31" s="429">
        <v>5133523.37</v>
      </c>
      <c r="E31" s="394">
        <v>184224.53</v>
      </c>
      <c r="F31" s="386"/>
      <c r="G31" s="387"/>
    </row>
    <row r="33" spans="4:6" x14ac:dyDescent="0.25">
      <c r="D33" s="440">
        <f>D23-D30</f>
        <v>1455101.6100000003</v>
      </c>
    </row>
    <row r="34" spans="4:6" x14ac:dyDescent="0.25">
      <c r="D34" s="441">
        <f>D33/D23</f>
        <v>0.2379792999975594</v>
      </c>
    </row>
    <row r="38" spans="4:6" x14ac:dyDescent="0.25">
      <c r="F38" s="303"/>
    </row>
  </sheetData>
  <mergeCells count="1">
    <mergeCell ref="H15:H26"/>
  </mergeCells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5"/>
  <sheetViews>
    <sheetView showGridLines="0" zoomScaleNormal="100" workbookViewId="0">
      <selection activeCell="I19" sqref="I19"/>
    </sheetView>
  </sheetViews>
  <sheetFormatPr baseColWidth="10" defaultRowHeight="15" x14ac:dyDescent="0.25"/>
  <cols>
    <col min="1" max="1" width="0.85546875" customWidth="1"/>
    <col min="2" max="5" width="17.7109375" style="337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416</v>
      </c>
      <c r="C2" s="319" t="s">
        <v>8</v>
      </c>
      <c r="D2" s="319" t="s">
        <v>417</v>
      </c>
      <c r="E2" s="319" t="s">
        <v>418</v>
      </c>
    </row>
    <row r="3" spans="2:6" ht="20.100000000000001" customHeight="1" x14ac:dyDescent="0.25">
      <c r="B3" s="359" t="s">
        <v>393</v>
      </c>
      <c r="C3" s="360">
        <v>229372.38333333313</v>
      </c>
      <c r="D3" s="360">
        <v>1349796.46</v>
      </c>
      <c r="E3" s="360">
        <v>282574.91666666669</v>
      </c>
    </row>
    <row r="4" spans="2:6" ht="20.100000000000001" customHeight="1" x14ac:dyDescent="0.25">
      <c r="B4" s="340" t="s">
        <v>383</v>
      </c>
      <c r="C4" s="339">
        <v>328458.67</v>
      </c>
      <c r="D4" s="339">
        <v>1337820.58</v>
      </c>
      <c r="E4" s="339">
        <v>196728.92</v>
      </c>
    </row>
    <row r="5" spans="2:6" ht="20.100000000000001" customHeight="1" x14ac:dyDescent="0.25">
      <c r="B5" s="340" t="s">
        <v>391</v>
      </c>
      <c r="C5" s="339">
        <v>614295.7833451</v>
      </c>
      <c r="D5" s="339">
        <v>1344824.8166666655</v>
      </c>
      <c r="E5" s="339">
        <v>380612.2043000001</v>
      </c>
    </row>
    <row r="6" spans="2:6" ht="20.100000000000001" customHeight="1" x14ac:dyDescent="0.25">
      <c r="B6" s="340" t="s">
        <v>396</v>
      </c>
      <c r="C6" s="339">
        <v>610566.51666666579</v>
      </c>
      <c r="D6" s="411">
        <v>2165471.8499999978</v>
      </c>
      <c r="E6" s="339">
        <v>621346.44999999984</v>
      </c>
    </row>
    <row r="7" spans="2:6" ht="20.100000000000001" customHeight="1" x14ac:dyDescent="0.25">
      <c r="B7" s="340" t="s">
        <v>452</v>
      </c>
      <c r="C7" s="339">
        <v>495980.07666666608</v>
      </c>
      <c r="D7" s="339">
        <v>1710027.4833333315</v>
      </c>
      <c r="E7" s="339">
        <v>288256.72366666654</v>
      </c>
    </row>
    <row r="8" spans="2:6" ht="20.100000000000001" customHeight="1" x14ac:dyDescent="0.25">
      <c r="B8" s="340" t="s">
        <v>453</v>
      </c>
      <c r="C8" s="339">
        <v>645742.58333333244</v>
      </c>
      <c r="D8" s="339">
        <v>1605951.2166666649</v>
      </c>
      <c r="E8" s="339">
        <v>418884.89437000017</v>
      </c>
    </row>
    <row r="9" spans="2:6" ht="20.100000000000001" customHeight="1" x14ac:dyDescent="0.25">
      <c r="B9" s="340" t="s">
        <v>407</v>
      </c>
      <c r="C9" s="339">
        <v>610706.95333333267</v>
      </c>
      <c r="D9" s="339">
        <v>1347746.1333333317</v>
      </c>
      <c r="E9" s="339">
        <v>335206.93333333335</v>
      </c>
      <c r="F9" s="338" t="s">
        <v>411</v>
      </c>
    </row>
    <row r="10" spans="2:6" ht="20.100000000000001" customHeight="1" x14ac:dyDescent="0.25">
      <c r="B10" s="340" t="s">
        <v>408</v>
      </c>
      <c r="C10" s="408">
        <v>948656.81666666537</v>
      </c>
      <c r="D10" s="408">
        <v>1116358.3666666651</v>
      </c>
      <c r="E10" s="408">
        <v>744277.69999999984</v>
      </c>
    </row>
    <row r="11" spans="2:6" ht="20.100000000000001" customHeight="1" x14ac:dyDescent="0.25">
      <c r="B11" s="340" t="s">
        <v>425</v>
      </c>
      <c r="C11" s="408">
        <v>845932.97666666622</v>
      </c>
      <c r="D11" s="408">
        <v>1795789.6333333314</v>
      </c>
      <c r="E11" s="408">
        <v>421628.28</v>
      </c>
    </row>
    <row r="12" spans="2:6" ht="20.100000000000001" customHeight="1" x14ac:dyDescent="0.25">
      <c r="B12" s="340" t="s">
        <v>451</v>
      </c>
      <c r="C12" s="408">
        <v>1094224.013333332</v>
      </c>
      <c r="D12" s="408">
        <v>1811610.2333333315</v>
      </c>
      <c r="E12" s="408">
        <v>474333.75099999999</v>
      </c>
    </row>
    <row r="13" spans="2:6" x14ac:dyDescent="0.25">
      <c r="B13" s="340" t="s">
        <v>450</v>
      </c>
      <c r="C13" s="408">
        <v>975683.08333333232</v>
      </c>
      <c r="D13" s="439">
        <v>1889718.6499999987</v>
      </c>
      <c r="E13" s="408">
        <v>424470.00669999997</v>
      </c>
    </row>
    <row r="14" spans="2:6" x14ac:dyDescent="0.25">
      <c r="B14" s="340" t="s">
        <v>454</v>
      </c>
      <c r="C14" s="408">
        <v>1223152.2133333324</v>
      </c>
      <c r="D14" s="408">
        <v>1781795.2599999984</v>
      </c>
      <c r="E14" s="408">
        <v>521529.59000000014</v>
      </c>
    </row>
    <row r="15" spans="2:6" x14ac:dyDescent="0.25">
      <c r="B15" s="340" t="s">
        <v>455</v>
      </c>
      <c r="C15" s="408">
        <v>1024428.1466666657</v>
      </c>
      <c r="D15" s="408">
        <v>1760664.8666666644</v>
      </c>
      <c r="E15" s="408">
        <v>584810.86666666658</v>
      </c>
    </row>
    <row r="16" spans="2:6" x14ac:dyDescent="0.25">
      <c r="B16" s="340" t="s">
        <v>456</v>
      </c>
      <c r="C16" s="408">
        <v>1020359.2299999989</v>
      </c>
      <c r="D16" s="408">
        <v>1819450.7899999984</v>
      </c>
      <c r="E16" s="408">
        <v>761014.54300000006</v>
      </c>
    </row>
    <row r="17" spans="2:5" x14ac:dyDescent="0.25">
      <c r="B17" s="340" t="s">
        <v>458</v>
      </c>
      <c r="C17" s="408">
        <v>1236435.7666666657</v>
      </c>
      <c r="D17" s="408">
        <v>1863513.5366666648</v>
      </c>
      <c r="E17" s="408">
        <v>682036.51930000028</v>
      </c>
    </row>
    <row r="18" spans="2:5" x14ac:dyDescent="0.25">
      <c r="B18" s="340" t="s">
        <v>466</v>
      </c>
      <c r="C18" s="408">
        <v>1413896.4399999988</v>
      </c>
      <c r="D18" s="411">
        <v>1911445.8866666649</v>
      </c>
      <c r="E18" s="408">
        <v>305591.94333333336</v>
      </c>
    </row>
    <row r="19" spans="2:5" x14ac:dyDescent="0.25">
      <c r="B19" s="340" t="s">
        <v>471</v>
      </c>
      <c r="C19" s="408">
        <v>728229.89666666603</v>
      </c>
      <c r="D19" s="408">
        <v>1694797.60333333</v>
      </c>
      <c r="E19" s="408">
        <v>204620.06140000001</v>
      </c>
    </row>
    <row r="20" spans="2:5" x14ac:dyDescent="0.25">
      <c r="B20" s="340" t="s">
        <v>497</v>
      </c>
      <c r="C20" s="408">
        <v>1080001.7933333321</v>
      </c>
      <c r="D20" s="408">
        <v>1689052.0499999984</v>
      </c>
      <c r="E20" s="408">
        <v>574190.40989999985</v>
      </c>
    </row>
    <row r="21" spans="2:5" x14ac:dyDescent="0.25">
      <c r="B21" s="340" t="s">
        <v>500</v>
      </c>
      <c r="C21" s="408">
        <v>1039748.3633333314</v>
      </c>
      <c r="D21" s="408">
        <v>1566862.6999999983</v>
      </c>
      <c r="E21" s="408">
        <v>495546.88539999991</v>
      </c>
    </row>
    <row r="22" spans="2:5" x14ac:dyDescent="0.25">
      <c r="B22" s="340" t="s">
        <v>507</v>
      </c>
      <c r="C22" s="408">
        <v>825826.8</v>
      </c>
      <c r="D22" s="408">
        <v>1608232.4566666654</v>
      </c>
      <c r="E22" s="408">
        <v>421434.18497000012</v>
      </c>
    </row>
    <row r="23" spans="2:5" x14ac:dyDescent="0.25">
      <c r="B23" s="340" t="s">
        <v>516</v>
      </c>
      <c r="C23" s="408">
        <v>1145203.633333331</v>
      </c>
      <c r="D23" s="408">
        <v>1734749.1999999981</v>
      </c>
      <c r="E23" s="408">
        <v>379280.33332999999</v>
      </c>
    </row>
    <row r="24" spans="2:5" x14ac:dyDescent="0.25">
      <c r="B24" s="340" t="s">
        <v>528</v>
      </c>
      <c r="C24" s="408">
        <v>1010198.6966666657</v>
      </c>
      <c r="D24" s="408">
        <v>1364365.7233333318</v>
      </c>
      <c r="E24" s="408">
        <v>241132.81</v>
      </c>
    </row>
    <row r="25" spans="2:5" x14ac:dyDescent="0.25">
      <c r="B25" s="340" t="s">
        <v>648</v>
      </c>
      <c r="C25" s="408">
        <v>1375636.3033333316</v>
      </c>
      <c r="D25" s="408">
        <v>1902385.4699999974</v>
      </c>
      <c r="E25" s="408">
        <v>160699.11199999999</v>
      </c>
    </row>
    <row r="26" spans="2:5" x14ac:dyDescent="0.25">
      <c r="B26" s="461"/>
      <c r="C26" s="462"/>
      <c r="D26" s="462"/>
      <c r="E26" s="462"/>
    </row>
    <row r="27" spans="2:5" x14ac:dyDescent="0.25">
      <c r="B27" s="461"/>
      <c r="C27" s="462"/>
      <c r="D27" s="462"/>
      <c r="E27" s="462"/>
    </row>
    <row r="28" spans="2:5" x14ac:dyDescent="0.25">
      <c r="B28" s="430"/>
    </row>
    <row r="29" spans="2:5" x14ac:dyDescent="0.25">
      <c r="B29" s="430"/>
      <c r="D29" s="440">
        <f>D18-D24</f>
        <v>547080.1633333331</v>
      </c>
    </row>
    <row r="30" spans="2:5" x14ac:dyDescent="0.25">
      <c r="B30" s="430"/>
      <c r="D30" s="441">
        <f>D29/D18</f>
        <v>0.28621273934538427</v>
      </c>
    </row>
    <row r="33" spans="3:3" x14ac:dyDescent="0.25">
      <c r="C33" s="337">
        <v>1375636.3033333316</v>
      </c>
    </row>
    <row r="34" spans="3:3" x14ac:dyDescent="0.25">
      <c r="C34" s="337">
        <v>1902385.4699999974</v>
      </c>
    </row>
    <row r="35" spans="3:3" x14ac:dyDescent="0.25">
      <c r="C35" s="337">
        <v>160699.11199999999</v>
      </c>
    </row>
  </sheetData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6"/>
  <sheetViews>
    <sheetView topLeftCell="A19" workbookViewId="0">
      <selection activeCell="D62" sqref="D62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75" t="s">
        <v>196</v>
      </c>
      <c r="C2" s="476"/>
    </row>
    <row r="3" spans="2:9" ht="20.100000000000001" customHeight="1" x14ac:dyDescent="0.25">
      <c r="B3" s="442" t="s">
        <v>438</v>
      </c>
      <c r="C3" s="442" t="s">
        <v>373</v>
      </c>
      <c r="D3" s="443" t="s">
        <v>214</v>
      </c>
      <c r="E3" s="443" t="s">
        <v>216</v>
      </c>
      <c r="F3" s="443" t="s">
        <v>374</v>
      </c>
      <c r="G3" s="443" t="s">
        <v>375</v>
      </c>
      <c r="H3" s="443" t="s">
        <v>376</v>
      </c>
      <c r="I3" s="443" t="s">
        <v>377</v>
      </c>
    </row>
    <row r="4" spans="2:9" ht="17.100000000000001" customHeight="1" x14ac:dyDescent="0.25">
      <c r="B4" s="432"/>
      <c r="C4" s="432" t="s">
        <v>511</v>
      </c>
      <c r="D4" s="432" t="s">
        <v>649</v>
      </c>
      <c r="E4" s="444">
        <v>44872</v>
      </c>
      <c r="F4" s="434">
        <v>0.20833333333333334</v>
      </c>
      <c r="G4" s="434">
        <v>0.375</v>
      </c>
      <c r="H4" s="449">
        <v>49189.033333333296</v>
      </c>
      <c r="I4" s="451">
        <v>49545</v>
      </c>
    </row>
    <row r="5" spans="2:9" ht="17.100000000000001" customHeight="1" x14ac:dyDescent="0.25">
      <c r="B5" s="432"/>
      <c r="C5" s="432" t="s">
        <v>530</v>
      </c>
      <c r="D5" s="432" t="s">
        <v>649</v>
      </c>
      <c r="E5" s="445">
        <v>44872</v>
      </c>
      <c r="F5" s="434">
        <v>0.86111111111111116</v>
      </c>
      <c r="G5" s="434">
        <v>0.89583333333333337</v>
      </c>
      <c r="H5" s="449">
        <v>88043</v>
      </c>
      <c r="I5" s="451">
        <v>47954.166666666599</v>
      </c>
    </row>
    <row r="6" spans="2:9" ht="17.100000000000001" customHeight="1" x14ac:dyDescent="0.25">
      <c r="B6" s="432"/>
      <c r="C6" s="432" t="s">
        <v>530</v>
      </c>
      <c r="D6" s="432" t="s">
        <v>649</v>
      </c>
      <c r="E6" s="445">
        <v>44873</v>
      </c>
      <c r="F6" s="434">
        <v>0.86111111111111116</v>
      </c>
      <c r="G6" s="434">
        <v>0.89583333333333337</v>
      </c>
      <c r="H6" s="449">
        <v>49129.2</v>
      </c>
      <c r="I6" s="451">
        <v>57467</v>
      </c>
    </row>
    <row r="7" spans="2:9" ht="17.100000000000001" customHeight="1" x14ac:dyDescent="0.25">
      <c r="B7" s="432"/>
      <c r="C7" s="432" t="s">
        <v>530</v>
      </c>
      <c r="D7" s="446" t="s">
        <v>649</v>
      </c>
      <c r="E7" s="444">
        <v>44874</v>
      </c>
      <c r="F7" s="434">
        <v>0.86111111111111116</v>
      </c>
      <c r="G7" s="434">
        <v>0.89583333333333337</v>
      </c>
      <c r="H7" s="449">
        <v>49707.733333333301</v>
      </c>
      <c r="I7" s="451">
        <v>57667</v>
      </c>
    </row>
    <row r="8" spans="2:9" ht="17.100000000000001" customHeight="1" x14ac:dyDescent="0.25">
      <c r="B8" s="432"/>
      <c r="C8" s="432" t="s">
        <v>530</v>
      </c>
      <c r="D8" s="432" t="s">
        <v>649</v>
      </c>
      <c r="E8" s="444">
        <v>44875</v>
      </c>
      <c r="F8" s="434">
        <v>0.86111111111111116</v>
      </c>
      <c r="G8" s="434">
        <v>0.89583333333333337</v>
      </c>
      <c r="H8" s="449">
        <v>49574.633333333302</v>
      </c>
      <c r="I8" s="451">
        <v>56057</v>
      </c>
    </row>
    <row r="9" spans="2:9" ht="17.100000000000001" customHeight="1" x14ac:dyDescent="0.25">
      <c r="B9" s="432"/>
      <c r="C9" s="432" t="s">
        <v>530</v>
      </c>
      <c r="D9" s="446" t="s">
        <v>649</v>
      </c>
      <c r="E9" s="444">
        <v>44876</v>
      </c>
      <c r="F9" s="434">
        <v>0.86111111111111116</v>
      </c>
      <c r="G9" s="434">
        <v>0.89583333333333337</v>
      </c>
      <c r="H9" s="449">
        <v>45139.3166666666</v>
      </c>
      <c r="I9" s="451">
        <v>52680</v>
      </c>
    </row>
    <row r="10" spans="2:9" ht="17.100000000000001" customHeight="1" x14ac:dyDescent="0.25">
      <c r="B10" s="432"/>
      <c r="C10" s="432" t="s">
        <v>496</v>
      </c>
      <c r="D10" s="432" t="s">
        <v>381</v>
      </c>
      <c r="E10" s="444">
        <v>44872</v>
      </c>
      <c r="F10" s="434">
        <v>0.90625</v>
      </c>
      <c r="G10" s="434">
        <v>0.95833333333333337</v>
      </c>
      <c r="H10" s="449">
        <v>35039.116666666603</v>
      </c>
      <c r="I10" s="451">
        <v>37545</v>
      </c>
    </row>
    <row r="11" spans="2:9" ht="17.100000000000001" customHeight="1" x14ac:dyDescent="0.25">
      <c r="B11" s="432"/>
      <c r="C11" s="432" t="s">
        <v>496</v>
      </c>
      <c r="D11" s="432" t="s">
        <v>381</v>
      </c>
      <c r="E11" s="445">
        <v>44873</v>
      </c>
      <c r="F11" s="434">
        <v>0.90625</v>
      </c>
      <c r="G11" s="434">
        <v>0.95833333333333337</v>
      </c>
      <c r="H11" s="449">
        <v>33507.550000000003</v>
      </c>
      <c r="I11" s="451">
        <v>37157</v>
      </c>
    </row>
    <row r="12" spans="2:9" ht="17.100000000000001" customHeight="1" x14ac:dyDescent="0.25">
      <c r="B12" s="432"/>
      <c r="C12" s="432" t="s">
        <v>496</v>
      </c>
      <c r="D12" s="432" t="s">
        <v>381</v>
      </c>
      <c r="E12" s="445">
        <v>44874</v>
      </c>
      <c r="F12" s="434">
        <v>0.90625</v>
      </c>
      <c r="G12" s="434">
        <v>0.95833333333333337</v>
      </c>
      <c r="H12" s="449">
        <v>30888.3166666666</v>
      </c>
      <c r="I12" s="451">
        <v>35794</v>
      </c>
    </row>
    <row r="13" spans="2:9" ht="17.100000000000001" customHeight="1" x14ac:dyDescent="0.25">
      <c r="B13" s="432"/>
      <c r="C13" s="432" t="s">
        <v>496</v>
      </c>
      <c r="D13" s="432" t="s">
        <v>381</v>
      </c>
      <c r="E13" s="444">
        <v>44875</v>
      </c>
      <c r="F13" s="434">
        <v>0.90625</v>
      </c>
      <c r="G13" s="434">
        <v>0.95833333333333337</v>
      </c>
      <c r="H13" s="449">
        <v>29526.25</v>
      </c>
      <c r="I13" s="451">
        <v>34157</v>
      </c>
    </row>
    <row r="14" spans="2:9" ht="17.100000000000001" customHeight="1" x14ac:dyDescent="0.25">
      <c r="B14" s="432"/>
      <c r="C14" s="432" t="s">
        <v>496</v>
      </c>
      <c r="D14" s="432" t="s">
        <v>381</v>
      </c>
      <c r="E14" s="445">
        <v>44876</v>
      </c>
      <c r="F14" s="434">
        <v>0.90625</v>
      </c>
      <c r="G14" s="434">
        <v>0.95833333333333337</v>
      </c>
      <c r="H14" s="449">
        <v>27659.15</v>
      </c>
      <c r="I14" s="451">
        <v>32677</v>
      </c>
    </row>
    <row r="15" spans="2:9" ht="17.100000000000001" customHeight="1" x14ac:dyDescent="0.25">
      <c r="B15" s="432"/>
      <c r="C15" s="432" t="s">
        <v>529</v>
      </c>
      <c r="D15" s="446" t="s">
        <v>650</v>
      </c>
      <c r="E15" s="444">
        <v>44872</v>
      </c>
      <c r="F15" s="434">
        <v>0.85416666666666663</v>
      </c>
      <c r="G15" s="434">
        <v>0.95833333333333337</v>
      </c>
      <c r="H15" s="449">
        <v>17646.150000000001</v>
      </c>
      <c r="I15" s="451">
        <v>32571</v>
      </c>
    </row>
    <row r="16" spans="2:9" ht="17.100000000000001" customHeight="1" x14ac:dyDescent="0.25">
      <c r="B16" s="432"/>
      <c r="C16" s="432" t="s">
        <v>529</v>
      </c>
      <c r="D16" s="432" t="s">
        <v>650</v>
      </c>
      <c r="E16" s="445">
        <v>44873</v>
      </c>
      <c r="F16" s="434">
        <v>0.85416666666666663</v>
      </c>
      <c r="G16" s="434">
        <v>0.95833333333333337</v>
      </c>
      <c r="H16" s="449">
        <v>17222.483333333301</v>
      </c>
      <c r="I16" s="451">
        <v>32946</v>
      </c>
    </row>
    <row r="17" spans="2:11" ht="17.100000000000001" customHeight="1" x14ac:dyDescent="0.25">
      <c r="B17" s="432"/>
      <c r="C17" s="432" t="s">
        <v>529</v>
      </c>
      <c r="D17" s="446" t="s">
        <v>650</v>
      </c>
      <c r="E17" s="444">
        <v>44874</v>
      </c>
      <c r="F17" s="434">
        <v>0.85416666666666663</v>
      </c>
      <c r="G17" s="434">
        <v>0.95833333333333337</v>
      </c>
      <c r="H17" s="449">
        <v>17063.05</v>
      </c>
      <c r="I17" s="451">
        <v>32146</v>
      </c>
    </row>
    <row r="18" spans="2:11" ht="17.100000000000001" customHeight="1" x14ac:dyDescent="0.25">
      <c r="B18" s="432"/>
      <c r="C18" s="432" t="s">
        <v>529</v>
      </c>
      <c r="D18" s="446" t="s">
        <v>650</v>
      </c>
      <c r="E18" s="444">
        <v>44875</v>
      </c>
      <c r="F18" s="434">
        <v>0.85416666666666663</v>
      </c>
      <c r="G18" s="434">
        <v>0.95833333333333337</v>
      </c>
      <c r="H18" s="449">
        <v>16493.016666666601</v>
      </c>
      <c r="I18" s="451">
        <v>36228</v>
      </c>
    </row>
    <row r="19" spans="2:11" ht="17.100000000000001" customHeight="1" x14ac:dyDescent="0.25">
      <c r="B19" s="432"/>
      <c r="C19" s="432" t="s">
        <v>529</v>
      </c>
      <c r="D19" s="432" t="s">
        <v>650</v>
      </c>
      <c r="E19" s="444">
        <v>44876</v>
      </c>
      <c r="F19" s="434">
        <v>0.85416666666666663</v>
      </c>
      <c r="G19" s="434">
        <v>0.95833333333333337</v>
      </c>
      <c r="H19" s="449">
        <v>14642.75</v>
      </c>
      <c r="I19" s="451">
        <v>34208</v>
      </c>
    </row>
    <row r="20" spans="2:11" ht="17.100000000000001" customHeight="1" x14ac:dyDescent="0.25">
      <c r="B20" s="432"/>
      <c r="C20" s="432" t="s">
        <v>651</v>
      </c>
      <c r="D20" s="432" t="s">
        <v>649</v>
      </c>
      <c r="E20" s="445">
        <v>44872</v>
      </c>
      <c r="F20" s="434">
        <v>0.79166666666666663</v>
      </c>
      <c r="G20" s="434">
        <v>0.85416666666666663</v>
      </c>
      <c r="H20" s="449">
        <v>49665.866666666603</v>
      </c>
      <c r="I20" s="451">
        <v>46944</v>
      </c>
    </row>
    <row r="21" spans="2:11" ht="17.100000000000001" customHeight="1" x14ac:dyDescent="0.25">
      <c r="B21" s="432"/>
      <c r="C21" s="432" t="s">
        <v>651</v>
      </c>
      <c r="D21" s="432" t="s">
        <v>649</v>
      </c>
      <c r="E21" s="445">
        <v>44873</v>
      </c>
      <c r="F21" s="434">
        <v>0.79166666666666663</v>
      </c>
      <c r="G21" s="434">
        <v>0.85416666666666663</v>
      </c>
      <c r="H21" s="449">
        <v>50842.933333333298</v>
      </c>
      <c r="I21" s="451">
        <v>46490</v>
      </c>
    </row>
    <row r="22" spans="2:11" ht="17.100000000000001" customHeight="1" x14ac:dyDescent="0.25">
      <c r="B22" s="432"/>
      <c r="C22" s="432" t="s">
        <v>651</v>
      </c>
      <c r="D22" s="432" t="s">
        <v>649</v>
      </c>
      <c r="E22" s="445">
        <v>44874</v>
      </c>
      <c r="F22" s="434">
        <v>0.79166666666666663</v>
      </c>
      <c r="G22" s="434">
        <v>0.85416666666666663</v>
      </c>
      <c r="H22" s="449">
        <v>51449.75</v>
      </c>
      <c r="I22" s="451">
        <v>46936</v>
      </c>
    </row>
    <row r="23" spans="2:11" ht="17.100000000000001" customHeight="1" x14ac:dyDescent="0.25">
      <c r="B23" s="432"/>
      <c r="C23" s="432" t="s">
        <v>651</v>
      </c>
      <c r="D23" s="432" t="s">
        <v>649</v>
      </c>
      <c r="E23" s="445">
        <v>44875</v>
      </c>
      <c r="F23" s="434">
        <v>0.79166666666666663</v>
      </c>
      <c r="G23" s="434">
        <v>0.85416666666666663</v>
      </c>
      <c r="H23" s="449">
        <v>50260.966666666602</v>
      </c>
      <c r="I23" s="451">
        <v>46459</v>
      </c>
    </row>
    <row r="24" spans="2:11" ht="17.100000000000001" customHeight="1" x14ac:dyDescent="0.25">
      <c r="B24" s="432"/>
      <c r="C24" s="432" t="s">
        <v>651</v>
      </c>
      <c r="D24" s="446" t="s">
        <v>649</v>
      </c>
      <c r="E24" s="444">
        <v>44876</v>
      </c>
      <c r="F24" s="434">
        <v>0.79166666666666663</v>
      </c>
      <c r="G24" s="434">
        <v>0.85416666666666663</v>
      </c>
      <c r="H24" s="449">
        <v>44760.25</v>
      </c>
      <c r="I24" s="451">
        <v>42502</v>
      </c>
    </row>
    <row r="25" spans="2:11" s="298" customFormat="1" ht="17.100000000000001" customHeight="1" x14ac:dyDescent="0.25">
      <c r="B25" s="432" t="s">
        <v>546</v>
      </c>
      <c r="C25" s="432" t="s">
        <v>547</v>
      </c>
      <c r="D25" s="432" t="s">
        <v>652</v>
      </c>
      <c r="E25" s="445">
        <v>44872</v>
      </c>
      <c r="F25" s="434">
        <v>0.75</v>
      </c>
      <c r="G25" s="434">
        <v>0.83333333333333337</v>
      </c>
      <c r="H25" s="449">
        <v>801.51666666666597</v>
      </c>
      <c r="I25" s="451">
        <v>1976</v>
      </c>
      <c r="J25"/>
      <c r="K25"/>
    </row>
    <row r="26" spans="2:11" ht="17.100000000000001" customHeight="1" x14ac:dyDescent="0.25">
      <c r="B26" s="433" t="s">
        <v>653</v>
      </c>
      <c r="C26" s="433" t="s">
        <v>654</v>
      </c>
      <c r="D26" s="433" t="s">
        <v>384</v>
      </c>
      <c r="E26" s="445">
        <v>44874</v>
      </c>
      <c r="F26" s="447">
        <v>0.625</v>
      </c>
      <c r="G26" s="448">
        <v>0.70833333333333337</v>
      </c>
      <c r="H26" s="450">
        <v>172774.366666666</v>
      </c>
      <c r="I26" s="452">
        <v>176704</v>
      </c>
    </row>
    <row r="27" spans="2:11" ht="17.100000000000001" customHeight="1" x14ac:dyDescent="0.25">
      <c r="B27" s="432" t="s">
        <v>531</v>
      </c>
      <c r="C27" s="432" t="s">
        <v>655</v>
      </c>
      <c r="D27" s="432" t="s">
        <v>392</v>
      </c>
      <c r="E27" s="445">
        <v>44874</v>
      </c>
      <c r="F27" s="434">
        <v>0.625</v>
      </c>
      <c r="G27" s="434">
        <v>0.70833333333333337</v>
      </c>
      <c r="H27" s="449">
        <v>2854.86666666666</v>
      </c>
      <c r="I27" s="451">
        <v>16205</v>
      </c>
    </row>
    <row r="28" spans="2:11" ht="17.100000000000001" customHeight="1" x14ac:dyDescent="0.25">
      <c r="B28" s="432" t="s">
        <v>656</v>
      </c>
      <c r="C28" s="432" t="s">
        <v>657</v>
      </c>
      <c r="D28" s="446" t="s">
        <v>512</v>
      </c>
      <c r="E28" s="444">
        <v>44876</v>
      </c>
      <c r="F28" s="434">
        <v>0.83333333333333337</v>
      </c>
      <c r="G28" s="434">
        <v>0.91666666666666663</v>
      </c>
      <c r="H28" s="449">
        <v>4656.8166666666602</v>
      </c>
      <c r="I28" s="451">
        <v>14580</v>
      </c>
    </row>
    <row r="29" spans="2:11" ht="17.100000000000001" customHeight="1" x14ac:dyDescent="0.25">
      <c r="B29" s="432" t="s">
        <v>658</v>
      </c>
      <c r="C29" s="432" t="s">
        <v>659</v>
      </c>
      <c r="D29" s="432" t="s">
        <v>512</v>
      </c>
      <c r="E29" s="445">
        <v>44876</v>
      </c>
      <c r="F29" s="434">
        <v>0.91666666666666663</v>
      </c>
      <c r="G29" s="434">
        <v>0.9375</v>
      </c>
      <c r="H29" s="449">
        <v>463.8</v>
      </c>
      <c r="I29" s="451">
        <v>3155</v>
      </c>
    </row>
    <row r="30" spans="2:11" ht="17.100000000000001" customHeight="1" x14ac:dyDescent="0.25">
      <c r="B30" s="432" t="s">
        <v>660</v>
      </c>
      <c r="C30" s="432" t="s">
        <v>661</v>
      </c>
      <c r="D30" s="432" t="s">
        <v>384</v>
      </c>
      <c r="E30" s="444">
        <v>44877</v>
      </c>
      <c r="F30" s="434">
        <v>0.83333333333333337</v>
      </c>
      <c r="G30" s="434">
        <v>0.91666666666666663</v>
      </c>
      <c r="H30" s="449">
        <v>186259.1</v>
      </c>
      <c r="I30" s="451">
        <v>161647</v>
      </c>
    </row>
    <row r="31" spans="2:11" x14ac:dyDescent="0.25">
      <c r="B31" s="432" t="s">
        <v>531</v>
      </c>
      <c r="C31" s="432" t="s">
        <v>588</v>
      </c>
      <c r="D31" s="432" t="s">
        <v>392</v>
      </c>
      <c r="E31" s="445">
        <v>44877</v>
      </c>
      <c r="F31" s="434">
        <v>0.61458333333333337</v>
      </c>
      <c r="G31" s="434">
        <v>0.69791666666666663</v>
      </c>
      <c r="H31" s="449">
        <v>7450.15</v>
      </c>
      <c r="I31" s="451">
        <v>11677</v>
      </c>
    </row>
    <row r="32" spans="2:11" x14ac:dyDescent="0.25">
      <c r="B32" s="432"/>
      <c r="C32" s="432" t="s">
        <v>513</v>
      </c>
      <c r="D32" s="446" t="s">
        <v>649</v>
      </c>
      <c r="E32" s="444">
        <v>44877</v>
      </c>
      <c r="F32" s="434">
        <v>0.95833333333333337</v>
      </c>
      <c r="G32" s="434">
        <v>0.5</v>
      </c>
      <c r="H32" s="449">
        <v>7610.0666666666602</v>
      </c>
      <c r="I32" s="451">
        <v>17927</v>
      </c>
    </row>
    <row r="33" spans="2:9" x14ac:dyDescent="0.25">
      <c r="B33" s="432"/>
      <c r="C33" s="432" t="s">
        <v>360</v>
      </c>
      <c r="D33" s="432" t="s">
        <v>381</v>
      </c>
      <c r="E33" s="445">
        <v>44877</v>
      </c>
      <c r="F33" s="434">
        <v>0.85416666666666663</v>
      </c>
      <c r="G33" s="434">
        <v>0.95833333333333337</v>
      </c>
      <c r="H33" s="449">
        <v>21230.933333333302</v>
      </c>
      <c r="I33" s="451">
        <v>45314</v>
      </c>
    </row>
    <row r="34" spans="2:9" x14ac:dyDescent="0.25">
      <c r="B34" s="432"/>
      <c r="C34" s="432" t="s">
        <v>508</v>
      </c>
      <c r="D34" s="432" t="s">
        <v>649</v>
      </c>
      <c r="E34" s="444">
        <v>44877</v>
      </c>
      <c r="F34" s="434">
        <v>0.875</v>
      </c>
      <c r="G34" s="434">
        <v>0.97916666666666663</v>
      </c>
      <c r="H34" s="449">
        <v>40935.583333333299</v>
      </c>
      <c r="I34" s="451">
        <v>63674</v>
      </c>
    </row>
    <row r="35" spans="2:9" x14ac:dyDescent="0.25">
      <c r="B35" s="433"/>
      <c r="C35" s="433" t="s">
        <v>609</v>
      </c>
      <c r="D35" s="433" t="s">
        <v>381</v>
      </c>
      <c r="E35" s="445">
        <v>44877</v>
      </c>
      <c r="F35" s="447">
        <v>0.77083333333333337</v>
      </c>
      <c r="G35" s="448">
        <v>0.85416666666666663</v>
      </c>
      <c r="H35" s="450">
        <v>9136.9166666666606</v>
      </c>
      <c r="I35" s="452">
        <v>34370</v>
      </c>
    </row>
    <row r="36" spans="2:9" x14ac:dyDescent="0.25">
      <c r="B36" s="433"/>
      <c r="C36" s="433" t="s">
        <v>662</v>
      </c>
      <c r="D36" s="433" t="s">
        <v>663</v>
      </c>
      <c r="E36" s="445">
        <v>44877</v>
      </c>
      <c r="F36" s="447">
        <v>0.83333333333333337</v>
      </c>
      <c r="G36" s="448">
        <v>0.92708333333333337</v>
      </c>
      <c r="H36" s="450">
        <v>73.483333333333306</v>
      </c>
      <c r="I36" s="452">
        <v>1178</v>
      </c>
    </row>
    <row r="37" spans="2:9" x14ac:dyDescent="0.25">
      <c r="B37" s="433"/>
      <c r="C37" s="433" t="s">
        <v>664</v>
      </c>
      <c r="D37" s="433" t="s">
        <v>665</v>
      </c>
      <c r="E37" s="445">
        <v>44877</v>
      </c>
      <c r="F37" s="447">
        <v>0.77083333333333337</v>
      </c>
      <c r="G37" s="448">
        <v>0.875</v>
      </c>
      <c r="H37" s="450">
        <v>505.08333333333297</v>
      </c>
      <c r="I37" s="452">
        <v>2372</v>
      </c>
    </row>
    <row r="38" spans="2:9" x14ac:dyDescent="0.25">
      <c r="B38" s="433" t="s">
        <v>666</v>
      </c>
      <c r="C38" s="433" t="s">
        <v>667</v>
      </c>
      <c r="D38" s="433" t="s">
        <v>384</v>
      </c>
      <c r="E38" s="445">
        <v>44878</v>
      </c>
      <c r="F38" s="447">
        <v>0.625</v>
      </c>
      <c r="G38" s="448">
        <v>0.70833333333333337</v>
      </c>
      <c r="H38" s="450">
        <v>19013.400000000001</v>
      </c>
      <c r="I38" s="452">
        <v>28803</v>
      </c>
    </row>
    <row r="39" spans="2:9" x14ac:dyDescent="0.25">
      <c r="B39" s="433"/>
      <c r="C39" s="433" t="s">
        <v>605</v>
      </c>
      <c r="D39" s="433" t="s">
        <v>392</v>
      </c>
      <c r="E39" s="445">
        <v>44878</v>
      </c>
      <c r="F39" s="447">
        <v>0.61458333333333337</v>
      </c>
      <c r="G39" s="448">
        <v>0.69791666666666663</v>
      </c>
      <c r="H39" s="450">
        <v>3513.8333333333298</v>
      </c>
      <c r="I39" s="452">
        <v>8443</v>
      </c>
    </row>
    <row r="40" spans="2:9" ht="30" x14ac:dyDescent="0.25">
      <c r="B40" s="433"/>
      <c r="C40" s="433" t="s">
        <v>668</v>
      </c>
      <c r="D40" s="433" t="s">
        <v>669</v>
      </c>
      <c r="E40" s="445">
        <v>44878</v>
      </c>
      <c r="F40" s="447">
        <v>0.9375</v>
      </c>
      <c r="G40" s="448" t="s">
        <v>680</v>
      </c>
      <c r="H40" s="450">
        <v>1286.42</v>
      </c>
      <c r="I40" s="452">
        <v>3909</v>
      </c>
    </row>
    <row r="41" spans="2:9" ht="30" x14ac:dyDescent="0.25">
      <c r="B41" s="433"/>
      <c r="C41" s="433" t="s">
        <v>670</v>
      </c>
      <c r="D41" s="433" t="s">
        <v>671</v>
      </c>
      <c r="E41" s="445">
        <v>44878</v>
      </c>
      <c r="F41" s="447">
        <v>0.91666666666666663</v>
      </c>
      <c r="G41" s="448" t="s">
        <v>681</v>
      </c>
      <c r="H41" s="450">
        <v>1717.52</v>
      </c>
      <c r="I41" s="452">
        <v>2886</v>
      </c>
    </row>
    <row r="42" spans="2:9" x14ac:dyDescent="0.25">
      <c r="B42" s="433"/>
      <c r="C42" s="433" t="s">
        <v>672</v>
      </c>
      <c r="D42" s="433" t="s">
        <v>663</v>
      </c>
      <c r="E42" s="445">
        <v>44878</v>
      </c>
      <c r="F42" s="447">
        <v>0.76041666666666663</v>
      </c>
      <c r="G42" s="448">
        <v>0.90625</v>
      </c>
      <c r="H42" s="450">
        <v>1377.68333333333</v>
      </c>
      <c r="I42" s="452">
        <v>2769</v>
      </c>
    </row>
    <row r="43" spans="2:9" x14ac:dyDescent="0.25">
      <c r="B43" s="433"/>
      <c r="C43" s="433" t="s">
        <v>600</v>
      </c>
      <c r="D43" s="433" t="s">
        <v>673</v>
      </c>
      <c r="E43" s="445">
        <v>44878</v>
      </c>
      <c r="F43" s="447">
        <v>0.5</v>
      </c>
      <c r="G43" s="448">
        <v>0.58333333333333337</v>
      </c>
      <c r="H43" s="450">
        <v>3026.7666666666601</v>
      </c>
      <c r="I43" s="452">
        <v>6313</v>
      </c>
    </row>
    <row r="44" spans="2:9" x14ac:dyDescent="0.25">
      <c r="B44" s="433"/>
      <c r="C44" s="433" t="s">
        <v>514</v>
      </c>
      <c r="D44" s="433" t="s">
        <v>649</v>
      </c>
      <c r="E44" s="445">
        <v>44878</v>
      </c>
      <c r="F44" s="447">
        <v>0.83333333333333337</v>
      </c>
      <c r="G44" s="448">
        <v>0.91666666666666663</v>
      </c>
      <c r="H44" s="450">
        <v>26129.666666666599</v>
      </c>
      <c r="I44" s="452">
        <v>50116</v>
      </c>
    </row>
    <row r="45" spans="2:9" x14ac:dyDescent="0.25">
      <c r="B45" s="433"/>
      <c r="C45" s="433" t="s">
        <v>674</v>
      </c>
      <c r="D45" s="433" t="s">
        <v>649</v>
      </c>
      <c r="E45" s="445">
        <v>44878</v>
      </c>
      <c r="F45" s="447">
        <v>0.91666666666666663</v>
      </c>
      <c r="G45" s="448">
        <v>0.99930555555555556</v>
      </c>
      <c r="H45" s="450">
        <v>28142.45</v>
      </c>
      <c r="I45" s="452">
        <v>39710</v>
      </c>
    </row>
    <row r="46" spans="2:9" x14ac:dyDescent="0.25">
      <c r="B46" s="433"/>
      <c r="C46" s="433" t="s">
        <v>675</v>
      </c>
      <c r="D46" s="433" t="s">
        <v>649</v>
      </c>
      <c r="E46" s="445">
        <v>44878</v>
      </c>
      <c r="F46" s="447">
        <v>0.79166666666666663</v>
      </c>
      <c r="G46" s="448">
        <v>0.83333333333333337</v>
      </c>
      <c r="H46" s="450">
        <v>10185.733333333301</v>
      </c>
      <c r="I46" s="452">
        <v>20189</v>
      </c>
    </row>
    <row r="47" spans="2:9" x14ac:dyDescent="0.25">
      <c r="B47" s="432"/>
      <c r="C47" s="432"/>
      <c r="D47" s="432"/>
      <c r="E47" s="445"/>
      <c r="F47" s="434"/>
      <c r="G47" s="434"/>
      <c r="H47" s="449"/>
      <c r="I47" s="451"/>
    </row>
    <row r="48" spans="2:9" x14ac:dyDescent="0.25">
      <c r="B48" s="432" t="s">
        <v>676</v>
      </c>
      <c r="C48" s="432" t="s">
        <v>677</v>
      </c>
      <c r="D48" s="432" t="s">
        <v>464</v>
      </c>
      <c r="E48" s="444">
        <v>44877</v>
      </c>
      <c r="F48" s="434">
        <v>4.1666666666666664E-2</v>
      </c>
      <c r="G48" s="434" t="s">
        <v>678</v>
      </c>
      <c r="H48" s="449"/>
      <c r="I48" s="451"/>
    </row>
    <row r="49" spans="2:9" x14ac:dyDescent="0.25">
      <c r="B49" s="432"/>
      <c r="C49" s="432"/>
      <c r="D49" s="432"/>
      <c r="E49" s="444">
        <v>44881</v>
      </c>
      <c r="F49" s="434">
        <v>0.95833333333333337</v>
      </c>
      <c r="G49" s="434" t="s">
        <v>679</v>
      </c>
      <c r="H49" s="449"/>
      <c r="I49" s="451"/>
    </row>
    <row r="50" spans="2:9" ht="15.75" thickBot="1" x14ac:dyDescent="0.3">
      <c r="B50"/>
      <c r="C50" s="297"/>
    </row>
    <row r="51" spans="2:9" ht="15.75" thickBot="1" x14ac:dyDescent="0.3">
      <c r="B51" s="477" t="s">
        <v>378</v>
      </c>
      <c r="C51" s="478"/>
    </row>
    <row r="52" spans="2:9" ht="15.75" thickBot="1" x14ac:dyDescent="0.3">
      <c r="B52" s="395" t="s">
        <v>373</v>
      </c>
      <c r="C52" s="357"/>
      <c r="D52" s="358" t="s">
        <v>379</v>
      </c>
      <c r="E52" s="358" t="s">
        <v>374</v>
      </c>
      <c r="F52" s="358" t="s">
        <v>380</v>
      </c>
      <c r="G52" s="358" t="s">
        <v>375</v>
      </c>
      <c r="H52" s="358" t="s">
        <v>376</v>
      </c>
      <c r="I52" s="358" t="s">
        <v>377</v>
      </c>
    </row>
    <row r="53" spans="2:9" x14ac:dyDescent="0.25">
      <c r="B53" s="458" t="s">
        <v>515</v>
      </c>
      <c r="C53" s="458" t="s">
        <v>381</v>
      </c>
      <c r="D53" s="454">
        <v>44872</v>
      </c>
      <c r="E53" s="459">
        <v>0.375</v>
      </c>
      <c r="F53" s="399">
        <v>44876</v>
      </c>
      <c r="G53" s="459">
        <v>0.95833333333333337</v>
      </c>
      <c r="H53" s="455">
        <v>3814.13</v>
      </c>
      <c r="I53" s="398">
        <v>5091</v>
      </c>
    </row>
    <row r="54" spans="2:9" x14ac:dyDescent="0.25">
      <c r="B54" s="458" t="s">
        <v>682</v>
      </c>
      <c r="C54" s="458" t="s">
        <v>384</v>
      </c>
      <c r="D54" s="454">
        <v>44872</v>
      </c>
      <c r="E54" s="459">
        <v>0.375</v>
      </c>
      <c r="F54" s="454">
        <v>44874</v>
      </c>
      <c r="G54" s="459">
        <v>0.70833333333333337</v>
      </c>
      <c r="H54" s="455">
        <v>2664.3</v>
      </c>
      <c r="I54" s="398">
        <v>4488</v>
      </c>
    </row>
    <row r="55" spans="2:9" x14ac:dyDescent="0.25">
      <c r="B55" s="458" t="s">
        <v>683</v>
      </c>
      <c r="C55" s="458" t="s">
        <v>384</v>
      </c>
      <c r="D55" s="454">
        <v>44874</v>
      </c>
      <c r="E55" s="459">
        <v>0.95833333333333337</v>
      </c>
      <c r="F55" s="399">
        <v>44876</v>
      </c>
      <c r="G55" s="459">
        <v>0.95833333333333337</v>
      </c>
      <c r="H55" s="456">
        <v>1305.5</v>
      </c>
      <c r="I55" s="457">
        <v>1823</v>
      </c>
    </row>
    <row r="56" spans="2:9" x14ac:dyDescent="0.25">
      <c r="B56" s="458" t="s">
        <v>684</v>
      </c>
      <c r="C56" s="458" t="s">
        <v>381</v>
      </c>
      <c r="D56" s="460">
        <v>44878</v>
      </c>
      <c r="E56" s="459">
        <v>4.1666666666666664E-2</v>
      </c>
      <c r="F56" s="460">
        <v>44878</v>
      </c>
      <c r="G56" s="459">
        <v>0.99930555555555556</v>
      </c>
      <c r="H56" s="456">
        <v>1255.7</v>
      </c>
      <c r="I56" s="457">
        <v>3400</v>
      </c>
    </row>
  </sheetData>
  <autoFilter ref="B3:I49" xr:uid="{7D46FBD9-20BA-4FF6-9F60-44AF332FA66D}">
    <sortState xmlns:xlrd2="http://schemas.microsoft.com/office/spreadsheetml/2017/richdata2" ref="B4:I49">
      <sortCondition descending="1" ref="H3:H49"/>
    </sortState>
  </autoFilter>
  <mergeCells count="2">
    <mergeCell ref="B2:C2"/>
    <mergeCell ref="B51:C5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479" t="s">
        <v>536</v>
      </c>
      <c r="B1" s="480"/>
      <c r="C1" s="480"/>
    </row>
    <row r="2" spans="1:3" ht="20.100000000000001" customHeight="1" thickBot="1" x14ac:dyDescent="0.3">
      <c r="A2" s="357" t="s">
        <v>439</v>
      </c>
      <c r="B2" s="358" t="s">
        <v>376</v>
      </c>
      <c r="C2" s="358" t="s">
        <v>377</v>
      </c>
    </row>
    <row r="3" spans="1:3" x14ac:dyDescent="0.25">
      <c r="A3" s="361" t="s">
        <v>360</v>
      </c>
      <c r="B3" s="300">
        <v>8731.7180000000008</v>
      </c>
      <c r="C3" s="301">
        <v>8961</v>
      </c>
    </row>
    <row r="4" spans="1:3" x14ac:dyDescent="0.25">
      <c r="A4" s="361" t="s">
        <v>472</v>
      </c>
      <c r="B4" s="300">
        <v>5541.5780000000004</v>
      </c>
      <c r="C4" s="301">
        <v>3792</v>
      </c>
    </row>
    <row r="5" spans="1:3" x14ac:dyDescent="0.25">
      <c r="A5" s="361" t="s">
        <v>498</v>
      </c>
      <c r="B5" s="300">
        <v>4765.9030000000002</v>
      </c>
      <c r="C5" s="301">
        <v>4224</v>
      </c>
    </row>
    <row r="6" spans="1:3" x14ac:dyDescent="0.25">
      <c r="A6" s="361" t="s">
        <v>607</v>
      </c>
      <c r="B6" s="300">
        <v>4251.0029999999997</v>
      </c>
      <c r="C6" s="301">
        <v>4538</v>
      </c>
    </row>
    <row r="7" spans="1:3" x14ac:dyDescent="0.25">
      <c r="A7" s="361" t="s">
        <v>473</v>
      </c>
      <c r="B7" s="300">
        <v>3496.9960000000001</v>
      </c>
      <c r="C7" s="301">
        <v>1267</v>
      </c>
    </row>
    <row r="8" spans="1:3" x14ac:dyDescent="0.25">
      <c r="A8" s="361" t="s">
        <v>519</v>
      </c>
      <c r="B8" s="300">
        <v>2882.2730000000001</v>
      </c>
      <c r="C8" s="301">
        <v>4776</v>
      </c>
    </row>
    <row r="9" spans="1:3" x14ac:dyDescent="0.25">
      <c r="A9" s="361" t="s">
        <v>608</v>
      </c>
      <c r="B9" s="300">
        <v>2647.9810000000002</v>
      </c>
      <c r="C9" s="301">
        <v>4445</v>
      </c>
    </row>
    <row r="10" spans="1:3" x14ac:dyDescent="0.25">
      <c r="A10" s="361" t="s">
        <v>363</v>
      </c>
      <c r="B10" s="300">
        <v>2411.433</v>
      </c>
      <c r="C10" s="301">
        <v>1631</v>
      </c>
    </row>
    <row r="11" spans="1:3" x14ac:dyDescent="0.25">
      <c r="A11" s="361" t="s">
        <v>361</v>
      </c>
      <c r="B11" s="300">
        <v>2217.8829999999998</v>
      </c>
      <c r="C11" s="301">
        <v>1637</v>
      </c>
    </row>
    <row r="12" spans="1:3" x14ac:dyDescent="0.25">
      <c r="A12" s="361" t="s">
        <v>362</v>
      </c>
      <c r="B12" s="300">
        <v>2110.0839999999998</v>
      </c>
      <c r="C12" s="301">
        <v>2288</v>
      </c>
    </row>
    <row r="13" spans="1:3" x14ac:dyDescent="0.25">
      <c r="A13" s="356" t="s">
        <v>609</v>
      </c>
      <c r="B13" s="294">
        <v>1909.415</v>
      </c>
      <c r="C13" s="296">
        <v>4921</v>
      </c>
    </row>
    <row r="14" spans="1:3" x14ac:dyDescent="0.25">
      <c r="A14" s="356" t="s">
        <v>499</v>
      </c>
      <c r="B14" s="294">
        <v>1382.922</v>
      </c>
      <c r="C14" s="296">
        <v>961</v>
      </c>
    </row>
    <row r="15" spans="1:3" x14ac:dyDescent="0.25">
      <c r="A15" s="356" t="s">
        <v>397</v>
      </c>
      <c r="B15" s="294">
        <v>1346.46</v>
      </c>
      <c r="C15" s="296">
        <v>1594</v>
      </c>
    </row>
    <row r="16" spans="1:3" x14ac:dyDescent="0.25">
      <c r="A16" s="356" t="s">
        <v>427</v>
      </c>
      <c r="B16" s="294">
        <v>1162.729</v>
      </c>
      <c r="C16" s="296">
        <v>2322</v>
      </c>
    </row>
    <row r="17" spans="1:3" x14ac:dyDescent="0.25">
      <c r="A17" s="356" t="s">
        <v>610</v>
      </c>
      <c r="B17" s="294">
        <v>926.40200000000004</v>
      </c>
      <c r="C17" s="296">
        <v>964</v>
      </c>
    </row>
    <row r="18" spans="1:3" x14ac:dyDescent="0.25">
      <c r="A18" s="356" t="s">
        <v>368</v>
      </c>
      <c r="B18" s="294">
        <v>900.71199999999999</v>
      </c>
      <c r="C18" s="296">
        <v>4078</v>
      </c>
    </row>
    <row r="19" spans="1:3" x14ac:dyDescent="0.25">
      <c r="A19" s="356" t="s">
        <v>406</v>
      </c>
      <c r="B19" s="294">
        <v>887.23900000000003</v>
      </c>
      <c r="C19" s="296">
        <v>971</v>
      </c>
    </row>
    <row r="20" spans="1:3" x14ac:dyDescent="0.25">
      <c r="A20" s="356" t="s">
        <v>520</v>
      </c>
      <c r="B20" s="294">
        <v>844.64099999999996</v>
      </c>
      <c r="C20" s="296">
        <v>708</v>
      </c>
    </row>
    <row r="21" spans="1:3" x14ac:dyDescent="0.25">
      <c r="A21" s="356" t="s">
        <v>611</v>
      </c>
      <c r="B21" s="294">
        <v>832.029</v>
      </c>
      <c r="C21" s="296">
        <v>924</v>
      </c>
    </row>
    <row r="22" spans="1:3" x14ac:dyDescent="0.25">
      <c r="A22" s="356" t="s">
        <v>612</v>
      </c>
      <c r="B22" s="294">
        <v>815.69500000000005</v>
      </c>
      <c r="C22" s="296">
        <v>1043</v>
      </c>
    </row>
    <row r="23" spans="1:3" x14ac:dyDescent="0.25">
      <c r="A23" s="356" t="s">
        <v>365</v>
      </c>
      <c r="B23" s="294">
        <v>812.20100000000002</v>
      </c>
      <c r="C23" s="296">
        <v>1060</v>
      </c>
    </row>
    <row r="24" spans="1:3" x14ac:dyDescent="0.25">
      <c r="A24" s="356" t="s">
        <v>613</v>
      </c>
      <c r="B24" s="294">
        <v>780.50900000000001</v>
      </c>
      <c r="C24" s="296">
        <v>825</v>
      </c>
    </row>
    <row r="25" spans="1:3" x14ac:dyDescent="0.25">
      <c r="A25" s="356" t="s">
        <v>474</v>
      </c>
      <c r="B25" s="294">
        <v>772.12</v>
      </c>
      <c r="C25" s="296">
        <v>1041</v>
      </c>
    </row>
    <row r="26" spans="1:3" x14ac:dyDescent="0.25">
      <c r="A26" s="356" t="s">
        <v>502</v>
      </c>
      <c r="B26" s="294">
        <v>739.33500000000004</v>
      </c>
      <c r="C26" s="296">
        <v>1500</v>
      </c>
    </row>
    <row r="27" spans="1:3" x14ac:dyDescent="0.25">
      <c r="A27" s="356" t="s">
        <v>367</v>
      </c>
      <c r="B27" s="294">
        <v>729.30399999999997</v>
      </c>
      <c r="C27" s="296">
        <v>1143</v>
      </c>
    </row>
    <row r="28" spans="1:3" x14ac:dyDescent="0.25">
      <c r="A28" s="356" t="s">
        <v>366</v>
      </c>
      <c r="B28" s="294">
        <v>725.38199999999995</v>
      </c>
      <c r="C28" s="296">
        <v>1049</v>
      </c>
    </row>
    <row r="29" spans="1:3" x14ac:dyDescent="0.25">
      <c r="A29" s="356" t="s">
        <v>614</v>
      </c>
      <c r="B29" s="294">
        <v>652.66499999999996</v>
      </c>
      <c r="C29" s="296">
        <v>661</v>
      </c>
    </row>
    <row r="30" spans="1:3" x14ac:dyDescent="0.25">
      <c r="A30" s="356" t="s">
        <v>615</v>
      </c>
      <c r="B30" s="294">
        <v>618.45699999999999</v>
      </c>
      <c r="C30" s="296">
        <v>725</v>
      </c>
    </row>
    <row r="31" spans="1:3" x14ac:dyDescent="0.25">
      <c r="A31" s="356" t="s">
        <v>616</v>
      </c>
      <c r="B31" s="294">
        <v>582.12199999999996</v>
      </c>
      <c r="C31" s="296">
        <v>677</v>
      </c>
    </row>
    <row r="32" spans="1:3" x14ac:dyDescent="0.25">
      <c r="A32" s="356" t="s">
        <v>475</v>
      </c>
      <c r="B32" s="294">
        <v>572.56200000000001</v>
      </c>
      <c r="C32" s="296">
        <v>1078</v>
      </c>
    </row>
    <row r="33" spans="1:3" x14ac:dyDescent="0.25">
      <c r="A33" s="356" t="s">
        <v>617</v>
      </c>
      <c r="B33" s="294">
        <v>512.18499999999995</v>
      </c>
      <c r="C33" s="296">
        <v>683</v>
      </c>
    </row>
    <row r="34" spans="1:3" x14ac:dyDescent="0.25">
      <c r="A34" s="356" t="s">
        <v>618</v>
      </c>
      <c r="B34" s="294">
        <v>483.55</v>
      </c>
      <c r="C34" s="296">
        <v>409</v>
      </c>
    </row>
    <row r="35" spans="1:3" x14ac:dyDescent="0.25">
      <c r="A35" s="356" t="s">
        <v>619</v>
      </c>
      <c r="B35" s="294">
        <v>481.65600000000001</v>
      </c>
      <c r="C35" s="296">
        <v>489</v>
      </c>
    </row>
    <row r="36" spans="1:3" x14ac:dyDescent="0.25">
      <c r="A36" s="356" t="s">
        <v>364</v>
      </c>
      <c r="B36" s="294">
        <v>476.09100000000001</v>
      </c>
      <c r="C36" s="296">
        <v>891</v>
      </c>
    </row>
    <row r="37" spans="1:3" x14ac:dyDescent="0.25">
      <c r="A37" s="356" t="s">
        <v>476</v>
      </c>
      <c r="B37" s="294">
        <v>460.791</v>
      </c>
      <c r="C37" s="296">
        <v>309</v>
      </c>
    </row>
    <row r="38" spans="1:3" x14ac:dyDescent="0.25">
      <c r="A38" s="356" t="s">
        <v>489</v>
      </c>
      <c r="B38" s="294">
        <v>452.678</v>
      </c>
      <c r="C38" s="296">
        <v>1253</v>
      </c>
    </row>
    <row r="39" spans="1:3" x14ac:dyDescent="0.25">
      <c r="A39" s="356" t="s">
        <v>478</v>
      </c>
      <c r="B39" s="294">
        <v>447.67700000000002</v>
      </c>
      <c r="C39" s="296">
        <v>1114</v>
      </c>
    </row>
    <row r="40" spans="1:3" x14ac:dyDescent="0.25">
      <c r="A40" s="356" t="s">
        <v>620</v>
      </c>
      <c r="B40" s="294">
        <v>438.267</v>
      </c>
      <c r="C40" s="296">
        <v>437</v>
      </c>
    </row>
    <row r="41" spans="1:3" x14ac:dyDescent="0.25">
      <c r="A41" s="356" t="s">
        <v>621</v>
      </c>
      <c r="B41" s="294">
        <v>430.43799999999999</v>
      </c>
      <c r="C41" s="296">
        <v>766</v>
      </c>
    </row>
    <row r="42" spans="1:3" x14ac:dyDescent="0.25">
      <c r="A42" s="356" t="s">
        <v>622</v>
      </c>
      <c r="B42" s="294">
        <v>430.30500000000001</v>
      </c>
      <c r="C42" s="296">
        <v>1158</v>
      </c>
    </row>
    <row r="43" spans="1:3" x14ac:dyDescent="0.25">
      <c r="A43" s="356" t="s">
        <v>623</v>
      </c>
      <c r="B43" s="294">
        <v>425.22399999999999</v>
      </c>
      <c r="C43" s="296">
        <v>367</v>
      </c>
    </row>
    <row r="44" spans="1:3" x14ac:dyDescent="0.25">
      <c r="A44" s="356" t="s">
        <v>624</v>
      </c>
      <c r="B44" s="294">
        <v>418.28300000000002</v>
      </c>
      <c r="C44" s="296">
        <v>378</v>
      </c>
    </row>
    <row r="45" spans="1:3" x14ac:dyDescent="0.25">
      <c r="A45" s="356" t="s">
        <v>625</v>
      </c>
      <c r="B45" s="294">
        <v>414.339</v>
      </c>
      <c r="C45" s="296">
        <v>512</v>
      </c>
    </row>
    <row r="46" spans="1:3" x14ac:dyDescent="0.25">
      <c r="A46" s="356" t="s">
        <v>522</v>
      </c>
      <c r="B46" s="294">
        <v>412.49200000000002</v>
      </c>
      <c r="C46" s="296">
        <v>365</v>
      </c>
    </row>
    <row r="47" spans="1:3" x14ac:dyDescent="0.25">
      <c r="A47" s="356" t="s">
        <v>626</v>
      </c>
      <c r="B47" s="294">
        <v>393.56799999999998</v>
      </c>
      <c r="C47" s="296">
        <v>360</v>
      </c>
    </row>
    <row r="48" spans="1:3" x14ac:dyDescent="0.25">
      <c r="A48" s="356" t="s">
        <v>521</v>
      </c>
      <c r="B48" s="294">
        <v>372.20600000000002</v>
      </c>
      <c r="C48" s="296">
        <v>527</v>
      </c>
    </row>
    <row r="49" spans="1:3" x14ac:dyDescent="0.25">
      <c r="A49" s="356" t="s">
        <v>627</v>
      </c>
      <c r="B49" s="294">
        <v>366.14</v>
      </c>
      <c r="C49" s="296">
        <v>385</v>
      </c>
    </row>
    <row r="50" spans="1:3" x14ac:dyDescent="0.25">
      <c r="A50" s="356" t="s">
        <v>481</v>
      </c>
      <c r="B50" s="294">
        <v>365.91</v>
      </c>
      <c r="C50" s="296">
        <v>419</v>
      </c>
    </row>
    <row r="51" spans="1:3" x14ac:dyDescent="0.25">
      <c r="A51" s="356" t="s">
        <v>523</v>
      </c>
      <c r="B51" s="294">
        <v>351.90199999999999</v>
      </c>
      <c r="C51" s="296">
        <v>425</v>
      </c>
    </row>
    <row r="52" spans="1:3" x14ac:dyDescent="0.25">
      <c r="A52" s="356" t="s">
        <v>467</v>
      </c>
      <c r="B52" s="294">
        <v>346.00200000000001</v>
      </c>
      <c r="C52" s="296">
        <v>831</v>
      </c>
    </row>
    <row r="53" spans="1:3" x14ac:dyDescent="0.25">
      <c r="A53" s="356" t="s">
        <v>479</v>
      </c>
      <c r="B53" s="294">
        <v>340.77600000000001</v>
      </c>
      <c r="C53" s="296">
        <v>894</v>
      </c>
    </row>
    <row r="54" spans="1:3" x14ac:dyDescent="0.25">
      <c r="A54" s="356" t="s">
        <v>628</v>
      </c>
      <c r="B54" s="294">
        <v>340.697</v>
      </c>
      <c r="C54" s="296">
        <v>413</v>
      </c>
    </row>
    <row r="55" spans="1:3" x14ac:dyDescent="0.25">
      <c r="A55" s="356" t="s">
        <v>629</v>
      </c>
      <c r="B55" s="294">
        <v>336.29199999999997</v>
      </c>
      <c r="C55" s="296">
        <v>435</v>
      </c>
    </row>
    <row r="56" spans="1:3" x14ac:dyDescent="0.25">
      <c r="A56" s="356" t="s">
        <v>630</v>
      </c>
      <c r="B56" s="294">
        <v>325.02600000000001</v>
      </c>
      <c r="C56" s="296">
        <v>478</v>
      </c>
    </row>
    <row r="57" spans="1:3" x14ac:dyDescent="0.25">
      <c r="A57" s="356" t="s">
        <v>501</v>
      </c>
      <c r="B57" s="294">
        <v>303.346</v>
      </c>
      <c r="C57" s="296">
        <v>263</v>
      </c>
    </row>
    <row r="58" spans="1:3" x14ac:dyDescent="0.25">
      <c r="A58" s="356" t="s">
        <v>631</v>
      </c>
      <c r="B58" s="294">
        <v>295.60399999999998</v>
      </c>
      <c r="C58" s="296">
        <v>424</v>
      </c>
    </row>
    <row r="59" spans="1:3" x14ac:dyDescent="0.25">
      <c r="A59" s="356" t="s">
        <v>632</v>
      </c>
      <c r="B59" s="294">
        <v>288.077</v>
      </c>
      <c r="C59" s="296">
        <v>431</v>
      </c>
    </row>
    <row r="60" spans="1:3" x14ac:dyDescent="0.25">
      <c r="A60" s="356" t="s">
        <v>503</v>
      </c>
      <c r="B60" s="294">
        <v>279.83100000000002</v>
      </c>
      <c r="C60" s="296">
        <v>487</v>
      </c>
    </row>
    <row r="61" spans="1:3" x14ac:dyDescent="0.25">
      <c r="A61" s="356" t="s">
        <v>633</v>
      </c>
      <c r="B61" s="294">
        <v>279.59100000000001</v>
      </c>
      <c r="C61" s="296">
        <v>382</v>
      </c>
    </row>
    <row r="62" spans="1:3" x14ac:dyDescent="0.25">
      <c r="A62" s="356" t="s">
        <v>491</v>
      </c>
      <c r="B62" s="294">
        <v>278.75599999999997</v>
      </c>
      <c r="C62" s="296">
        <v>1056</v>
      </c>
    </row>
    <row r="63" spans="1:3" x14ac:dyDescent="0.25">
      <c r="A63" s="356" t="s">
        <v>483</v>
      </c>
      <c r="B63" s="294">
        <v>273.45400000000001</v>
      </c>
      <c r="C63" s="296">
        <v>470</v>
      </c>
    </row>
    <row r="64" spans="1:3" x14ac:dyDescent="0.25">
      <c r="A64" s="356" t="s">
        <v>634</v>
      </c>
      <c r="B64" s="294">
        <v>273.245</v>
      </c>
      <c r="C64" s="296">
        <v>391</v>
      </c>
    </row>
    <row r="65" spans="1:3" x14ac:dyDescent="0.25">
      <c r="A65" s="356" t="s">
        <v>482</v>
      </c>
      <c r="B65" s="294">
        <v>256.75799999999998</v>
      </c>
      <c r="C65" s="296">
        <v>579</v>
      </c>
    </row>
    <row r="66" spans="1:3" x14ac:dyDescent="0.25">
      <c r="A66" s="356" t="s">
        <v>510</v>
      </c>
      <c r="B66" s="294">
        <v>249.334</v>
      </c>
      <c r="C66" s="296">
        <v>1186</v>
      </c>
    </row>
    <row r="67" spans="1:3" x14ac:dyDescent="0.25">
      <c r="A67" s="356" t="s">
        <v>477</v>
      </c>
      <c r="B67" s="294">
        <v>240.536</v>
      </c>
      <c r="C67" s="296">
        <v>1026</v>
      </c>
    </row>
    <row r="68" spans="1:3" x14ac:dyDescent="0.25">
      <c r="A68" s="356" t="s">
        <v>635</v>
      </c>
      <c r="B68" s="294">
        <v>229.786</v>
      </c>
      <c r="C68" s="296">
        <v>269</v>
      </c>
    </row>
    <row r="69" spans="1:3" x14ac:dyDescent="0.25">
      <c r="A69" s="356" t="s">
        <v>480</v>
      </c>
      <c r="B69" s="294">
        <v>229.071</v>
      </c>
      <c r="C69" s="296">
        <v>546</v>
      </c>
    </row>
    <row r="70" spans="1:3" x14ac:dyDescent="0.25">
      <c r="A70" s="356" t="s">
        <v>484</v>
      </c>
      <c r="B70" s="294">
        <v>218.40799999999999</v>
      </c>
      <c r="C70" s="296">
        <v>1126</v>
      </c>
    </row>
    <row r="71" spans="1:3" x14ac:dyDescent="0.25">
      <c r="A71" s="356" t="s">
        <v>468</v>
      </c>
      <c r="B71" s="294">
        <v>207.39699999999999</v>
      </c>
      <c r="C71" s="296">
        <v>556</v>
      </c>
    </row>
    <row r="72" spans="1:3" x14ac:dyDescent="0.25">
      <c r="A72" s="356" t="s">
        <v>636</v>
      </c>
      <c r="B72" s="294">
        <v>202.923</v>
      </c>
      <c r="C72" s="296">
        <v>391</v>
      </c>
    </row>
    <row r="73" spans="1:3" x14ac:dyDescent="0.25">
      <c r="A73" s="356" t="s">
        <v>485</v>
      </c>
      <c r="B73" s="294">
        <v>198.25200000000001</v>
      </c>
      <c r="C73" s="296">
        <v>439</v>
      </c>
    </row>
    <row r="74" spans="1:3" x14ac:dyDescent="0.25">
      <c r="A74" s="356" t="s">
        <v>469</v>
      </c>
      <c r="B74" s="294">
        <v>187.52199999999999</v>
      </c>
      <c r="C74" s="296">
        <v>577</v>
      </c>
    </row>
    <row r="75" spans="1:3" x14ac:dyDescent="0.25">
      <c r="A75" s="356" t="s">
        <v>398</v>
      </c>
      <c r="B75" s="294">
        <v>186.80699999999999</v>
      </c>
      <c r="C75" s="296">
        <v>397</v>
      </c>
    </row>
    <row r="76" spans="1:3" x14ac:dyDescent="0.25">
      <c r="A76" s="356" t="s">
        <v>524</v>
      </c>
      <c r="B76" s="294">
        <v>183.48099999999999</v>
      </c>
      <c r="C76" s="296">
        <v>248</v>
      </c>
    </row>
    <row r="77" spans="1:3" x14ac:dyDescent="0.25">
      <c r="A77" s="356" t="s">
        <v>527</v>
      </c>
      <c r="B77" s="294">
        <v>163.35900000000001</v>
      </c>
      <c r="C77" s="296">
        <v>646</v>
      </c>
    </row>
    <row r="78" spans="1:3" x14ac:dyDescent="0.25">
      <c r="A78" s="356" t="s">
        <v>525</v>
      </c>
      <c r="B78" s="294">
        <v>160.11500000000001</v>
      </c>
      <c r="C78" s="296">
        <v>302</v>
      </c>
    </row>
    <row r="79" spans="1:3" x14ac:dyDescent="0.25">
      <c r="A79" s="356" t="s">
        <v>504</v>
      </c>
      <c r="B79" s="294">
        <v>148.053</v>
      </c>
      <c r="C79" s="296">
        <v>721</v>
      </c>
    </row>
    <row r="80" spans="1:3" x14ac:dyDescent="0.25">
      <c r="A80" s="356" t="s">
        <v>492</v>
      </c>
      <c r="B80" s="294">
        <v>143.35499999999999</v>
      </c>
      <c r="C80" s="296">
        <v>783</v>
      </c>
    </row>
    <row r="81" spans="1:3" x14ac:dyDescent="0.25">
      <c r="A81" s="356" t="s">
        <v>490</v>
      </c>
      <c r="B81" s="294">
        <v>137.86699999999999</v>
      </c>
      <c r="C81" s="296">
        <v>472</v>
      </c>
    </row>
    <row r="82" spans="1:3" x14ac:dyDescent="0.25">
      <c r="A82" s="356" t="s">
        <v>637</v>
      </c>
      <c r="B82" s="294">
        <v>132.61600000000001</v>
      </c>
      <c r="C82" s="296">
        <v>756</v>
      </c>
    </row>
    <row r="83" spans="1:3" x14ac:dyDescent="0.25">
      <c r="A83" s="356" t="s">
        <v>638</v>
      </c>
      <c r="B83" s="294">
        <v>130.70500000000001</v>
      </c>
      <c r="C83" s="296">
        <v>305</v>
      </c>
    </row>
    <row r="84" spans="1:3" x14ac:dyDescent="0.25">
      <c r="A84" s="356" t="s">
        <v>639</v>
      </c>
      <c r="B84" s="294">
        <v>130.10300000000001</v>
      </c>
      <c r="C84" s="296">
        <v>375</v>
      </c>
    </row>
    <row r="85" spans="1:3" x14ac:dyDescent="0.25">
      <c r="A85" s="356" t="s">
        <v>526</v>
      </c>
      <c r="B85" s="294">
        <v>129.02799999999999</v>
      </c>
      <c r="C85" s="296">
        <v>447</v>
      </c>
    </row>
    <row r="86" spans="1:3" x14ac:dyDescent="0.25">
      <c r="A86" s="356" t="s">
        <v>488</v>
      </c>
      <c r="B86" s="294">
        <v>128.95099999999999</v>
      </c>
      <c r="C86" s="296">
        <v>578</v>
      </c>
    </row>
    <row r="87" spans="1:3" x14ac:dyDescent="0.25">
      <c r="A87" s="356" t="s">
        <v>494</v>
      </c>
      <c r="B87" s="294">
        <v>124.655</v>
      </c>
      <c r="C87" s="296">
        <v>2108</v>
      </c>
    </row>
    <row r="88" spans="1:3" x14ac:dyDescent="0.25">
      <c r="A88" s="356" t="s">
        <v>640</v>
      </c>
      <c r="B88" s="294">
        <v>117.682</v>
      </c>
      <c r="C88" s="296">
        <v>883</v>
      </c>
    </row>
    <row r="89" spans="1:3" x14ac:dyDescent="0.25">
      <c r="A89" s="356" t="s">
        <v>486</v>
      </c>
      <c r="B89" s="294">
        <v>114.82599999999999</v>
      </c>
      <c r="C89" s="296">
        <v>500</v>
      </c>
    </row>
    <row r="90" spans="1:3" x14ac:dyDescent="0.25">
      <c r="A90" s="356" t="s">
        <v>641</v>
      </c>
      <c r="B90" s="294">
        <v>107.369</v>
      </c>
      <c r="C90" s="296">
        <v>439</v>
      </c>
    </row>
    <row r="91" spans="1:3" x14ac:dyDescent="0.25">
      <c r="A91" s="356" t="s">
        <v>487</v>
      </c>
      <c r="B91" s="294">
        <v>105.35899999999999</v>
      </c>
      <c r="C91" s="296">
        <v>318</v>
      </c>
    </row>
    <row r="92" spans="1:3" x14ac:dyDescent="0.25">
      <c r="A92" s="356" t="s">
        <v>642</v>
      </c>
      <c r="B92" s="294">
        <v>105.108</v>
      </c>
      <c r="C92" s="296">
        <v>312</v>
      </c>
    </row>
    <row r="93" spans="1:3" x14ac:dyDescent="0.25">
      <c r="A93" s="356" t="s">
        <v>643</v>
      </c>
      <c r="B93" s="294">
        <v>91.787999999999997</v>
      </c>
      <c r="C93" s="296">
        <v>451</v>
      </c>
    </row>
    <row r="94" spans="1:3" x14ac:dyDescent="0.25">
      <c r="A94" s="356" t="s">
        <v>518</v>
      </c>
      <c r="B94" s="294">
        <v>81.951999999999998</v>
      </c>
      <c r="C94" s="296">
        <v>422</v>
      </c>
    </row>
    <row r="95" spans="1:3" x14ac:dyDescent="0.25">
      <c r="A95" s="356" t="s">
        <v>644</v>
      </c>
      <c r="B95" s="294">
        <v>75.486999999999995</v>
      </c>
      <c r="C95" s="296">
        <v>436</v>
      </c>
    </row>
    <row r="96" spans="1:3" x14ac:dyDescent="0.25">
      <c r="A96" s="356" t="s">
        <v>493</v>
      </c>
      <c r="B96" s="294">
        <v>59.3</v>
      </c>
      <c r="C96" s="296">
        <v>207</v>
      </c>
    </row>
    <row r="97" spans="1:3" x14ac:dyDescent="0.25">
      <c r="A97" s="356" t="s">
        <v>645</v>
      </c>
      <c r="B97" s="294">
        <v>52.768000000000001</v>
      </c>
      <c r="C97" s="296">
        <v>442</v>
      </c>
    </row>
    <row r="98" spans="1:3" x14ac:dyDescent="0.25">
      <c r="A98" s="356" t="s">
        <v>505</v>
      </c>
      <c r="B98" s="294">
        <v>37.021999999999998</v>
      </c>
      <c r="C98" s="296">
        <v>287</v>
      </c>
    </row>
    <row r="99" spans="1:3" x14ac:dyDescent="0.25">
      <c r="A99" s="356" t="s">
        <v>495</v>
      </c>
      <c r="B99" s="294">
        <v>31.184000000000001</v>
      </c>
      <c r="C99" s="296">
        <v>255</v>
      </c>
    </row>
    <row r="100" spans="1:3" x14ac:dyDescent="0.25">
      <c r="A100" s="356" t="s">
        <v>506</v>
      </c>
      <c r="B100" s="294">
        <v>29.279</v>
      </c>
      <c r="C100" s="296">
        <v>504</v>
      </c>
    </row>
    <row r="101" spans="1:3" x14ac:dyDescent="0.25">
      <c r="A101" s="356" t="s">
        <v>646</v>
      </c>
      <c r="B101" s="294">
        <v>22.706</v>
      </c>
      <c r="C101" s="296">
        <v>312</v>
      </c>
    </row>
    <row r="102" spans="1:3" x14ac:dyDescent="0.25">
      <c r="A102" s="356" t="s">
        <v>647</v>
      </c>
      <c r="B102" s="294">
        <v>20.824000000000002</v>
      </c>
      <c r="C102" s="296">
        <v>230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2022-11-16T21:06:17Z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