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88A1836A-569E-4CFD-BBC8-01AFFE96560D}" xr6:coauthVersionLast="47" xr6:coauthVersionMax="47" xr10:uidLastSave="{00000000-0000-0000-0000-000000000000}"/>
  <bookViews>
    <workbookView xWindow="-120" yWindow="-120" windowWidth="20730" windowHeight="11160" tabRatio="769" firstSheet="3" activeTab="9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Destacados!$B$3:$I$43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6" l="1"/>
  <c r="J4" i="16"/>
  <c r="J5" i="16"/>
  <c r="J6" i="16"/>
  <c r="J7" i="16"/>
  <c r="J8" i="16"/>
  <c r="J9" i="16"/>
  <c r="D35" i="13"/>
  <c r="D36" i="13" s="1"/>
  <c r="D29" i="14"/>
  <c r="D30" i="14" s="1"/>
  <c r="J15" i="5"/>
  <c r="K15" i="5"/>
  <c r="L15" i="5"/>
  <c r="M15" i="5"/>
  <c r="N15" i="5"/>
  <c r="O15" i="5"/>
  <c r="P15" i="5"/>
  <c r="H5" i="10"/>
  <c r="J10" i="16"/>
  <c r="J11" i="16"/>
  <c r="J12" i="16"/>
  <c r="H7" i="10"/>
  <c r="J13" i="16" l="1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29" i="6"/>
  <c r="O29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<sst xmlns="http://schemas.openxmlformats.org/spreadsheetml/2006/main" count="1322" uniqueCount="634">
  <si>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</si>
  <si>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</si>
  <si>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</si>
  <si>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</si>
  <si>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</si>
  <si>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</si>
  <si>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</si>
  <si>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</si>
  <si>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</si>
  <si>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</si>
  <si>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</si>
  <si>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</si>
  <si>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</si>
  <si>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</si>
  <si>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</si>
  <si>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</si>
  <si>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</si>
  <si>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</si>
  <si>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</si>
  <si>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</si>
  <si>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</si>
  <si>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</si>
  <si>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</si>
  <si>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</si>
  <si>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</si>
  <si>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</si>
  <si>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</si>
  <si>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</si>
  <si>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</si>
  <si>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</si>
  <si>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</si>
  <si>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</si>
  <si>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</si>
  <si>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</si>
  <si>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</si>
  <si>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</si>
  <si>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</si>
  <si>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</si>
  <si>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</si>
  <si>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</si>
  <si>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</si>
  <si>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</si>
  <si>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</si>
  <si>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</si>
  <si>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</si>
  <si>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</si>
  <si>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</si>
  <si>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</si>
  <si>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</si>
  <si>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</si>
  <si>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</si>
  <si>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</si>
  <si>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</si>
  <si>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</si>
  <si>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</si>
  <si>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</si>
  <si>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</si>
  <si>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</si>
  <si>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</si>
  <si>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</si>
  <si>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</si>
  <si>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</si>
  <si>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</si>
  <si>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</si>
  <si>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</si>
  <si>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</si>
  <si>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</si>
  <si>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</si>
  <si>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</si>
  <si>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</si>
  <si>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</si>
  <si>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</si>
  <si>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</si>
  <si>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</si>
  <si>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</si>
  <si>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</si>
  <si>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</si>
  <si>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</si>
  <si>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</si>
  <si>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</si>
  <si>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</si>
  <si>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</si>
  <si>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</si>
  <si>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</si>
  <si>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</si>
  <si>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</si>
  <si>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</si>
  <si>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</si>
  <si>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</si>
  <si>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</si>
  <si>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</si>
  <si>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</si>
  <si>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</si>
  <si>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</si>
  <si>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</si>
  <si>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</si>
  <si>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</si>
  <si>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</si>
  <si>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</si>
  <si>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</si>
  <si>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</si>
  <si>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</si>
  <si>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</si>
  <si>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</si>
  <si>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</si>
  <si>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</si>
  <si>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</si>
  <si>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</si>
  <si>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</si>
  <si>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</si>
  <si>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</si>
  <si>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</si>
  <si>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</si>
  <si>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</si>
  <si>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</si>
  <si>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</si>
  <si>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</si>
  <si>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</si>
  <si>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</si>
  <si>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</si>
  <si>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</si>
  <si>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</si>
  <si>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</si>
  <si>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</si>
  <si>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</si>
  <si>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</si>
  <si>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</si>
  <si>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</si>
  <si>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</si>
  <si>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</si>
  <si>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</si>
  <si>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</si>
  <si>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</si>
  <si>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</si>
  <si>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</si>
  <si>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</si>
  <si>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</si>
  <si>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</si>
  <si>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</si>
  <si>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</si>
  <si>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</si>
  <si>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</si>
  <si>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</si>
  <si>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</si>
  <si>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</si>
  <si>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</si>
  <si>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</si>
  <si>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</si>
  <si>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</si>
  <si>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</si>
  <si>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</si>
  <si>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</si>
  <si>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</si>
  <si>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</si>
  <si>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</si>
  <si>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</si>
  <si>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</si>
  <si>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</si>
  <si>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</si>
  <si>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</si>
  <si>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</si>
  <si>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</si>
  <si>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</si>
  <si>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</si>
  <si>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</si>
  <si>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</si>
  <si>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</si>
  <si>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</si>
  <si>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</si>
  <si>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</si>
  <si>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</si>
  <si>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</si>
  <si>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</si>
  <si>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</si>
  <si>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</si>
  <si>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</si>
  <si>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</si>
  <si>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</si>
  <si>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</si>
  <si>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</si>
  <si>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</si>
  <si>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</si>
  <si>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</si>
  <si>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</si>
  <si>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</si>
  <si>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</si>
  <si>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</si>
  <si>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</si>
  <si>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</si>
  <si>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</si>
  <si>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</si>
  <si>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</si>
  <si>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</si>
  <si>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</si>
  <si>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</si>
  <si>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</si>
  <si>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</si>
  <si>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</si>
  <si>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</si>
  <si>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</si>
  <si>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</si>
  <si>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</si>
  <si>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</si>
  <si>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</si>
  <si>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</si>
  <si>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</si>
  <si>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</si>
  <si>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</si>
  <si>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</si>
  <si>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</si>
  <si>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</si>
  <si>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</si>
  <si>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</si>
  <si>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</si>
  <si>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</si>
  <si>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</si>
  <si>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</si>
  <si>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</si>
  <si>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</si>
  <si>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</si>
  <si>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</si>
  <si>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</si>
  <si>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</si>
  <si>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</si>
  <si>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</si>
  <si>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</si>
  <si>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</si>
  <si>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</si>
  <si>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</si>
  <si>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</si>
  <si>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</si>
  <si>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</si>
  <si>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</si>
  <si>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</si>
  <si>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</si>
  <si>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</si>
  <si>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</si>
  <si>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</si>
  <si>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</si>
  <si>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</si>
  <si>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</si>
  <si>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</si>
  <si>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</si>
  <si>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</si>
  <si>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</si>
  <si>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</si>
  <si>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</si>
  <si>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</si>
  <si>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</si>
  <si>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</si>
  <si>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</si>
  <si>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</si>
  <si>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</si>
  <si>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</si>
  <si>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</si>
  <si>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</si>
  <si>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</si>
  <si>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</si>
  <si>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</si>
  <si>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</si>
  <si>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</si>
  <si>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</si>
  <si>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</si>
  <si>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</si>
  <si>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</si>
  <si>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</si>
  <si>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</si>
  <si>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</si>
  <si>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</si>
  <si>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</si>
  <si>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</si>
  <si>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</si>
  <si>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</si>
  <si>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</si>
  <si>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</si>
  <si>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</si>
  <si>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</si>
  <si>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</si>
  <si>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</si>
  <si>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</si>
  <si>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</si>
  <si>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</si>
  <si>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</si>
  <si>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</si>
  <si>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</si>
  <si>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</si>
  <si>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</si>
  <si>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</si>
  <si>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</si>
  <si>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</si>
  <si>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</si>
  <si>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</si>
  <si>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</si>
  <si>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</si>
  <si>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</si>
  <si>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</si>
  <si>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</si>
  <si>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</si>
  <si>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</si>
  <si>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</si>
  <si>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</si>
  <si>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</si>
  <si>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</si>
  <si>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</si>
  <si>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</si>
  <si>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</si>
  <si>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</si>
  <si>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</si>
  <si>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</si>
  <si>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</si>
  <si>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</si>
  <si>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</si>
  <si>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</si>
  <si>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</si>
  <si>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</si>
  <si>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</si>
  <si>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</si>
  <si>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</si>
  <si>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</si>
  <si>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</si>
  <si>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</si>
  <si>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</si>
  <si>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</si>
  <si>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</si>
  <si>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</si>
  <si>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</si>
  <si>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</si>
  <si>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</si>
  <si>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</si>
  <si>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</si>
  <si>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</si>
  <si>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</si>
  <si>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</si>
  <si>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</si>
  <si>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</si>
  <si>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</si>
  <si>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</si>
  <si>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</si>
  <si>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</si>
  <si>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</si>
  <si>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</si>
  <si>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</si>
  <si>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</si>
  <si>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</si>
  <si>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</si>
  <si>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</si>
  <si>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</si>
  <si>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</si>
  <si>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</si>
  <si>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</si>
  <si>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</si>
  <si>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</si>
  <si>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</si>
  <si>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</si>
  <si>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</si>
  <si>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</si>
  <si>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</si>
  <si>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</si>
  <si>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</si>
  <si>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</si>
  <si>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</si>
  <si>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</si>
  <si>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</si>
  <si>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</si>
  <si>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</si>
  <si>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</si>
  <si>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</si>
  <si>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</si>
  <si>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</si>
  <si>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</si>
  <si>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</si>
  <si>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</si>
  <si>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</si>
  <si>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</si>
  <si>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</si>
  <si>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</si>
  <si>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</si>
  <si>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</si>
  <si>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</si>
  <si>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</si>
  <si>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</si>
  <si>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</si>
  <si>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ESPN HD</t>
  </si>
  <si>
    <t>17/06-23/06</t>
  </si>
  <si>
    <t>GOLPERU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</si>
  <si>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</si>
  <si>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</si>
  <si>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</si>
  <si>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</si>
  <si>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</si>
  <si>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</si>
  <si>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</si>
  <si>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</si>
  <si>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</si>
  <si>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</si>
  <si>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</si>
  <si>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</si>
  <si>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</si>
  <si>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</si>
  <si>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</si>
  <si>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</si>
  <si>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</si>
  <si>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</si>
  <si>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</si>
  <si>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</si>
  <si>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</si>
  <si>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</si>
  <si>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</si>
  <si>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</si>
  <si>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</si>
  <si>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</si>
  <si>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</si>
  <si>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</si>
  <si>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</si>
  <si>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</si>
  <si>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</si>
  <si>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</si>
  <si>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</si>
  <si>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</si>
  <si>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</si>
  <si>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</si>
  <si>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</si>
  <si>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</si>
  <si>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</si>
  <si>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</si>
  <si>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</si>
  <si>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</si>
  <si>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</si>
  <si>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</si>
  <si>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</si>
  <si>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</si>
  <si>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</si>
  <si>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</si>
  <si>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</si>
  <si>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</si>
  <si>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</si>
  <si>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</si>
  <si>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</si>
  <si>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</si>
  <si>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</si>
  <si>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</si>
  <si>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</si>
  <si>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</si>
  <si>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</si>
  <si>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</si>
  <si>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</si>
  <si>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</si>
  <si>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</si>
  <si>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</si>
  <si>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</si>
  <si>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</si>
  <si>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</si>
  <si>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</si>
  <si>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</si>
  <si>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</si>
  <si>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</si>
  <si>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</si>
  <si>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</si>
  <si>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</si>
  <si>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</si>
  <si>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</si>
  <si>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</si>
  <si>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</si>
  <si>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</si>
  <si>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</si>
  <si>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</si>
  <si>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</si>
  <si>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</si>
  <si>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</si>
  <si>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</si>
  <si>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</si>
  <si>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</si>
  <si>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</si>
  <si>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</si>
  <si>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</si>
  <si>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</si>
  <si>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</si>
  <si>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</si>
  <si>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</si>
  <si>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</si>
  <si>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</si>
  <si>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</si>
  <si>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</si>
  <si>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</si>
  <si>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</si>
  <si>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</si>
  <si>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</si>
  <si>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</si>
  <si>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</si>
  <si>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Yo soy Betty, la fea</t>
  </si>
  <si>
    <t>Mickey Mouse Funhouse</t>
  </si>
  <si>
    <t>Hora y treinta</t>
  </si>
  <si>
    <t>SportsCenter</t>
  </si>
  <si>
    <t>El mundo de Craig</t>
  </si>
  <si>
    <t>N Deportes</t>
  </si>
  <si>
    <t>Magaly TV</t>
  </si>
  <si>
    <t>03/10-09/10</t>
  </si>
  <si>
    <t>Al ángulo</t>
  </si>
  <si>
    <t>Legado de amor</t>
  </si>
  <si>
    <t>10/10-16/10</t>
  </si>
  <si>
    <t>WWE Raw</t>
  </si>
  <si>
    <t>Código fútbol</t>
  </si>
  <si>
    <t>Día D</t>
  </si>
  <si>
    <t>Central de informaciones</t>
  </si>
  <si>
    <t>Camotillo, el tinterillo</t>
  </si>
  <si>
    <t>17/10-23/10</t>
  </si>
  <si>
    <t>El gran show</t>
  </si>
  <si>
    <t>Fútbol: Previa</t>
  </si>
  <si>
    <t>América Noticias Primera Edición</t>
  </si>
  <si>
    <t>Movistar Deportes</t>
  </si>
  <si>
    <t>Cinescape</t>
  </si>
  <si>
    <t>Replay - JB en ATV</t>
  </si>
  <si>
    <t>24/10-30/10</t>
  </si>
  <si>
    <t>Equipo F</t>
  </si>
  <si>
    <t>Enfoques cruxados</t>
  </si>
  <si>
    <t>31/10-06/11</t>
  </si>
  <si>
    <t>La Voz Kids</t>
  </si>
  <si>
    <t>Suspensión 'SOSPECHOSAS' FULL - LITE</t>
  </si>
  <si>
    <t>348k</t>
  </si>
  <si>
    <t>32k</t>
  </si>
  <si>
    <t>651 K</t>
  </si>
  <si>
    <t>07/11 –13/11</t>
  </si>
  <si>
    <t>Fútbol Peruano Primera División : Alianza Lima vs. Melgar</t>
  </si>
  <si>
    <t>Fútbol Peruano Primera División : Melgar vs. Alianza Lima</t>
  </si>
  <si>
    <t>Toy Story</t>
  </si>
  <si>
    <t>Alfa</t>
  </si>
  <si>
    <t>Fútbol 7 : Copa Leyendas: Universitario vs. Sporting</t>
  </si>
  <si>
    <t>Spider-Man: Lejos de casa</t>
  </si>
  <si>
    <t>WWE Smackdown</t>
  </si>
  <si>
    <t>Gol Perú noticias</t>
  </si>
  <si>
    <t>Willax deportes</t>
  </si>
  <si>
    <t>Zona mixta</t>
  </si>
  <si>
    <t>El camerino</t>
  </si>
  <si>
    <t>Un día en el mall</t>
  </si>
  <si>
    <t>07/11-13/11</t>
  </si>
  <si>
    <t>América TV</t>
  </si>
  <si>
    <t>Latina</t>
  </si>
  <si>
    <t>EEG 10 Años</t>
  </si>
  <si>
    <t>Cinemax</t>
  </si>
  <si>
    <t>TNT</t>
  </si>
  <si>
    <t>Star Channel</t>
  </si>
  <si>
    <t>Fútbol en América</t>
  </si>
  <si>
    <t>En esta cocina mando yo</t>
  </si>
  <si>
    <t>Informativo</t>
  </si>
  <si>
    <t>NO TRANSMISIÓN AMISTOSOS</t>
  </si>
  <si>
    <t>Fecha y hora de inicio</t>
  </si>
  <si>
    <t>Fecha y hora de fin</t>
  </si>
  <si>
    <t>REPLAY Toy Story</t>
  </si>
  <si>
    <t>Eliminaación 'SOSPECHOSAS' FULL</t>
  </si>
  <si>
    <t>14/11 –20/11</t>
  </si>
  <si>
    <t>Partido por la Paz</t>
  </si>
  <si>
    <t>Italia vs Resto del Mundo</t>
  </si>
  <si>
    <t>2022-11-14 10:30:00</t>
  </si>
  <si>
    <t>Amistoso Intl  (NO CHILE)</t>
  </si>
  <si>
    <t>Polonia vs Chile</t>
  </si>
  <si>
    <t>2022-11-16 12:00:00</t>
  </si>
  <si>
    <t>Amistoso Intl</t>
  </si>
  <si>
    <t>Mexico vs Suecia</t>
  </si>
  <si>
    <t>2022-11-16 13:30:00</t>
  </si>
  <si>
    <t xml:space="preserve">Amistoso Intl </t>
  </si>
  <si>
    <t>Albania vs Italia</t>
  </si>
  <si>
    <t>2022-11-16 14:45:00</t>
  </si>
  <si>
    <t>Jordania vs España</t>
  </si>
  <si>
    <t>2022-11-17 14:30:00</t>
  </si>
  <si>
    <t>Irlanda vs Noruega</t>
  </si>
  <si>
    <t>2022-11-17 14:45:00</t>
  </si>
  <si>
    <t>Amistoso Internacional</t>
  </si>
  <si>
    <t>Belgica vs Egipto</t>
  </si>
  <si>
    <t>2022-11-18 10:00:00</t>
  </si>
  <si>
    <t>2,812</t>
  </si>
  <si>
    <t>21,920</t>
  </si>
  <si>
    <t>20,908</t>
  </si>
  <si>
    <t>10,998</t>
  </si>
  <si>
    <t>2,212</t>
  </si>
  <si>
    <t>13,580</t>
  </si>
  <si>
    <t>Los increíbles</t>
  </si>
  <si>
    <t>Megalodón</t>
  </si>
  <si>
    <t>Fútbol 7 : Copa Leyendas: Universitario vs. Íntimos</t>
  </si>
  <si>
    <t>Corazón de león</t>
  </si>
  <si>
    <t>Charlie y la fábrica de chocolate</t>
  </si>
  <si>
    <t>El patriota</t>
  </si>
  <si>
    <t>Parker</t>
  </si>
  <si>
    <t>Superman</t>
  </si>
  <si>
    <t>Latin Grammy Awards</t>
  </si>
  <si>
    <t>Terremoto: La falla de San Andrés</t>
  </si>
  <si>
    <t>La leyenda de Tarzán</t>
  </si>
  <si>
    <t>Chicas pesadas</t>
  </si>
  <si>
    <t>El gran maestro</t>
  </si>
  <si>
    <t>Triunfos robados</t>
  </si>
  <si>
    <t>Batman vs. Superman: El origen de la justicia</t>
  </si>
  <si>
    <t>Bad Boys: Dos policías rebeldes</t>
  </si>
  <si>
    <t>El libro de los secretos</t>
  </si>
  <si>
    <t>¿Qué pasó ayer?</t>
  </si>
  <si>
    <t>Hechizada</t>
  </si>
  <si>
    <t>Mechanic: Resurrection</t>
  </si>
  <si>
    <t>13 Hours: The Secret Soldiers of Benghazi</t>
  </si>
  <si>
    <t>Fútbol : Amistoso Internacional: Bolivia vs. Perú</t>
  </si>
  <si>
    <t>Toy Story 2</t>
  </si>
  <si>
    <t>Venganza letal</t>
  </si>
  <si>
    <t>La serpiente a la sombra del águila</t>
  </si>
  <si>
    <t>Tenis ATP : Nitto ATP Finals</t>
  </si>
  <si>
    <t>El príncipe del rap : Six Degrees of Graduation</t>
  </si>
  <si>
    <t>El príncipe del rap : Where There's a Will, There's a Way</t>
  </si>
  <si>
    <t>Acapulco Shore</t>
  </si>
  <si>
    <t>The Flash</t>
  </si>
  <si>
    <t>La vacuna del humor</t>
  </si>
  <si>
    <t>Sorpréndete</t>
  </si>
  <si>
    <t>Fútbol: Post</t>
  </si>
  <si>
    <t>PJ Masks: Héroes en pijamas</t>
  </si>
  <si>
    <t>Noticias al día</t>
  </si>
  <si>
    <t>Mi ciudad en bicicleta</t>
  </si>
  <si>
    <t>Lo mejor de Latin Grammy Awards 2022</t>
  </si>
  <si>
    <t>Fútbol : Amistoso Internacional: Perú vs. Paraguay</t>
  </si>
  <si>
    <t>14/11-20/11</t>
  </si>
  <si>
    <t>Luz de Luna</t>
  </si>
  <si>
    <t>Maricucha 2</t>
  </si>
  <si>
    <t>FFC 55</t>
  </si>
  <si>
    <t>Toy Stoy 2</t>
  </si>
  <si>
    <t>Rápidos y furiosos 7</t>
  </si>
  <si>
    <t>Bohemian Rhapsody</t>
  </si>
  <si>
    <r>
      <rPr>
        <sz val="11"/>
        <rFont val="Calibri"/>
        <family val="2"/>
        <scheme val="minor"/>
      </rPr>
      <t>12:40 a. m.</t>
    </r>
    <r>
      <rPr>
        <sz val="11"/>
        <color rgb="FFFF0000"/>
        <rFont val="Calibri"/>
        <family val="2"/>
        <scheme val="minor"/>
      </rPr>
      <t xml:space="preserve">
(Día siguiente)</t>
    </r>
  </si>
  <si>
    <t>Spiderman 2</t>
  </si>
  <si>
    <t>Warner Channel</t>
  </si>
  <si>
    <t xml:space="preserve">American Music Awards </t>
  </si>
  <si>
    <t xml:space="preserve">Los increibles 2 </t>
  </si>
  <si>
    <t>Guerra de papás</t>
  </si>
  <si>
    <t>FX</t>
  </si>
  <si>
    <t>¿Qué pasó ayer? (Trilogía)</t>
  </si>
  <si>
    <t>Panorama</t>
  </si>
  <si>
    <t>Panamericana</t>
  </si>
  <si>
    <t>NO TRANSMISIÓN MUNDIAL</t>
  </si>
  <si>
    <t>Por confirmar</t>
  </si>
  <si>
    <t>REPLAY Alianza Lima vs Melgar</t>
  </si>
  <si>
    <t>REPLAY FFC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</si>
</sst>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5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charset val="1"/>
    </font>
    <font>
      <sz val="11"/>
      <color theme="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</borders>
  <cellStyleXfs count="87">
    <xf numFmtId="0" fontId="0" fillId="0" borderId="0"/>
    <xf numFmtId="164" fontId="26" fillId="0" borderId="0" applyBorder="0" applyProtection="0"/>
    <xf numFmtId="165" fontId="26" fillId="0" borderId="0" applyBorder="0" applyProtection="0"/>
    <xf numFmtId="0" fontId="26" fillId="0" borderId="0"/>
    <xf numFmtId="0" fontId="15" fillId="0" borderId="0"/>
    <xf numFmtId="0" fontId="14" fillId="0" borderId="0"/>
    <xf numFmtId="0" fontId="27" fillId="0" borderId="0" applyNumberFormat="0" applyFill="0" applyBorder="0" applyAlignment="0" applyProtection="0"/>
    <xf numFmtId="0" fontId="28" fillId="0" borderId="36" applyNumberFormat="0" applyFill="0" applyAlignment="0" applyProtection="0"/>
    <xf numFmtId="0" fontId="29" fillId="0" borderId="37" applyNumberFormat="0" applyFill="0" applyAlignment="0" applyProtection="0"/>
    <xf numFmtId="0" fontId="30" fillId="0" borderId="38" applyNumberFormat="0" applyFill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4" fillId="17" borderId="39" applyNumberFormat="0" applyAlignment="0" applyProtection="0"/>
    <xf numFmtId="0" fontId="35" fillId="18" borderId="40" applyNumberFormat="0" applyAlignment="0" applyProtection="0"/>
    <xf numFmtId="0" fontId="36" fillId="18" borderId="39" applyNumberFormat="0" applyAlignment="0" applyProtection="0"/>
    <xf numFmtId="0" fontId="37" fillId="0" borderId="41" applyNumberFormat="0" applyFill="0" applyAlignment="0" applyProtection="0"/>
    <xf numFmtId="0" fontId="38" fillId="19" borderId="42" applyNumberFormat="0" applyAlignment="0" applyProtection="0"/>
    <xf numFmtId="0" fontId="39" fillId="0" borderId="0" applyNumberFormat="0" applyFill="0" applyBorder="0" applyAlignment="0" applyProtection="0"/>
    <xf numFmtId="0" fontId="40" fillId="0" borderId="44" applyNumberFormat="0" applyFill="0" applyAlignment="0" applyProtection="0"/>
    <xf numFmtId="0" fontId="41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41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41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41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41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41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4" borderId="0" applyNumberFormat="0" applyBorder="0" applyAlignment="0" applyProtection="0"/>
    <xf numFmtId="0" fontId="13" fillId="0" borderId="0"/>
    <xf numFmtId="0" fontId="13" fillId="20" borderId="43" applyNumberFormat="0" applyFont="0" applyAlignment="0" applyProtection="0"/>
    <xf numFmtId="0" fontId="42" fillId="0" borderId="0" applyNumberFormat="0" applyFill="0" applyBorder="0" applyAlignment="0" applyProtection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0" fontId="3" fillId="20" borderId="4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52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7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8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8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7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9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6" fillId="5" borderId="18" xfId="1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164" fontId="16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6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8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6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2" borderId="0" xfId="0" applyFont="1" applyFill="1"/>
    <xf numFmtId="0" fontId="2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6" fillId="2" borderId="0" xfId="0" applyFont="1" applyFill="1" applyBorder="1"/>
    <xf numFmtId="164" fontId="16" fillId="2" borderId="0" xfId="1" applyFont="1" applyFill="1" applyBorder="1" applyAlignment="1" applyProtection="1"/>
    <xf numFmtId="3" fontId="21" fillId="0" borderId="0" xfId="0" applyNumberFormat="1" applyFont="1"/>
    <xf numFmtId="0" fontId="22" fillId="2" borderId="0" xfId="0" applyFont="1" applyFill="1" applyAlignment="1">
      <alignment horizontal="center" vertical="center"/>
    </xf>
    <xf numFmtId="165" fontId="21" fillId="0" borderId="0" xfId="2" applyFont="1" applyBorder="1" applyAlignment="1" applyProtection="1">
      <alignment horizontal="center" vertical="center"/>
    </xf>
    <xf numFmtId="0" fontId="18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8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1" fillId="2" borderId="0" xfId="0" applyNumberFormat="1" applyFont="1" applyFill="1"/>
    <xf numFmtId="0" fontId="16" fillId="2" borderId="0" xfId="0" applyFont="1" applyFill="1"/>
    <xf numFmtId="167" fontId="16" fillId="7" borderId="13" xfId="0" applyNumberFormat="1" applyFont="1" applyFill="1" applyBorder="1" applyAlignment="1">
      <alignment horizontal="center" vertical="center"/>
    </xf>
    <xf numFmtId="168" fontId="16" fillId="2" borderId="11" xfId="0" applyNumberFormat="1" applyFont="1" applyFill="1" applyBorder="1" applyAlignment="1">
      <alignment horizontal="center" vertical="center"/>
    </xf>
    <xf numFmtId="168" fontId="16" fillId="7" borderId="11" xfId="0" applyNumberFormat="1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vertical="center"/>
    </xf>
    <xf numFmtId="0" fontId="23" fillId="0" borderId="15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2" borderId="3" xfId="0" applyFont="1" applyFill="1" applyBorder="1"/>
    <xf numFmtId="0" fontId="23" fillId="2" borderId="0" xfId="0" applyFont="1" applyFill="1"/>
    <xf numFmtId="0" fontId="23" fillId="0" borderId="4" xfId="0" applyFont="1" applyBorder="1"/>
    <xf numFmtId="0" fontId="23" fillId="0" borderId="3" xfId="0" applyFont="1" applyBorder="1"/>
    <xf numFmtId="0" fontId="23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7" fillId="8" borderId="11" xfId="0" applyFont="1" applyFill="1" applyBorder="1" applyAlignment="1">
      <alignment vertical="center"/>
    </xf>
    <xf numFmtId="0" fontId="0" fillId="2" borderId="4" xfId="0" applyFill="1" applyBorder="1"/>
    <xf numFmtId="0" fontId="17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3" fillId="0" borderId="14" xfId="0" applyFont="1" applyBorder="1"/>
    <xf numFmtId="0" fontId="18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3" fillId="0" borderId="19" xfId="0" applyNumberFormat="1" applyFont="1" applyBorder="1"/>
    <xf numFmtId="0" fontId="23" fillId="0" borderId="20" xfId="0" applyFont="1" applyBorder="1"/>
    <xf numFmtId="3" fontId="23" fillId="0" borderId="14" xfId="0" applyNumberFormat="1" applyFont="1" applyBorder="1"/>
    <xf numFmtId="3" fontId="23" fillId="2" borderId="19" xfId="0" applyNumberFormat="1" applyFont="1" applyFill="1" applyBorder="1"/>
    <xf numFmtId="3" fontId="23" fillId="2" borderId="14" xfId="0" applyNumberFormat="1" applyFont="1" applyFill="1" applyBorder="1"/>
    <xf numFmtId="0" fontId="23" fillId="2" borderId="14" xfId="0" applyFont="1" applyFill="1" applyBorder="1"/>
    <xf numFmtId="3" fontId="23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8" fillId="2" borderId="18" xfId="0" applyFont="1" applyFill="1" applyBorder="1"/>
    <xf numFmtId="0" fontId="23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3" fillId="2" borderId="19" xfId="0" applyFont="1" applyFill="1" applyBorder="1"/>
    <xf numFmtId="3" fontId="23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3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3" fillId="8" borderId="18" xfId="0" applyFont="1" applyFill="1" applyBorder="1"/>
    <xf numFmtId="0" fontId="23" fillId="10" borderId="18" xfId="0" applyFont="1" applyFill="1" applyBorder="1"/>
    <xf numFmtId="0" fontId="23" fillId="0" borderId="18" xfId="0" applyFont="1" applyBorder="1"/>
    <xf numFmtId="0" fontId="23" fillId="11" borderId="18" xfId="0" applyFont="1" applyFill="1" applyBorder="1"/>
    <xf numFmtId="0" fontId="23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4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9" fillId="2" borderId="13" xfId="0" applyFont="1" applyFill="1" applyBorder="1"/>
    <xf numFmtId="0" fontId="25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4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4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9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8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6" fillId="2" borderId="0" xfId="0" applyNumberFormat="1" applyFont="1" applyFill="1" applyBorder="1" applyAlignment="1">
      <alignment horizontal="center" vertical="center"/>
    </xf>
    <xf numFmtId="167" fontId="16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6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5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3" fillId="2" borderId="0" xfId="0" applyFont="1" applyFill="1" applyBorder="1"/>
    <xf numFmtId="0" fontId="23" fillId="2" borderId="16" xfId="0" applyFont="1" applyFill="1" applyBorder="1"/>
    <xf numFmtId="0" fontId="43" fillId="0" borderId="46" xfId="0" applyFont="1" applyBorder="1" applyAlignment="1">
      <alignment horizontal="center" vertical="center" wrapText="1"/>
    </xf>
    <xf numFmtId="0" fontId="17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4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6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3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4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7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6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6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6" fillId="46" borderId="51" xfId="2" applyNumberFormat="1" applyFill="1" applyBorder="1" applyAlignment="1">
      <alignment horizontal="center" vertical="center"/>
    </xf>
    <xf numFmtId="0" fontId="44" fillId="50" borderId="51" xfId="0" applyFont="1" applyFill="1" applyBorder="1" applyAlignment="1">
      <alignment horizontal="center" vertical="center"/>
    </xf>
    <xf numFmtId="4" fontId="44" fillId="50" borderId="51" xfId="0" applyNumberFormat="1" applyFont="1" applyFill="1" applyBorder="1" applyAlignment="1">
      <alignment horizontal="center" vertical="center"/>
    </xf>
    <xf numFmtId="169" fontId="44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6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6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 wrapText="1"/>
    </xf>
    <xf numFmtId="0" fontId="48" fillId="48" borderId="51" xfId="0" applyFont="1" applyFill="1" applyBorder="1" applyAlignment="1">
      <alignment horizontal="center" vertical="center" wrapText="1"/>
    </xf>
    <xf numFmtId="4" fontId="44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4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4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0" fillId="0" borderId="57" xfId="0" applyFont="1" applyBorder="1" applyAlignment="1">
      <alignment horizontal="center" vertical="center" wrapText="1"/>
    </xf>
    <xf numFmtId="0" fontId="48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4" fillId="0" borderId="58" xfId="0" applyNumberFormat="1" applyFont="1" applyBorder="1" applyAlignment="1">
      <alignment horizontal="center" vertical="center"/>
    </xf>
    <xf numFmtId="3" fontId="7" fillId="51" borderId="58" xfId="51" applyNumberFormat="1" applyFont="1" applyFill="1" applyBorder="1" applyAlignment="1">
      <alignment horizontal="center"/>
    </xf>
    <xf numFmtId="0" fontId="52" fillId="0" borderId="0" xfId="0" applyFont="1"/>
    <xf numFmtId="0" fontId="52" fillId="52" borderId="58" xfId="0" applyFont="1" applyFill="1" applyBorder="1" applyAlignment="1">
      <alignment horizontal="center"/>
    </xf>
    <xf numFmtId="0" fontId="52" fillId="51" borderId="58" xfId="0" applyFont="1" applyFill="1" applyBorder="1" applyAlignment="1">
      <alignment horizontal="center"/>
    </xf>
    <xf numFmtId="0" fontId="52" fillId="0" borderId="0" xfId="0" applyFont="1" applyAlignment="1">
      <alignment horizontal="center"/>
    </xf>
    <xf numFmtId="4" fontId="7" fillId="0" borderId="58" xfId="51" applyNumberFormat="1" applyFont="1" applyBorder="1" applyAlignment="1">
      <alignment horizontal="center"/>
    </xf>
    <xf numFmtId="2" fontId="52" fillId="53" borderId="58" xfId="0" applyNumberFormat="1" applyFont="1" applyFill="1" applyBorder="1" applyAlignment="1">
      <alignment horizontal="center"/>
    </xf>
    <xf numFmtId="2" fontId="52" fillId="0" borderId="0" xfId="0" applyNumberFormat="1" applyFont="1" applyAlignment="1">
      <alignment horizontal="center"/>
    </xf>
    <xf numFmtId="0" fontId="52" fillId="52" borderId="58" xfId="0" applyFont="1" applyFill="1" applyBorder="1" applyAlignment="1">
      <alignment horizontal="left" indent="1"/>
    </xf>
    <xf numFmtId="0" fontId="52" fillId="51" borderId="58" xfId="0" applyFont="1" applyFill="1" applyBorder="1" applyAlignment="1">
      <alignment horizontal="left" indent="1"/>
    </xf>
    <xf numFmtId="0" fontId="52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1" fillId="3" borderId="52" xfId="0" applyFont="1" applyFill="1" applyBorder="1" applyAlignment="1">
      <alignment horizontal="left" vertical="center" indent="1"/>
    </xf>
    <xf numFmtId="0" fontId="51" fillId="3" borderId="52" xfId="0" applyFont="1" applyFill="1" applyBorder="1" applyAlignment="1">
      <alignment horizontal="center" vertical="center"/>
    </xf>
    <xf numFmtId="4" fontId="44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4" fillId="45" borderId="50" xfId="0" applyFont="1" applyFill="1" applyBorder="1" applyAlignment="1">
      <alignment horizontal="left" vertical="center" wrapText="1" indent="1"/>
    </xf>
    <xf numFmtId="4" fontId="46" fillId="45" borderId="21" xfId="0" applyNumberFormat="1" applyFont="1" applyFill="1" applyBorder="1" applyAlignment="1">
      <alignment horizontal="center" vertical="center" wrapText="1"/>
    </xf>
    <xf numFmtId="0" fontId="44" fillId="49" borderId="50" xfId="0" applyFont="1" applyFill="1" applyBorder="1" applyAlignment="1">
      <alignment horizontal="left" vertical="center" wrapText="1" indent="1"/>
    </xf>
    <xf numFmtId="4" fontId="44" fillId="49" borderId="21" xfId="0" applyNumberFormat="1" applyFont="1" applyFill="1" applyBorder="1" applyAlignment="1">
      <alignment horizontal="center" vertical="center" wrapText="1"/>
    </xf>
    <xf numFmtId="4" fontId="44" fillId="49" borderId="21" xfId="0" applyNumberFormat="1" applyFont="1" applyFill="1" applyBorder="1" applyAlignment="1">
      <alignment horizontal="center"/>
    </xf>
    <xf numFmtId="169" fontId="44" fillId="47" borderId="21" xfId="2" applyNumberFormat="1" applyFont="1" applyFill="1" applyBorder="1" applyAlignment="1">
      <alignment horizontal="center"/>
    </xf>
    <xf numFmtId="0" fontId="54" fillId="47" borderId="21" xfId="0" applyFont="1" applyFill="1" applyBorder="1" applyAlignment="1">
      <alignment horizontal="center" vertical="center" wrapText="1"/>
    </xf>
    <xf numFmtId="4" fontId="55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8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3" fillId="3" borderId="3" xfId="0" applyNumberFormat="1" applyFont="1" applyFill="1" applyBorder="1" applyAlignment="1">
      <alignment horizontal="center" vertical="center"/>
    </xf>
    <xf numFmtId="4" fontId="44" fillId="0" borderId="65" xfId="0" applyNumberFormat="1" applyFont="1" applyBorder="1" applyAlignment="1">
      <alignment horizontal="center" vertical="center"/>
    </xf>
    <xf numFmtId="0" fontId="50" fillId="0" borderId="66" xfId="0" applyFont="1" applyBorder="1" applyAlignment="1">
      <alignment horizontal="center" vertical="center" wrapText="1"/>
    </xf>
    <xf numFmtId="0" fontId="48" fillId="0" borderId="67" xfId="0" applyFont="1" applyBorder="1" applyAlignment="1">
      <alignment horizontal="center" vertical="center"/>
    </xf>
    <xf numFmtId="4" fontId="23" fillId="0" borderId="16" xfId="0" applyNumberFormat="1" applyFont="1" applyBorder="1" applyAlignment="1">
      <alignment horizontal="center" vertical="center"/>
    </xf>
    <xf numFmtId="4" fontId="23" fillId="0" borderId="17" xfId="0" applyNumberFormat="1" applyFont="1" applyBorder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4" fontId="23" fillId="0" borderId="4" xfId="0" applyNumberFormat="1" applyFont="1" applyBorder="1" applyAlignment="1">
      <alignment horizontal="center" vertical="center"/>
    </xf>
    <xf numFmtId="0" fontId="23" fillId="0" borderId="0" xfId="0" applyFont="1"/>
    <xf numFmtId="3" fontId="23" fillId="3" borderId="0" xfId="0" applyNumberFormat="1" applyFont="1" applyFill="1" applyAlignment="1">
      <alignment horizontal="center" vertical="center"/>
    </xf>
    <xf numFmtId="4" fontId="0" fillId="0" borderId="66" xfId="0" applyNumberFormat="1" applyFill="1" applyBorder="1" applyAlignment="1">
      <alignment horizontal="center" vertical="center"/>
    </xf>
    <xf numFmtId="0" fontId="51" fillId="3" borderId="52" xfId="0" applyFont="1" applyFill="1" applyBorder="1" applyAlignment="1">
      <alignment horizontal="left" vertical="top" indent="1"/>
    </xf>
    <xf numFmtId="4" fontId="46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14" fontId="46" fillId="0" borderId="21" xfId="0" applyNumberFormat="1" applyFont="1" applyBorder="1"/>
    <xf numFmtId="3" fontId="23" fillId="3" borderId="16" xfId="0" applyNumberFormat="1" applyFont="1" applyFill="1" applyBorder="1" applyAlignment="1">
      <alignment horizontal="center" vertical="center"/>
    </xf>
    <xf numFmtId="3" fontId="23" fillId="3" borderId="17" xfId="0" applyNumberFormat="1" applyFont="1" applyFill="1" applyBorder="1" applyAlignment="1">
      <alignment horizontal="center" vertical="center"/>
    </xf>
    <xf numFmtId="3" fontId="23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1" fillId="3" borderId="69" xfId="0" applyFont="1" applyFill="1" applyBorder="1" applyAlignment="1">
      <alignment horizontal="left" vertical="center" indent="1"/>
    </xf>
    <xf numFmtId="0" fontId="51" fillId="3" borderId="69" xfId="0" applyFont="1" applyFill="1" applyBorder="1" applyAlignment="1">
      <alignment horizontal="center" vertical="center"/>
    </xf>
    <xf numFmtId="4" fontId="0" fillId="46" borderId="66" xfId="0" applyNumberForma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6" fillId="0" borderId="21" xfId="0" applyFont="1" applyBorder="1"/>
    <xf numFmtId="0" fontId="46" fillId="0" borderId="21" xfId="0" applyFont="1" applyBorder="1" applyAlignment="1">
      <alignment vertical="center"/>
    </xf>
    <xf numFmtId="0" fontId="48" fillId="48" borderId="70" xfId="0" applyFont="1" applyFill="1" applyBorder="1" applyAlignment="1">
      <alignment horizontal="center" vertical="center"/>
    </xf>
    <xf numFmtId="0" fontId="48" fillId="0" borderId="70" xfId="0" applyFont="1" applyBorder="1" applyAlignment="1">
      <alignment horizontal="center" vertical="center"/>
    </xf>
    <xf numFmtId="0" fontId="48" fillId="0" borderId="71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7" fillId="0" borderId="0" xfId="0" applyNumberFormat="1" applyFont="1" applyAlignment="1">
      <alignment horizontal="center" vertical="center"/>
    </xf>
    <xf numFmtId="165" fontId="57" fillId="0" borderId="0" xfId="2" applyFont="1" applyAlignment="1">
      <alignment horizontal="center" vertical="center"/>
    </xf>
    <xf numFmtId="0" fontId="51" fillId="3" borderId="21" xfId="0" applyFont="1" applyFill="1" applyBorder="1" applyAlignment="1">
      <alignment horizontal="left" vertical="center" indent="1"/>
    </xf>
    <xf numFmtId="0" fontId="51" fillId="3" borderId="21" xfId="0" applyFont="1" applyFill="1" applyBorder="1" applyAlignment="1">
      <alignment horizontal="center" vertical="center"/>
    </xf>
    <xf numFmtId="14" fontId="46" fillId="0" borderId="9" xfId="0" applyNumberFormat="1" applyFont="1" applyBorder="1"/>
    <xf numFmtId="2" fontId="0" fillId="0" borderId="68" xfId="0" applyNumberFormat="1" applyBorder="1"/>
    <xf numFmtId="2" fontId="0" fillId="0" borderId="74" xfId="0" applyNumberFormat="1" applyBorder="1"/>
    <xf numFmtId="0" fontId="0" fillId="0" borderId="74" xfId="0" applyBorder="1"/>
    <xf numFmtId="0" fontId="0" fillId="0" borderId="21" xfId="0" applyBorder="1"/>
    <xf numFmtId="18" fontId="0" fillId="0" borderId="21" xfId="0" applyNumberFormat="1" applyBorder="1"/>
    <xf numFmtId="14" fontId="0" fillId="0" borderId="21" xfId="0" applyNumberFormat="1" applyBorder="1"/>
    <xf numFmtId="4" fontId="44" fillId="0" borderId="0" xfId="0" applyNumberFormat="1" applyFon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4" fontId="7" fillId="55" borderId="58" xfId="51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 vertical="center"/>
    </xf>
    <xf numFmtId="4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4" fontId="0" fillId="3" borderId="4" xfId="0" applyNumberFormat="1" applyFont="1" applyFill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46" fillId="0" borderId="46" xfId="0" applyFont="1" applyBorder="1"/>
    <xf numFmtId="0" fontId="52" fillId="0" borderId="46" xfId="0" applyFont="1" applyBorder="1"/>
    <xf numFmtId="18" fontId="52" fillId="0" borderId="46" xfId="0" applyNumberFormat="1" applyFont="1" applyBorder="1"/>
    <xf numFmtId="0" fontId="46" fillId="0" borderId="75" xfId="0" applyFont="1" applyBorder="1"/>
    <xf numFmtId="18" fontId="52" fillId="0" borderId="21" xfId="0" applyNumberFormat="1" applyFont="1" applyBorder="1"/>
    <xf numFmtId="18" fontId="52" fillId="0" borderId="74" xfId="0" applyNumberFormat="1" applyFont="1" applyBorder="1"/>
    <xf numFmtId="3" fontId="0" fillId="0" borderId="46" xfId="0" applyNumberFormat="1" applyBorder="1"/>
    <xf numFmtId="0" fontId="46" fillId="0" borderId="46" xfId="0" applyFont="1" applyBorder="1" applyAlignment="1">
      <alignment vertical="center"/>
    </xf>
    <xf numFmtId="0" fontId="52" fillId="0" borderId="46" xfId="0" applyFont="1" applyBorder="1" applyAlignment="1">
      <alignment vertical="center"/>
    </xf>
    <xf numFmtId="14" fontId="46" fillId="0" borderId="9" xfId="0" applyNumberFormat="1" applyFont="1" applyBorder="1" applyAlignment="1">
      <alignment vertical="center"/>
    </xf>
    <xf numFmtId="18" fontId="52" fillId="0" borderId="46" xfId="0" applyNumberFormat="1" applyFont="1" applyBorder="1" applyAlignment="1">
      <alignment vertical="center"/>
    </xf>
    <xf numFmtId="18" fontId="39" fillId="0" borderId="46" xfId="0" applyNumberFormat="1" applyFont="1" applyBorder="1" applyAlignment="1">
      <alignment horizontal="right" vertical="center" wrapText="1"/>
    </xf>
    <xf numFmtId="2" fontId="0" fillId="0" borderId="68" xfId="0" applyNumberFormat="1" applyBorder="1" applyAlignment="1">
      <alignment vertical="center"/>
    </xf>
    <xf numFmtId="3" fontId="0" fillId="0" borderId="46" xfId="0" applyNumberFormat="1" applyBorder="1" applyAlignment="1">
      <alignment vertical="center"/>
    </xf>
    <xf numFmtId="0" fontId="46" fillId="0" borderId="74" xfId="0" applyFont="1" applyBorder="1"/>
    <xf numFmtId="0" fontId="46" fillId="0" borderId="76" xfId="0" applyFont="1" applyBorder="1"/>
    <xf numFmtId="18" fontId="52" fillId="0" borderId="74" xfId="0" applyNumberFormat="1" applyFont="1" applyBorder="1" applyAlignment="1">
      <alignment horizontal="right" wrapText="1"/>
    </xf>
    <xf numFmtId="2" fontId="0" fillId="0" borderId="77" xfId="0" applyNumberFormat="1" applyBorder="1"/>
    <xf numFmtId="0" fontId="46" fillId="0" borderId="9" xfId="0" applyFont="1" applyBorder="1"/>
    <xf numFmtId="0" fontId="46" fillId="0" borderId="78" xfId="0" applyFont="1" applyBorder="1"/>
    <xf numFmtId="18" fontId="52" fillId="0" borderId="79" xfId="0" applyNumberFormat="1" applyFont="1" applyBorder="1"/>
    <xf numFmtId="18" fontId="52" fillId="0" borderId="79" xfId="0" applyNumberFormat="1" applyFont="1" applyBorder="1" applyAlignment="1">
      <alignment horizontal="right" wrapText="1"/>
    </xf>
    <xf numFmtId="2" fontId="0" fillId="0" borderId="80" xfId="0" applyNumberFormat="1" applyBorder="1"/>
    <xf numFmtId="0" fontId="0" fillId="0" borderId="81" xfId="0" applyBorder="1"/>
    <xf numFmtId="14" fontId="46" fillId="0" borderId="79" xfId="0" applyNumberFormat="1" applyFont="1" applyBorder="1"/>
    <xf numFmtId="0" fontId="46" fillId="0" borderId="82" xfId="0" applyFont="1" applyBorder="1"/>
    <xf numFmtId="0" fontId="46" fillId="0" borderId="0" xfId="0" applyFont="1"/>
    <xf numFmtId="14" fontId="46" fillId="0" borderId="0" xfId="0" applyNumberFormat="1" applyFont="1"/>
    <xf numFmtId="18" fontId="52" fillId="0" borderId="0" xfId="0" applyNumberFormat="1" applyFont="1"/>
    <xf numFmtId="18" fontId="52" fillId="0" borderId="0" xfId="0" applyNumberFormat="1" applyFont="1" applyAlignment="1">
      <alignment horizontal="right" wrapText="1"/>
    </xf>
    <xf numFmtId="0" fontId="39" fillId="0" borderId="0" xfId="0" applyFont="1"/>
    <xf numFmtId="14" fontId="58" fillId="56" borderId="83" xfId="0" applyNumberFormat="1" applyFont="1" applyFill="1" applyBorder="1"/>
    <xf numFmtId="18" fontId="41" fillId="56" borderId="83" xfId="0" applyNumberFormat="1" applyFont="1" applyFill="1" applyBorder="1"/>
    <xf numFmtId="0" fontId="41" fillId="56" borderId="84" xfId="0" applyFont="1" applyFill="1" applyBorder="1"/>
    <xf numFmtId="0" fontId="41" fillId="56" borderId="85" xfId="0" applyFont="1" applyFill="1" applyBorder="1"/>
    <xf numFmtId="14" fontId="41" fillId="56" borderId="86" xfId="0" applyNumberFormat="1" applyFont="1" applyFill="1" applyBorder="1" applyAlignment="1">
      <alignment horizontal="right" wrapText="1"/>
    </xf>
    <xf numFmtId="18" fontId="41" fillId="56" borderId="87" xfId="0" applyNumberFormat="1" applyFont="1" applyFill="1" applyBorder="1"/>
    <xf numFmtId="0" fontId="41" fillId="56" borderId="88" xfId="0" applyFont="1" applyFill="1" applyBorder="1" applyAlignment="1">
      <alignment vertical="center"/>
    </xf>
    <xf numFmtId="0" fontId="41" fillId="56" borderId="89" xfId="0" applyFont="1" applyFill="1" applyBorder="1" applyAlignment="1">
      <alignment vertical="center"/>
    </xf>
    <xf numFmtId="14" fontId="58" fillId="56" borderId="90" xfId="0" applyNumberFormat="1" applyFont="1" applyFill="1" applyBorder="1"/>
    <xf numFmtId="18" fontId="41" fillId="56" borderId="90" xfId="0" applyNumberFormat="1" applyFont="1" applyFill="1" applyBorder="1"/>
    <xf numFmtId="0" fontId="41" fillId="56" borderId="91" xfId="0" applyFont="1" applyFill="1" applyBorder="1"/>
    <xf numFmtId="0" fontId="41" fillId="56" borderId="89" xfId="0" applyFont="1" applyFill="1" applyBorder="1"/>
    <xf numFmtId="18" fontId="41" fillId="56" borderId="92" xfId="0" applyNumberFormat="1" applyFont="1" applyFill="1" applyBorder="1"/>
    <xf numFmtId="0" fontId="41" fillId="56" borderId="93" xfId="0" applyFont="1" applyFill="1" applyBorder="1" applyAlignment="1">
      <alignment vertical="center"/>
    </xf>
    <xf numFmtId="0" fontId="41" fillId="56" borderId="97" xfId="0" applyFont="1" applyFill="1" applyBorder="1" applyAlignment="1">
      <alignment vertical="center"/>
    </xf>
    <xf numFmtId="0" fontId="41" fillId="56" borderId="27" xfId="0" applyFont="1" applyFill="1" applyBorder="1" applyAlignment="1">
      <alignment vertical="center"/>
    </xf>
    <xf numFmtId="0" fontId="52" fillId="46" borderId="46" xfId="0" applyFont="1" applyFill="1" applyBorder="1"/>
    <xf numFmtId="14" fontId="46" fillId="46" borderId="9" xfId="0" applyNumberFormat="1" applyFont="1" applyFill="1" applyBorder="1"/>
    <xf numFmtId="18" fontId="52" fillId="46" borderId="46" xfId="0" applyNumberFormat="1" applyFont="1" applyFill="1" applyBorder="1"/>
    <xf numFmtId="2" fontId="0" fillId="46" borderId="68" xfId="0" applyNumberFormat="1" applyFill="1" applyBorder="1"/>
    <xf numFmtId="0" fontId="0" fillId="46" borderId="46" xfId="0" applyFill="1" applyBorder="1"/>
    <xf numFmtId="0" fontId="16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6" fillId="3" borderId="53" xfId="0" applyFont="1" applyFill="1" applyBorder="1" applyAlignment="1">
      <alignment horizontal="center" vertical="center"/>
    </xf>
    <xf numFmtId="0" fontId="16" fillId="3" borderId="54" xfId="0" applyFont="1" applyFill="1" applyBorder="1" applyAlignment="1">
      <alignment horizontal="center" vertical="center"/>
    </xf>
    <xf numFmtId="0" fontId="16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41" fillId="56" borderId="95" xfId="0" applyNumberFormat="1" applyFont="1" applyFill="1" applyBorder="1" applyAlignment="1">
      <alignment horizontal="left"/>
    </xf>
    <xf numFmtId="14" fontId="41" fillId="56" borderId="96" xfId="0" applyNumberFormat="1" applyFont="1" applyFill="1" applyBorder="1" applyAlignment="1">
      <alignment horizontal="left"/>
    </xf>
    <xf numFmtId="0" fontId="38" fillId="54" borderId="72" xfId="0" applyFont="1" applyFill="1" applyBorder="1" applyAlignment="1">
      <alignment horizontal="center"/>
    </xf>
    <xf numFmtId="0" fontId="38" fillId="54" borderId="73" xfId="0" applyFont="1" applyFill="1" applyBorder="1" applyAlignment="1">
      <alignment horizontal="center"/>
    </xf>
    <xf numFmtId="0" fontId="38" fillId="54" borderId="60" xfId="0" applyFont="1" applyFill="1" applyBorder="1" applyAlignment="1">
      <alignment horizontal="left"/>
    </xf>
    <xf numFmtId="0" fontId="38" fillId="54" borderId="61" xfId="0" applyFont="1" applyFill="1" applyBorder="1" applyAlignment="1">
      <alignment horizontal="left"/>
    </xf>
    <xf numFmtId="0" fontId="58" fillId="56" borderId="103" xfId="0" applyFont="1" applyFill="1" applyBorder="1" applyAlignment="1">
      <alignment horizontal="left" vertical="center"/>
    </xf>
    <xf numFmtId="0" fontId="58" fillId="56" borderId="101" xfId="0" applyFont="1" applyFill="1" applyBorder="1" applyAlignment="1">
      <alignment horizontal="left" vertical="center"/>
    </xf>
    <xf numFmtId="0" fontId="58" fillId="56" borderId="102" xfId="0" applyFont="1" applyFill="1" applyBorder="1" applyAlignment="1">
      <alignment horizontal="left" vertical="center"/>
    </xf>
    <xf numFmtId="0" fontId="58" fillId="56" borderId="90" xfId="0" applyFont="1" applyFill="1" applyBorder="1" applyAlignment="1">
      <alignment horizontal="left" vertical="center"/>
    </xf>
    <xf numFmtId="0" fontId="58" fillId="56" borderId="102" xfId="0" applyFont="1" applyFill="1" applyBorder="1" applyAlignment="1">
      <alignment horizontal="center" vertical="center"/>
    </xf>
    <xf numFmtId="0" fontId="58" fillId="56" borderId="90" xfId="0" applyFont="1" applyFill="1" applyBorder="1" applyAlignment="1">
      <alignment horizontal="center" vertical="center"/>
    </xf>
    <xf numFmtId="0" fontId="58" fillId="56" borderId="99" xfId="0" applyFont="1" applyFill="1" applyBorder="1" applyAlignment="1">
      <alignment horizontal="left" vertical="center"/>
    </xf>
    <xf numFmtId="0" fontId="58" fillId="56" borderId="98" xfId="0" applyFont="1" applyFill="1" applyBorder="1" applyAlignment="1">
      <alignment horizontal="left" vertical="center"/>
    </xf>
    <xf numFmtId="0" fontId="58" fillId="56" borderId="98" xfId="0" applyFont="1" applyFill="1" applyBorder="1" applyAlignment="1">
      <alignment horizontal="center" vertical="center"/>
    </xf>
    <xf numFmtId="0" fontId="58" fillId="56" borderId="100" xfId="0" applyFont="1" applyFill="1" applyBorder="1" applyAlignment="1">
      <alignment horizontal="left" vertical="center"/>
    </xf>
    <xf numFmtId="0" fontId="58" fillId="56" borderId="94" xfId="0" applyFont="1" applyFill="1" applyBorder="1" applyAlignment="1">
      <alignment horizontal="left" vertical="center"/>
    </xf>
    <xf numFmtId="0" fontId="58" fillId="56" borderId="94" xfId="0" applyFont="1" applyFill="1" applyBorder="1" applyAlignment="1">
      <alignment horizontal="center" vertical="center"/>
    </xf>
    <xf numFmtId="0" fontId="53" fillId="54" borderId="62" xfId="0" applyFont="1" applyFill="1" applyBorder="1" applyAlignment="1">
      <alignment horizontal="center" vertical="center"/>
    </xf>
    <xf numFmtId="0" fontId="53" fillId="54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3" borderId="19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center" vertical="center"/>
    </xf>
    <xf numFmtId="0" fontId="16" fillId="3" borderId="64" xfId="0" applyFont="1" applyFill="1" applyBorder="1" applyAlignment="1">
      <alignment horizontal="center" vertical="center"/>
    </xf>
    <xf numFmtId="0" fontId="16" fillId="12" borderId="53" xfId="0" applyFont="1" applyFill="1" applyBorder="1" applyAlignment="1">
      <alignment horizontal="center" vertical="center"/>
    </xf>
    <xf numFmtId="0" fontId="16" fillId="12" borderId="54" xfId="0" applyFont="1" applyFill="1" applyBorder="1" applyAlignment="1">
      <alignment horizontal="center" vertical="center"/>
    </xf>
    <xf numFmtId="0" fontId="16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0.12217532157646291</c:v>
                </c:pt>
                <c:pt idx="1">
                  <c:v>0.30405145328590227</c:v>
                </c:pt>
                <c:pt idx="2">
                  <c:v>4.7469294695115924E-3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2.1900304737969323E-2</c:v>
                </c:pt>
                <c:pt idx="1">
                  <c:v>0.93967954433994394</c:v>
                </c:pt>
                <c:pt idx="2">
                  <c:v>3.8420150922086872E-2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General'!$C$22:$C$30</c:f>
              <c:numCache>
                <c:formatCode>#,##0.00</c:formatCode>
                <c:ptCount val="9"/>
                <c:pt idx="0">
                  <c:v>130821.32</c:v>
                </c:pt>
                <c:pt idx="1">
                  <c:v>127202.39</c:v>
                </c:pt>
                <c:pt idx="2">
                  <c:v>132633.9</c:v>
                </c:pt>
                <c:pt idx="3">
                  <c:v>116869.8</c:v>
                </c:pt>
                <c:pt idx="4">
                  <c:v>134421.4</c:v>
                </c:pt>
                <c:pt idx="5">
                  <c:v>110963.31</c:v>
                </c:pt>
                <c:pt idx="6">
                  <c:v>108650.38</c:v>
                </c:pt>
                <c:pt idx="7">
                  <c:v>101786.21</c:v>
                </c:pt>
                <c:pt idx="8">
                  <c:v>107036.54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General'!$D$22:$D$30</c:f>
              <c:numCache>
                <c:formatCode>#,##0.00</c:formatCode>
                <c:ptCount val="9"/>
                <c:pt idx="0">
                  <c:v>6076205.3600000003</c:v>
                </c:pt>
                <c:pt idx="1">
                  <c:v>6114404.1100000003</c:v>
                </c:pt>
                <c:pt idx="2">
                  <c:v>5755835.5099999998</c:v>
                </c:pt>
                <c:pt idx="3">
                  <c:v>5411097.5300000003</c:v>
                </c:pt>
                <c:pt idx="4">
                  <c:v>5337041.28</c:v>
                </c:pt>
                <c:pt idx="5">
                  <c:v>5229629.4400000004</c:v>
                </c:pt>
                <c:pt idx="6">
                  <c:v>5184216.4000000004</c:v>
                </c:pt>
                <c:pt idx="7">
                  <c:v>5153924.3099999996</c:v>
                </c:pt>
                <c:pt idx="8">
                  <c:v>4659302.5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General'!$B$22:$B$30</c15:sqref>
                        </c15:formulaRef>
                      </c:ext>
                    </c:extLst>
                    <c:strCache>
                      <c:ptCount val="9"/>
                      <c:pt idx="0">
                        <c:v>05/09-11/09</c:v>
                      </c:pt>
                      <c:pt idx="1">
                        <c:v>12/09-18/09</c:v>
                      </c:pt>
                      <c:pt idx="2">
                        <c:v>19/09-25/09</c:v>
                      </c:pt>
                      <c:pt idx="3">
                        <c:v>26/09-02/10</c:v>
                      </c:pt>
                      <c:pt idx="4">
                        <c:v>03/10-09/10</c:v>
                      </c:pt>
                      <c:pt idx="5">
                        <c:v>10/10-16/10</c:v>
                      </c:pt>
                      <c:pt idx="6">
                        <c:v>17/10-23/10</c:v>
                      </c:pt>
                      <c:pt idx="7">
                        <c:v>24/10-30/10</c:v>
                      </c:pt>
                      <c:pt idx="8">
                        <c:v>31/10-06/11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General'!$E$22:$E$30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249110.57</c:v>
                      </c:pt>
                      <c:pt idx="1">
                        <c:v>244551.5</c:v>
                      </c:pt>
                      <c:pt idx="2">
                        <c:v>247107.48</c:v>
                      </c:pt>
                      <c:pt idx="3">
                        <c:v>210703.58</c:v>
                      </c:pt>
                      <c:pt idx="4">
                        <c:v>221698.33</c:v>
                      </c:pt>
                      <c:pt idx="5">
                        <c:v>202805.14</c:v>
                      </c:pt>
                      <c:pt idx="6">
                        <c:v>196603.49</c:v>
                      </c:pt>
                      <c:pt idx="7">
                        <c:v>181891.44</c:v>
                      </c:pt>
                      <c:pt idx="8">
                        <c:v>191987.59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Dinamizado'!$B$3:$B$26</c:f>
              <c:strCache>
                <c:ptCount val="24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</c:strCache>
            </c:strRef>
          </c:cat>
          <c:val>
            <c:numRef>
              <c:f>'Historico Dinamizado'!$C$3:$C$26</c:f>
              <c:numCache>
                <c:formatCode>#,##0.00</c:formatCode>
                <c:ptCount val="24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  <c:pt idx="19">
                  <c:v>825826.8</c:v>
                </c:pt>
                <c:pt idx="20">
                  <c:v>1145203.633333331</c:v>
                </c:pt>
                <c:pt idx="21">
                  <c:v>1010198.6966666657</c:v>
                </c:pt>
                <c:pt idx="22">
                  <c:v>1375636.3033333314</c:v>
                </c:pt>
                <c:pt idx="23">
                  <c:v>529672.07666666608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Dinamizado'!$B$3:$B$26</c:f>
              <c:strCache>
                <c:ptCount val="24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</c:strCache>
            </c:strRef>
          </c:cat>
          <c:val>
            <c:numRef>
              <c:f>'Historico Dinamizado'!$D$3:$D$26</c:f>
              <c:numCache>
                <c:formatCode>#,##0.00</c:formatCode>
                <c:ptCount val="24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  <c:pt idx="19">
                  <c:v>1608232.4566666654</c:v>
                </c:pt>
                <c:pt idx="20">
                  <c:v>1734749.1999999981</c:v>
                </c:pt>
                <c:pt idx="21">
                  <c:v>1364365.7233333318</c:v>
                </c:pt>
                <c:pt idx="22">
                  <c:v>1529460.0466666652</c:v>
                </c:pt>
                <c:pt idx="23">
                  <c:v>1318167.7166666652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Dinamizado'!$B$3:$B$26</c:f>
              <c:strCache>
                <c:ptCount val="24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</c:strCache>
            </c:strRef>
          </c:cat>
          <c:val>
            <c:numRef>
              <c:f>'Historico Dinamizado'!$E$3:$E$26</c:f>
              <c:numCache>
                <c:formatCode>#,##0.00</c:formatCode>
                <c:ptCount val="24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  <c:pt idx="19">
                  <c:v>421434.18497000012</c:v>
                </c:pt>
                <c:pt idx="20">
                  <c:v>379280.33332999999</c:v>
                </c:pt>
                <c:pt idx="21">
                  <c:v>241132.81</c:v>
                </c:pt>
                <c:pt idx="22">
                  <c:v>478085.30900000007</c:v>
                </c:pt>
                <c:pt idx="23">
                  <c:v>20579.573333333334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78" t="s">
        <v>339</v>
      </c>
      <c r="D2" s="478"/>
      <c r="E2" s="478"/>
      <c r="F2" s="479" t="s">
        <v>343</v>
      </c>
      <c r="G2" s="479"/>
      <c r="H2" s="479"/>
      <c r="I2" s="480" t="s">
        <v>0</v>
      </c>
      <c r="J2" s="480"/>
      <c r="K2" s="480"/>
    </row>
    <row r="3" spans="1:11" x14ac:dyDescent="0.25">
      <c r="A3" s="2"/>
      <c r="C3" s="478" t="s">
        <v>1</v>
      </c>
      <c r="D3" s="478"/>
      <c r="E3" s="478"/>
      <c r="F3" s="484" t="s">
        <v>2</v>
      </c>
      <c r="G3" s="484"/>
      <c r="H3" s="484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3">
        <f>SUM(Horas!C6:I6)</f>
        <v>0</v>
      </c>
      <c r="D6" s="271"/>
      <c r="E6" s="272" t="str">
        <f t="shared" ref="E6:E8" si="0">+IFERROR(C6/D6,"-")</f>
        <v>-</v>
      </c>
      <c r="F6" s="274">
        <f>SUM(Horas!J6:P6)</f>
        <v>0</v>
      </c>
      <c r="G6" s="268"/>
      <c r="H6" s="275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3">
        <f>SUM(Horas!C7:I7)</f>
        <v>0</v>
      </c>
      <c r="D7" s="271"/>
      <c r="E7" s="272" t="str">
        <f t="shared" si="0"/>
        <v>-</v>
      </c>
      <c r="F7" s="274">
        <f>SUM(Horas!J7:P7)</f>
        <v>0</v>
      </c>
      <c r="G7" s="268"/>
      <c r="H7" s="275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3">
        <f>SUM(Horas!C8:I8)</f>
        <v>0</v>
      </c>
      <c r="D8" s="271"/>
      <c r="E8" s="272" t="str">
        <f t="shared" si="0"/>
        <v>-</v>
      </c>
      <c r="F8" s="274">
        <f>SUM(Horas!J8:P8)</f>
        <v>0</v>
      </c>
      <c r="G8" s="268"/>
      <c r="H8" s="275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3">
        <f>SUM(Horas!C9:I9)</f>
        <v>0</v>
      </c>
      <c r="D9" s="270"/>
      <c r="E9" s="272" t="str">
        <f t="shared" ref="E9:E12" si="5">+IFERROR(C9/D9,"-")</f>
        <v>-</v>
      </c>
      <c r="F9" s="274">
        <f>SUM(Horas!J9:P9)</f>
        <v>0</v>
      </c>
      <c r="G9" s="269"/>
      <c r="H9" s="275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3">
        <f>SUM(Horas!C10:I10)</f>
        <v>0</v>
      </c>
      <c r="D10" s="270"/>
      <c r="E10" s="272" t="str">
        <f t="shared" si="5"/>
        <v>-</v>
      </c>
      <c r="F10" s="274">
        <f>SUM(Horas!J10:P10)</f>
        <v>0</v>
      </c>
      <c r="G10" s="269"/>
      <c r="H10" s="275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3">
        <f>SUM(Horas!C11:I11)</f>
        <v>0</v>
      </c>
      <c r="D11" s="270"/>
      <c r="E11" s="272" t="str">
        <f t="shared" si="5"/>
        <v>-</v>
      </c>
      <c r="F11" s="274">
        <f>SUM(Horas!J11:P11)</f>
        <v>0</v>
      </c>
      <c r="G11" s="269"/>
      <c r="H11" s="275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3">
        <f>SUM(Horas!C12:I12)</f>
        <v>0</v>
      </c>
      <c r="D12" s="270"/>
      <c r="E12" s="272" t="str">
        <f t="shared" si="5"/>
        <v>-</v>
      </c>
      <c r="F12" s="274">
        <f>SUM(Horas!J12:P12)</f>
        <v>0</v>
      </c>
      <c r="G12" s="269"/>
      <c r="H12" s="275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3"/>
      <c r="D13" s="270"/>
      <c r="E13" s="272"/>
      <c r="F13" s="274">
        <f>SUM(Horas!J13:P13)</f>
        <v>0</v>
      </c>
      <c r="G13" s="269"/>
      <c r="H13" s="275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3">
        <f>SUM(Horas!C15:I15)</f>
        <v>0</v>
      </c>
      <c r="D16" s="270"/>
      <c r="E16" s="272" t="str">
        <f t="shared" ref="E16:E25" si="9">+IFERROR(C16/D16,"-")</f>
        <v>-</v>
      </c>
      <c r="F16" s="274">
        <f>SUM(Horas!J15:P15)</f>
        <v>0</v>
      </c>
      <c r="G16" s="276"/>
      <c r="H16" s="275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3">
        <f>SUM(Horas!C16:I16)</f>
        <v>0</v>
      </c>
      <c r="D17" s="270"/>
      <c r="E17" s="272" t="str">
        <f t="shared" si="9"/>
        <v>-</v>
      </c>
      <c r="F17" s="274">
        <f>SUM(Horas!J16:P16)</f>
        <v>0</v>
      </c>
      <c r="G17" s="276"/>
      <c r="H17" s="275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3">
        <f>SUM(Horas!C17:I17)</f>
        <v>0</v>
      </c>
      <c r="D18" s="270"/>
      <c r="E18" s="272" t="str">
        <f t="shared" si="9"/>
        <v>-</v>
      </c>
      <c r="F18" s="274">
        <f>SUM(Horas!J17:P17)</f>
        <v>0</v>
      </c>
      <c r="G18" s="276"/>
      <c r="H18" s="275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3">
        <f>SUM(Horas!C18:I18)</f>
        <v>0</v>
      </c>
      <c r="D19" s="270"/>
      <c r="E19" s="272" t="str">
        <f t="shared" si="9"/>
        <v>-</v>
      </c>
      <c r="F19" s="274">
        <f>SUM(Horas!J18:P18)</f>
        <v>0</v>
      </c>
      <c r="G19" s="276"/>
      <c r="H19" s="275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3">
        <f>SUM(Horas!C19:I19)</f>
        <v>0</v>
      </c>
      <c r="D20" s="270"/>
      <c r="E20" s="272" t="str">
        <f>+IFERROR(C20/D20,"-")</f>
        <v>-</v>
      </c>
      <c r="F20" s="274">
        <f>SUM(Horas!J19:P19)</f>
        <v>0</v>
      </c>
      <c r="G20" s="276"/>
      <c r="H20" s="275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3">
        <f>SUM(Horas!C20:I20)</f>
        <v>0</v>
      </c>
      <c r="D21" s="270"/>
      <c r="E21" s="272" t="str">
        <f t="shared" si="9"/>
        <v>-</v>
      </c>
      <c r="F21" s="274">
        <f>SUM(Horas!J20:P20)</f>
        <v>0</v>
      </c>
      <c r="G21" s="276"/>
      <c r="H21" s="275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3">
        <f>SUM(Horas!C21:I21)</f>
        <v>0</v>
      </c>
      <c r="D22" s="270"/>
      <c r="E22" s="272" t="str">
        <f t="shared" si="9"/>
        <v>-</v>
      </c>
      <c r="F22" s="274">
        <f>SUM(Horas!J21:P21)</f>
        <v>0</v>
      </c>
      <c r="G22" s="276"/>
      <c r="H22" s="275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3">
        <f>SUM(Horas!C22:I22)</f>
        <v>0</v>
      </c>
      <c r="D23" s="270"/>
      <c r="E23" s="272" t="str">
        <f t="shared" si="9"/>
        <v>-</v>
      </c>
      <c r="F23" s="274">
        <f>SUM(Horas!J22:P22)</f>
        <v>0</v>
      </c>
      <c r="G23" s="276"/>
      <c r="H23" s="275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3">
        <f>SUM(Horas!C23:I23)</f>
        <v>0</v>
      </c>
      <c r="D24" s="270"/>
      <c r="E24" s="272" t="str">
        <f t="shared" si="9"/>
        <v>-</v>
      </c>
      <c r="F24" s="274">
        <f>SUM(Horas!J23:P23)</f>
        <v>0</v>
      </c>
      <c r="G24" s="269"/>
      <c r="H24" s="275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3">
        <f>SUM(Horas!C24:I24)</f>
        <v>0</v>
      </c>
      <c r="D25" s="270"/>
      <c r="E25" s="272" t="str">
        <f t="shared" si="9"/>
        <v>-</v>
      </c>
      <c r="F25" s="274">
        <f>SUM(Horas!J24:P24)</f>
        <v>0</v>
      </c>
      <c r="G25" s="276"/>
      <c r="H25" s="275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2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7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6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78" t="s">
        <v>339</v>
      </c>
      <c r="D241" s="478"/>
      <c r="E241" s="478"/>
      <c r="F241" s="479" t="s">
        <v>343</v>
      </c>
      <c r="G241" s="479"/>
      <c r="H241" s="479"/>
      <c r="I241" s="480" t="s">
        <v>0</v>
      </c>
      <c r="J241" s="480"/>
      <c r="K241" s="480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81" t="s">
        <v>1</v>
      </c>
      <c r="D242" s="481"/>
      <c r="E242" s="481"/>
      <c r="F242" s="482" t="s">
        <v>2</v>
      </c>
      <c r="G242" s="482"/>
      <c r="H242" s="482"/>
      <c r="I242" s="483"/>
      <c r="J242" s="483"/>
      <c r="K242" s="483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0" t="s">
        <v>3</v>
      </c>
      <c r="D243" s="261" t="s">
        <v>4</v>
      </c>
      <c r="E243" s="262" t="s">
        <v>5</v>
      </c>
      <c r="F243" s="263" t="s">
        <v>3</v>
      </c>
      <c r="G243" s="264" t="s">
        <v>4</v>
      </c>
      <c r="H243" s="265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showGridLines="0" tabSelected="1" zoomScale="90" zoomScaleNormal="90" workbookViewId="0">
      <pane ySplit="1" topLeftCell="A2" activePane="bottomLeft" state="frozen"/>
      <selection pane="bottomLeft" activeCell="F14" sqref="F14"/>
    </sheetView>
  </sheetViews>
  <sheetFormatPr baseColWidth="10" defaultColWidth="9.140625" defaultRowHeight="15" x14ac:dyDescent="0.25"/>
  <cols>
    <col min="1" max="1" width="25.5703125" style="351" customWidth="1"/>
    <col min="2" max="2" width="28.5703125" style="351" bestFit="1" customWidth="1"/>
    <col min="3" max="3" width="44.85546875" style="351" customWidth="1"/>
    <col min="4" max="4" width="32.42578125" style="345" customWidth="1"/>
    <col min="5" max="5" width="21.5703125" style="345" bestFit="1" customWidth="1"/>
    <col min="6" max="6" width="19.85546875" style="345" customWidth="1"/>
    <col min="7" max="7" width="17.28515625" style="348" bestFit="1" customWidth="1"/>
    <col min="8" max="8" width="15.7109375" style="345" customWidth="1"/>
    <col min="9" max="9" width="14" style="345" customWidth="1"/>
    <col min="10" max="10" width="15.7109375" style="345" customWidth="1"/>
    <col min="11" max="1027" width="10.5703125" style="342" customWidth="1"/>
    <col min="1028" max="16384" width="9.140625" style="342"/>
  </cols>
  <sheetData>
    <row r="1" spans="1:10" ht="20.100000000000001" customHeight="1" x14ac:dyDescent="0.25">
      <c r="A1" s="394" t="s">
        <v>214</v>
      </c>
      <c r="B1" s="394" t="s">
        <v>449</v>
      </c>
      <c r="C1" s="394" t="s">
        <v>215</v>
      </c>
      <c r="D1" s="395" t="s">
        <v>429</v>
      </c>
      <c r="E1" s="395" t="s">
        <v>216</v>
      </c>
      <c r="F1" s="395" t="s">
        <v>217</v>
      </c>
      <c r="G1" s="395" t="s">
        <v>218</v>
      </c>
      <c r="H1" s="395" t="s">
        <v>219</v>
      </c>
      <c r="I1" s="395" t="s">
        <v>220</v>
      </c>
      <c r="J1" s="395" t="s">
        <v>221</v>
      </c>
    </row>
    <row r="2" spans="1:10" x14ac:dyDescent="0.25">
      <c r="A2" s="350" t="s">
        <v>400</v>
      </c>
      <c r="B2" s="350" t="s">
        <v>550</v>
      </c>
      <c r="C2" s="349" t="s">
        <v>551</v>
      </c>
      <c r="D2" s="343"/>
      <c r="E2" s="344" t="s">
        <v>552</v>
      </c>
      <c r="F2" s="341">
        <v>1623</v>
      </c>
      <c r="G2" s="346">
        <v>421.36666666666667</v>
      </c>
      <c r="H2" s="341" t="s">
        <v>569</v>
      </c>
      <c r="I2" s="347">
        <f t="shared" ref="I2:I6" si="0">F2/G2</f>
        <v>3.8517522347915514</v>
      </c>
      <c r="J2" s="347">
        <f t="shared" ref="J2:J6" si="1">H2/F2</f>
        <v>1.7325939617991375</v>
      </c>
    </row>
    <row r="3" spans="1:10" ht="17.100000000000001" customHeight="1" x14ac:dyDescent="0.25">
      <c r="A3" s="350" t="s">
        <v>399</v>
      </c>
      <c r="B3" s="350" t="s">
        <v>553</v>
      </c>
      <c r="C3" s="349" t="s">
        <v>554</v>
      </c>
      <c r="D3" s="343"/>
      <c r="E3" s="344" t="s">
        <v>555</v>
      </c>
      <c r="F3" s="341">
        <v>10572</v>
      </c>
      <c r="G3" s="346">
        <v>6201.59</v>
      </c>
      <c r="H3" s="341" t="s">
        <v>570</v>
      </c>
      <c r="I3" s="347">
        <f t="shared" si="0"/>
        <v>1.7047241110747404</v>
      </c>
      <c r="J3" s="347">
        <f t="shared" si="1"/>
        <v>2.0734014377601211</v>
      </c>
    </row>
    <row r="4" spans="1:10" ht="17.100000000000001" customHeight="1" x14ac:dyDescent="0.25">
      <c r="A4" s="350" t="s">
        <v>382</v>
      </c>
      <c r="B4" s="350" t="s">
        <v>556</v>
      </c>
      <c r="C4" s="349" t="s">
        <v>557</v>
      </c>
      <c r="D4" s="343"/>
      <c r="E4" s="344" t="s">
        <v>558</v>
      </c>
      <c r="F4" s="341">
        <v>10074</v>
      </c>
      <c r="G4" s="346">
        <v>4630.4666666666662</v>
      </c>
      <c r="H4" s="341" t="s">
        <v>571</v>
      </c>
      <c r="I4" s="347">
        <f t="shared" si="0"/>
        <v>2.1755906532098996</v>
      </c>
      <c r="J4" s="347">
        <f t="shared" si="1"/>
        <v>2.0754417311891999</v>
      </c>
    </row>
    <row r="5" spans="1:10" ht="17.100000000000001" customHeight="1" x14ac:dyDescent="0.25">
      <c r="A5" s="350" t="s">
        <v>399</v>
      </c>
      <c r="B5" s="350" t="s">
        <v>559</v>
      </c>
      <c r="C5" s="349" t="s">
        <v>560</v>
      </c>
      <c r="D5" s="343"/>
      <c r="E5" s="344" t="s">
        <v>561</v>
      </c>
      <c r="F5" s="341">
        <v>6089</v>
      </c>
      <c r="G5" s="346">
        <v>2416</v>
      </c>
      <c r="H5" s="341">
        <v>11221</v>
      </c>
      <c r="I5" s="347">
        <f t="shared" si="0"/>
        <v>2.5202814569536423</v>
      </c>
      <c r="J5" s="347">
        <f t="shared" si="1"/>
        <v>1.8428313351946133</v>
      </c>
    </row>
    <row r="6" spans="1:10" ht="17.100000000000001" customHeight="1" x14ac:dyDescent="0.25">
      <c r="A6" s="350" t="s">
        <v>399</v>
      </c>
      <c r="B6" s="350" t="s">
        <v>556</v>
      </c>
      <c r="C6" s="349" t="s">
        <v>562</v>
      </c>
      <c r="D6" s="343"/>
      <c r="E6" s="344" t="s">
        <v>563</v>
      </c>
      <c r="F6" s="341">
        <v>5963</v>
      </c>
      <c r="G6" s="418">
        <v>2802.7166666666672</v>
      </c>
      <c r="H6" s="341" t="s">
        <v>572</v>
      </c>
      <c r="I6" s="347">
        <f t="shared" si="0"/>
        <v>2.1275785993351684</v>
      </c>
      <c r="J6" s="347">
        <f t="shared" si="1"/>
        <v>1.8443736374308235</v>
      </c>
    </row>
    <row r="7" spans="1:10" ht="17.25" customHeight="1" x14ac:dyDescent="0.25">
      <c r="A7" s="350" t="s">
        <v>470</v>
      </c>
      <c r="B7" s="350" t="s">
        <v>559</v>
      </c>
      <c r="C7" s="349" t="s">
        <v>564</v>
      </c>
      <c r="D7" s="343"/>
      <c r="E7" s="344" t="s">
        <v>565</v>
      </c>
      <c r="F7" s="341">
        <v>1509</v>
      </c>
      <c r="G7" s="346">
        <v>38.950000000000003</v>
      </c>
      <c r="H7" s="341" t="s">
        <v>573</v>
      </c>
      <c r="I7" s="347">
        <f t="shared" ref="I7:I8" si="2">F7/G7</f>
        <v>38.741976893453142</v>
      </c>
      <c r="J7" s="347">
        <f t="shared" ref="J7:J8" si="3">H7/F7</f>
        <v>1.4658714380384361</v>
      </c>
    </row>
    <row r="8" spans="1:10" ht="17.100000000000001" customHeight="1" x14ac:dyDescent="0.25">
      <c r="A8" s="350" t="s">
        <v>400</v>
      </c>
      <c r="B8" s="350" t="s">
        <v>566</v>
      </c>
      <c r="C8" s="349" t="s">
        <v>567</v>
      </c>
      <c r="D8" s="343"/>
      <c r="E8" s="344" t="s">
        <v>568</v>
      </c>
      <c r="F8" s="341">
        <v>5880</v>
      </c>
      <c r="G8" s="346">
        <v>4068.4833333333331</v>
      </c>
      <c r="H8" s="341" t="s">
        <v>574</v>
      </c>
      <c r="I8" s="347">
        <f t="shared" si="2"/>
        <v>1.4452560126828589</v>
      </c>
      <c r="J8" s="347">
        <f t="shared" si="3"/>
        <v>2.3095238095238093</v>
      </c>
    </row>
  </sheetData>
  <autoFilter ref="A1:J1" xr:uid="{00000000-0001-0000-0300-000000000000}"/>
  <phoneticPr fontId="45" type="noConversion"/>
  <conditionalFormatting sqref="G3">
    <cfRule type="colorScale" priority="33">
      <colorScale>
        <cfvo type="min"/>
        <cfvo type="max"/>
        <color rgb="FFFCFCFF"/>
        <color rgb="FFF8696B"/>
      </colorScale>
    </cfRule>
  </conditionalFormatting>
  <conditionalFormatting sqref="G7">
    <cfRule type="colorScale" priority="31">
      <colorScale>
        <cfvo type="min"/>
        <cfvo type="max"/>
        <color rgb="FFFCFCFF"/>
        <color rgb="FFF8696B"/>
      </colorScale>
    </cfRule>
  </conditionalFormatting>
  <conditionalFormatting sqref="G6">
    <cfRule type="colorScale" priority="29">
      <colorScale>
        <cfvo type="min"/>
        <cfvo type="max"/>
        <color rgb="FFFCFCFF"/>
        <color rgb="FFF8696B"/>
      </colorScale>
    </cfRule>
  </conditionalFormatting>
  <conditionalFormatting sqref="G2">
    <cfRule type="colorScale" priority="391">
      <colorScale>
        <cfvo type="min"/>
        <cfvo type="max"/>
        <color rgb="FFFCFCFF"/>
        <color rgb="FFF8696B"/>
      </colorScale>
    </cfRule>
  </conditionalFormatting>
  <conditionalFormatting sqref="G8">
    <cfRule type="colorScale" priority="17">
      <colorScale>
        <cfvo type="min"/>
        <cfvo type="max"/>
        <color rgb="FFFCFCFF"/>
        <color rgb="FFF8696B"/>
      </colorScale>
    </cfRule>
  </conditionalFormatting>
  <conditionalFormatting sqref="G5">
    <cfRule type="colorScale" priority="1">
      <colorScale>
        <cfvo type="min"/>
        <cfvo type="max"/>
        <color rgb="FFFCFCFF"/>
        <color rgb="FFF8696B"/>
      </colorScale>
    </cfRule>
  </conditionalFormatting>
  <conditionalFormatting sqref="G4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18" sqref="H18"/>
    </sheetView>
  </sheetViews>
  <sheetFormatPr baseColWidth="10" defaultRowHeight="15" x14ac:dyDescent="0.25"/>
  <cols>
    <col min="1" max="1" width="1" customWidth="1"/>
    <col min="2" max="2" width="19.7109375" style="35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53" t="s">
        <v>440</v>
      </c>
      <c r="C2" s="354" t="s">
        <v>441</v>
      </c>
      <c r="D2" s="354" t="s">
        <v>442</v>
      </c>
      <c r="E2" s="354" t="s">
        <v>443</v>
      </c>
      <c r="F2" s="354" t="s">
        <v>444</v>
      </c>
      <c r="G2" s="354" t="s">
        <v>445</v>
      </c>
      <c r="H2" s="354" t="s">
        <v>446</v>
      </c>
      <c r="I2" s="354" t="s">
        <v>447</v>
      </c>
      <c r="J2" s="354" t="s">
        <v>16</v>
      </c>
      <c r="M2" s="365" t="s">
        <v>412</v>
      </c>
    </row>
    <row r="3" spans="2:13" ht="15.75" x14ac:dyDescent="0.25">
      <c r="B3" s="359" t="s">
        <v>405</v>
      </c>
      <c r="C3" s="360">
        <v>10985.35</v>
      </c>
      <c r="D3" s="360">
        <v>7411.8666666666604</v>
      </c>
      <c r="E3" s="360">
        <v>20910.2833333333</v>
      </c>
      <c r="F3" s="360">
        <v>6297.05</v>
      </c>
      <c r="G3" s="360">
        <v>3581.35</v>
      </c>
      <c r="H3" s="360">
        <v>10462</v>
      </c>
      <c r="I3" s="360">
        <v>7102.85</v>
      </c>
      <c r="J3" s="304">
        <f>SUM(C3:I3)</f>
        <v>66750.749999999956</v>
      </c>
      <c r="K3" s="364">
        <f>J3/$M$3</f>
        <v>1.6385239330917303E-2</v>
      </c>
      <c r="M3" s="366">
        <f>Resumen!C6</f>
        <v>4073834.3</v>
      </c>
    </row>
    <row r="4" spans="2:13" x14ac:dyDescent="0.25">
      <c r="B4" s="359" t="s">
        <v>342</v>
      </c>
      <c r="C4" s="383">
        <v>11154.2</v>
      </c>
      <c r="D4" s="383">
        <v>16074</v>
      </c>
      <c r="E4" s="383">
        <v>8473.1666666666606</v>
      </c>
      <c r="F4" s="383">
        <v>6364.3833333333296</v>
      </c>
      <c r="G4" s="383">
        <v>6111.9333333333298</v>
      </c>
      <c r="H4" s="383">
        <v>9046.1166666666595</v>
      </c>
      <c r="I4" s="360">
        <v>8152.55</v>
      </c>
      <c r="J4" s="304">
        <f t="shared" ref="J4:J12" si="0">SUM(C4:I4)</f>
        <v>65376.349999999984</v>
      </c>
      <c r="K4" s="364">
        <f t="shared" ref="K4:K13" si="1">J4/$M$3</f>
        <v>1.6047866748041272E-2</v>
      </c>
    </row>
    <row r="5" spans="2:13" x14ac:dyDescent="0.25">
      <c r="B5" s="359" t="s">
        <v>392</v>
      </c>
      <c r="C5" s="383">
        <v>1555.9833333333299</v>
      </c>
      <c r="D5" s="383">
        <v>2386.6</v>
      </c>
      <c r="E5" s="383">
        <v>8961.1666666666606</v>
      </c>
      <c r="F5" s="383">
        <v>2821.2333333333299</v>
      </c>
      <c r="G5" s="383">
        <v>2726.6666666666601</v>
      </c>
      <c r="H5" s="383">
        <v>4520.6666666666597</v>
      </c>
      <c r="I5" s="360">
        <v>5613.8833333333296</v>
      </c>
      <c r="J5" s="304">
        <f t="shared" si="0"/>
        <v>28586.199999999968</v>
      </c>
      <c r="K5" s="364">
        <f t="shared" si="1"/>
        <v>7.0170257047519015E-3</v>
      </c>
    </row>
    <row r="6" spans="2:13" x14ac:dyDescent="0.25">
      <c r="B6" s="359" t="s">
        <v>399</v>
      </c>
      <c r="C6" s="383">
        <v>2704.45</v>
      </c>
      <c r="D6" s="383">
        <v>2816.0166666666601</v>
      </c>
      <c r="E6" s="383">
        <v>13069.8166666666</v>
      </c>
      <c r="F6" s="383">
        <v>8868.15</v>
      </c>
      <c r="G6" s="383">
        <v>3847.8333333333298</v>
      </c>
      <c r="H6" s="383">
        <v>2813.4666666666599</v>
      </c>
      <c r="I6" s="360">
        <v>2984.38333333333</v>
      </c>
      <c r="J6" s="304">
        <f t="shared" si="0"/>
        <v>37104.116666666581</v>
      </c>
      <c r="K6" s="364">
        <f t="shared" si="1"/>
        <v>9.1079101245395734E-3</v>
      </c>
    </row>
    <row r="7" spans="2:13" x14ac:dyDescent="0.25">
      <c r="B7" s="359" t="s">
        <v>400</v>
      </c>
      <c r="C7" s="383">
        <v>1387.3</v>
      </c>
      <c r="D7" s="383">
        <v>746.51666666666597</v>
      </c>
      <c r="E7" s="383">
        <v>2760.11666666666</v>
      </c>
      <c r="F7" s="383">
        <v>1315.7666666666601</v>
      </c>
      <c r="G7" s="383">
        <v>6171.1333333333296</v>
      </c>
      <c r="H7" s="383">
        <v>2211.6833333333302</v>
      </c>
      <c r="I7" s="360">
        <v>1914.3</v>
      </c>
      <c r="J7" s="304">
        <f t="shared" si="0"/>
        <v>16506.816666666644</v>
      </c>
      <c r="K7" s="364">
        <f t="shared" si="1"/>
        <v>4.0519116515530945E-3</v>
      </c>
    </row>
    <row r="8" spans="2:13" x14ac:dyDescent="0.25">
      <c r="B8" s="359" t="s">
        <v>401</v>
      </c>
      <c r="C8" s="383">
        <v>1252.81666666666</v>
      </c>
      <c r="D8" s="383">
        <v>1629</v>
      </c>
      <c r="E8" s="383">
        <v>944.18333333333305</v>
      </c>
      <c r="F8" s="383">
        <v>1405.68333333333</v>
      </c>
      <c r="G8" s="383">
        <v>2439.8333333333298</v>
      </c>
      <c r="H8" s="383">
        <v>2500.2166666666599</v>
      </c>
      <c r="I8" s="360">
        <v>1009.9833333333301</v>
      </c>
      <c r="J8" s="304">
        <f t="shared" si="0"/>
        <v>11181.716666666644</v>
      </c>
      <c r="K8" s="364">
        <f t="shared" si="1"/>
        <v>2.7447647212029817E-3</v>
      </c>
    </row>
    <row r="9" spans="2:13" x14ac:dyDescent="0.25">
      <c r="B9" s="359" t="s">
        <v>404</v>
      </c>
      <c r="C9" s="383">
        <v>475.06666666666598</v>
      </c>
      <c r="D9" s="383">
        <v>325.01666666666603</v>
      </c>
      <c r="E9" s="383">
        <v>470.933333333333</v>
      </c>
      <c r="F9" s="383">
        <v>396.53333333333302</v>
      </c>
      <c r="G9" s="383">
        <v>352.1</v>
      </c>
      <c r="H9" s="383">
        <v>980.63333333333298</v>
      </c>
      <c r="I9" s="360">
        <v>736.31666666666604</v>
      </c>
      <c r="J9" s="304">
        <f t="shared" si="0"/>
        <v>3736.5999999999972</v>
      </c>
      <c r="K9" s="364">
        <f t="shared" si="1"/>
        <v>9.1721943624462033E-4</v>
      </c>
    </row>
    <row r="10" spans="2:13" x14ac:dyDescent="0.25">
      <c r="B10" s="359" t="s">
        <v>402</v>
      </c>
      <c r="C10" s="383">
        <v>2533.0166666666601</v>
      </c>
      <c r="D10" s="383">
        <v>977.55</v>
      </c>
      <c r="E10" s="383">
        <v>829.35</v>
      </c>
      <c r="F10" s="383">
        <v>819.36666666666599</v>
      </c>
      <c r="G10" s="383">
        <v>1526.05</v>
      </c>
      <c r="H10" s="383">
        <v>672.38333333333298</v>
      </c>
      <c r="I10" s="360">
        <v>841.01666666666597</v>
      </c>
      <c r="J10" s="304">
        <f t="shared" si="0"/>
        <v>8198.7333333333263</v>
      </c>
      <c r="K10" s="364">
        <f t="shared" si="1"/>
        <v>2.0125348086281582E-3</v>
      </c>
    </row>
    <row r="11" spans="2:13" x14ac:dyDescent="0.25">
      <c r="B11" s="359" t="s">
        <v>403</v>
      </c>
      <c r="C11" s="383">
        <v>412.48333333333301</v>
      </c>
      <c r="D11" s="383">
        <v>475.71666666666601</v>
      </c>
      <c r="E11" s="383">
        <v>490.38333333333298</v>
      </c>
      <c r="F11" s="383">
        <v>269.05</v>
      </c>
      <c r="G11" s="383">
        <v>339.06666666666598</v>
      </c>
      <c r="H11" s="383">
        <v>866.98333333333301</v>
      </c>
      <c r="I11" s="360">
        <v>715.16666666666595</v>
      </c>
      <c r="J11" s="304">
        <f t="shared" si="0"/>
        <v>3568.8499999999972</v>
      </c>
      <c r="K11" s="364">
        <f t="shared" si="1"/>
        <v>8.760420128035147E-4</v>
      </c>
    </row>
    <row r="12" spans="2:13" x14ac:dyDescent="0.25">
      <c r="B12" s="359" t="s">
        <v>470</v>
      </c>
      <c r="C12" s="383">
        <v>1276.2166666666601</v>
      </c>
      <c r="D12" s="383">
        <v>430.8</v>
      </c>
      <c r="E12" s="383">
        <v>509.433333333333</v>
      </c>
      <c r="F12" s="383">
        <v>1201.2166666666601</v>
      </c>
      <c r="G12" s="383">
        <v>724.83333333333303</v>
      </c>
      <c r="H12" s="383">
        <v>625.4</v>
      </c>
      <c r="I12" s="360">
        <v>945.21666666666601</v>
      </c>
      <c r="J12" s="304">
        <f t="shared" si="0"/>
        <v>5713.1166666666522</v>
      </c>
      <c r="K12" s="364">
        <f t="shared" si="1"/>
        <v>1.4023929904725513E-3</v>
      </c>
    </row>
    <row r="13" spans="2:13" ht="20.25" customHeight="1" x14ac:dyDescent="0.25">
      <c r="B13" s="361" t="s">
        <v>16</v>
      </c>
      <c r="C13" s="362">
        <f t="shared" ref="C13:I13" si="2">SUM(C3:C11)</f>
        <v>32460.66666666665</v>
      </c>
      <c r="D13" s="362">
        <f t="shared" si="2"/>
        <v>32842.283333333318</v>
      </c>
      <c r="E13" s="362">
        <f t="shared" si="2"/>
        <v>56909.399999999885</v>
      </c>
      <c r="F13" s="362">
        <f t="shared" si="2"/>
        <v>28557.216666666645</v>
      </c>
      <c r="G13" s="362">
        <f t="shared" si="2"/>
        <v>27095.966666666642</v>
      </c>
      <c r="H13" s="362">
        <f t="shared" si="2"/>
        <v>34074.149999999965</v>
      </c>
      <c r="I13" s="362">
        <f t="shared" si="2"/>
        <v>29070.44999999999</v>
      </c>
      <c r="J13" s="363">
        <f>SUM(J3:J12)</f>
        <v>246723.2499999998</v>
      </c>
      <c r="K13" s="364">
        <f t="shared" si="1"/>
        <v>6.0562907529154983E-2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N24" sqref="N24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510"/>
      <c r="B1" s="510"/>
    </row>
    <row r="2" spans="1:16" ht="15.75" thickBot="1" x14ac:dyDescent="0.3">
      <c r="A2" s="510"/>
      <c r="B2" s="510"/>
      <c r="C2" s="511" t="s">
        <v>521</v>
      </c>
      <c r="D2" s="512"/>
      <c r="E2" s="512"/>
      <c r="F2" s="512"/>
      <c r="G2" s="512"/>
      <c r="H2" s="512"/>
      <c r="I2" s="513"/>
      <c r="J2" s="511" t="s">
        <v>549</v>
      </c>
      <c r="K2" s="512"/>
      <c r="L2" s="512"/>
      <c r="M2" s="512"/>
      <c r="N2" s="512"/>
      <c r="O2" s="512"/>
      <c r="P2" s="513"/>
    </row>
    <row r="3" spans="1:16" ht="15.75" thickBot="1" x14ac:dyDescent="0.3">
      <c r="A3" s="510"/>
      <c r="B3" s="510"/>
      <c r="C3" s="514" t="s">
        <v>2</v>
      </c>
      <c r="D3" s="515"/>
      <c r="E3" s="515"/>
      <c r="F3" s="515"/>
      <c r="G3" s="515"/>
      <c r="H3" s="515"/>
      <c r="I3" s="516"/>
      <c r="J3" s="514" t="s">
        <v>2</v>
      </c>
      <c r="K3" s="515"/>
      <c r="L3" s="515"/>
      <c r="M3" s="515"/>
      <c r="N3" s="515"/>
      <c r="O3" s="515"/>
      <c r="P3" s="516"/>
    </row>
    <row r="4" spans="1:16" ht="15.75" thickBot="1" x14ac:dyDescent="0.3">
      <c r="A4" s="510"/>
      <c r="B4" s="510"/>
      <c r="C4" s="128">
        <v>44872</v>
      </c>
      <c r="D4" s="128">
        <v>44873</v>
      </c>
      <c r="E4" s="128">
        <v>44874</v>
      </c>
      <c r="F4" s="128">
        <v>44875</v>
      </c>
      <c r="G4" s="128">
        <v>44876</v>
      </c>
      <c r="H4" s="128">
        <v>44877</v>
      </c>
      <c r="I4" s="128">
        <v>44878</v>
      </c>
      <c r="J4" s="128">
        <v>44879</v>
      </c>
      <c r="K4" s="128">
        <v>44880</v>
      </c>
      <c r="L4" s="128">
        <v>44881</v>
      </c>
      <c r="M4" s="128">
        <v>44882</v>
      </c>
      <c r="N4" s="128">
        <v>44883</v>
      </c>
      <c r="O4" s="128">
        <v>44884</v>
      </c>
      <c r="P4" s="128">
        <v>44885</v>
      </c>
    </row>
    <row r="5" spans="1:16" ht="15.75" thickBot="1" x14ac:dyDescent="0.3">
      <c r="B5" s="15" t="s">
        <v>419</v>
      </c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6" t="s">
        <v>346</v>
      </c>
      <c r="C6" s="189">
        <v>28391</v>
      </c>
      <c r="D6" s="190">
        <v>25493</v>
      </c>
      <c r="E6" s="190">
        <v>27096</v>
      </c>
      <c r="F6" s="190">
        <v>28567</v>
      </c>
      <c r="G6" s="190">
        <v>26128</v>
      </c>
      <c r="H6" s="190"/>
      <c r="I6" s="190"/>
      <c r="J6" s="193">
        <v>28791</v>
      </c>
      <c r="K6" s="193">
        <v>25490</v>
      </c>
      <c r="L6" s="193">
        <v>25756</v>
      </c>
      <c r="M6" s="193">
        <v>26882</v>
      </c>
      <c r="N6" s="193">
        <v>25190</v>
      </c>
      <c r="O6" s="193"/>
      <c r="P6" s="194"/>
    </row>
    <row r="7" spans="1:16" x14ac:dyDescent="0.25">
      <c r="B7" s="188" t="s">
        <v>347</v>
      </c>
      <c r="C7" s="189">
        <v>54055</v>
      </c>
      <c r="D7" s="190">
        <v>52061</v>
      </c>
      <c r="E7" s="190">
        <v>54203</v>
      </c>
      <c r="F7" s="190">
        <v>54834</v>
      </c>
      <c r="G7" s="190">
        <v>51980</v>
      </c>
      <c r="H7" s="190"/>
      <c r="I7" s="190"/>
      <c r="J7" s="192">
        <v>52753</v>
      </c>
      <c r="K7" s="193">
        <v>50619</v>
      </c>
      <c r="L7" s="193">
        <v>51851</v>
      </c>
      <c r="M7" s="193">
        <v>49779</v>
      </c>
      <c r="N7" s="193">
        <v>90133</v>
      </c>
      <c r="O7" s="193"/>
      <c r="P7" s="194"/>
    </row>
    <row r="8" spans="1:16" ht="18" customHeight="1" x14ac:dyDescent="0.25">
      <c r="B8" s="188" t="s">
        <v>348</v>
      </c>
      <c r="C8" s="189">
        <v>20334</v>
      </c>
      <c r="D8" s="190">
        <v>81993</v>
      </c>
      <c r="E8" s="190">
        <v>24532</v>
      </c>
      <c r="F8" s="190">
        <v>20912</v>
      </c>
      <c r="G8" s="190">
        <v>18759</v>
      </c>
      <c r="H8" s="190"/>
      <c r="I8" s="190"/>
      <c r="J8" s="192">
        <v>19944</v>
      </c>
      <c r="K8" s="193">
        <v>19138</v>
      </c>
      <c r="L8" s="193">
        <v>18903</v>
      </c>
      <c r="M8" s="193">
        <v>19114</v>
      </c>
      <c r="N8" s="193">
        <v>17950</v>
      </c>
      <c r="O8" s="193"/>
      <c r="P8" s="194"/>
    </row>
    <row r="9" spans="1:16" x14ac:dyDescent="0.25">
      <c r="B9" s="188" t="s">
        <v>349</v>
      </c>
      <c r="C9" s="189">
        <v>56353</v>
      </c>
      <c r="D9" s="190">
        <v>55943</v>
      </c>
      <c r="E9" s="190">
        <v>56481</v>
      </c>
      <c r="F9" s="190">
        <v>55349</v>
      </c>
      <c r="G9" s="190">
        <v>50747</v>
      </c>
      <c r="H9" s="190"/>
      <c r="I9" s="190"/>
      <c r="J9" s="192">
        <v>53587</v>
      </c>
      <c r="K9" s="193">
        <v>53550</v>
      </c>
      <c r="L9" s="193">
        <v>148571</v>
      </c>
      <c r="M9" s="193">
        <v>50996</v>
      </c>
      <c r="N9" s="193">
        <v>88372</v>
      </c>
      <c r="O9" s="193"/>
      <c r="P9" s="194"/>
    </row>
    <row r="10" spans="1:16" x14ac:dyDescent="0.25">
      <c r="B10" s="188" t="s">
        <v>350</v>
      </c>
      <c r="C10" s="189">
        <v>23976</v>
      </c>
      <c r="D10" s="190">
        <v>24072</v>
      </c>
      <c r="E10" s="190">
        <v>23046</v>
      </c>
      <c r="F10" s="190">
        <v>26488</v>
      </c>
      <c r="G10" s="190">
        <v>25291</v>
      </c>
      <c r="H10" s="190"/>
      <c r="I10" s="190"/>
      <c r="J10" s="192">
        <v>26937</v>
      </c>
      <c r="K10" s="193">
        <v>129768</v>
      </c>
      <c r="L10" s="193">
        <v>78585</v>
      </c>
      <c r="M10" s="193">
        <v>26117</v>
      </c>
      <c r="N10" s="193">
        <v>24778</v>
      </c>
      <c r="O10" s="193"/>
      <c r="P10" s="194"/>
    </row>
    <row r="11" spans="1:16" x14ac:dyDescent="0.25">
      <c r="B11" s="188" t="s">
        <v>351</v>
      </c>
      <c r="C11" s="189">
        <v>40887</v>
      </c>
      <c r="D11" s="190">
        <v>40807</v>
      </c>
      <c r="E11" s="190">
        <v>41430</v>
      </c>
      <c r="F11" s="190">
        <v>39065</v>
      </c>
      <c r="G11" s="190">
        <v>36821</v>
      </c>
      <c r="H11" s="190"/>
      <c r="I11" s="190"/>
      <c r="J11" s="192">
        <v>38773</v>
      </c>
      <c r="K11" s="193">
        <v>87561</v>
      </c>
      <c r="L11" s="193">
        <v>51367</v>
      </c>
      <c r="M11" s="193">
        <v>33160</v>
      </c>
      <c r="N11" s="193">
        <v>29380</v>
      </c>
      <c r="O11" s="193"/>
      <c r="P11" s="194"/>
    </row>
    <row r="12" spans="1:16" x14ac:dyDescent="0.25">
      <c r="B12" s="188" t="s">
        <v>352</v>
      </c>
      <c r="C12" s="189">
        <v>37545</v>
      </c>
      <c r="D12" s="190">
        <v>37157</v>
      </c>
      <c r="E12" s="190">
        <v>35794</v>
      </c>
      <c r="F12" s="190">
        <v>34157</v>
      </c>
      <c r="G12" s="190">
        <v>32677</v>
      </c>
      <c r="H12" s="190"/>
      <c r="I12" s="190"/>
      <c r="J12" s="192">
        <v>32300</v>
      </c>
      <c r="K12" s="193">
        <v>29213</v>
      </c>
      <c r="L12" s="193">
        <v>33103</v>
      </c>
      <c r="M12" s="193">
        <v>31050</v>
      </c>
      <c r="N12" s="193">
        <v>27910</v>
      </c>
      <c r="O12" s="193"/>
      <c r="P12" s="194"/>
    </row>
    <row r="13" spans="1:16" x14ac:dyDescent="0.25">
      <c r="B13" s="188" t="s">
        <v>353</v>
      </c>
      <c r="C13" s="189">
        <v>7366</v>
      </c>
      <c r="D13" s="190">
        <v>8110</v>
      </c>
      <c r="E13" s="190">
        <v>9384</v>
      </c>
      <c r="F13" s="190">
        <v>6609</v>
      </c>
      <c r="G13" s="190">
        <v>6894</v>
      </c>
      <c r="H13" s="190"/>
      <c r="I13" s="190"/>
      <c r="J13" s="193">
        <v>7721</v>
      </c>
      <c r="K13" s="193">
        <v>7844</v>
      </c>
      <c r="L13" s="193">
        <v>14558</v>
      </c>
      <c r="M13" s="193">
        <v>6777</v>
      </c>
      <c r="N13" s="193">
        <v>4757</v>
      </c>
      <c r="O13" s="193"/>
      <c r="P13" s="194"/>
    </row>
    <row r="14" spans="1:16" ht="15.75" thickBot="1" x14ac:dyDescent="0.3">
      <c r="B14" s="188" t="s">
        <v>395</v>
      </c>
      <c r="C14" s="189">
        <v>56422</v>
      </c>
      <c r="D14" s="190">
        <v>57467</v>
      </c>
      <c r="E14" s="190">
        <v>57667</v>
      </c>
      <c r="F14" s="190">
        <v>56057</v>
      </c>
      <c r="G14" s="190">
        <v>52680</v>
      </c>
      <c r="H14" s="190"/>
      <c r="I14" s="190"/>
      <c r="J14" s="192">
        <v>54844</v>
      </c>
      <c r="K14" s="193">
        <v>55696</v>
      </c>
      <c r="L14" s="193">
        <v>101751</v>
      </c>
      <c r="M14" s="193">
        <v>50599</v>
      </c>
      <c r="N14" s="193">
        <v>47363</v>
      </c>
      <c r="O14" s="193"/>
      <c r="P14" s="194"/>
    </row>
    <row r="15" spans="1:16" ht="15.75" thickBot="1" x14ac:dyDescent="0.3">
      <c r="B15" s="196" t="s">
        <v>16</v>
      </c>
      <c r="C15" s="195">
        <v>325329</v>
      </c>
      <c r="D15" s="195">
        <v>383103</v>
      </c>
      <c r="E15" s="195">
        <v>329633</v>
      </c>
      <c r="F15" s="195">
        <v>322038</v>
      </c>
      <c r="G15" s="195">
        <v>301977</v>
      </c>
      <c r="H15" s="195"/>
      <c r="I15" s="195"/>
      <c r="J15" s="195">
        <f>SUM(J6:J14)</f>
        <v>315650</v>
      </c>
      <c r="K15" s="195">
        <f t="shared" ref="K15:P15" si="0">SUM(K6:K14)</f>
        <v>458879</v>
      </c>
      <c r="L15" s="195">
        <f t="shared" si="0"/>
        <v>524445</v>
      </c>
      <c r="M15" s="195">
        <f t="shared" si="0"/>
        <v>294474</v>
      </c>
      <c r="N15" s="195">
        <f t="shared" si="0"/>
        <v>355833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420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17982</v>
      </c>
      <c r="I17" s="185"/>
      <c r="J17" s="186"/>
      <c r="K17" s="187"/>
      <c r="L17" s="187"/>
      <c r="M17" s="187"/>
      <c r="N17" s="187"/>
      <c r="O17" s="386">
        <v>18598</v>
      </c>
      <c r="P17" s="387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7111</v>
      </c>
      <c r="I18" s="191"/>
      <c r="J18" s="192"/>
      <c r="K18" s="193"/>
      <c r="L18" s="193"/>
      <c r="M18" s="193"/>
      <c r="N18" s="193"/>
      <c r="O18" s="380">
        <v>6846</v>
      </c>
      <c r="P18" s="388"/>
    </row>
    <row r="19" spans="2:16" x14ac:dyDescent="0.25">
      <c r="B19" s="188" t="s">
        <v>423</v>
      </c>
      <c r="C19" s="189"/>
      <c r="D19" s="190"/>
      <c r="E19" s="190"/>
      <c r="F19" s="190"/>
      <c r="G19" s="190"/>
      <c r="H19" s="190">
        <v>68666</v>
      </c>
      <c r="I19" s="191"/>
      <c r="J19" s="192"/>
      <c r="K19" s="193"/>
      <c r="L19" s="193"/>
      <c r="M19" s="193"/>
      <c r="N19" s="193"/>
      <c r="O19" s="380">
        <v>83585</v>
      </c>
      <c r="P19" s="388"/>
    </row>
    <row r="20" spans="2:16" x14ac:dyDescent="0.25">
      <c r="B20" s="188" t="s">
        <v>465</v>
      </c>
      <c r="C20" s="189"/>
      <c r="D20" s="190"/>
      <c r="E20" s="190"/>
      <c r="F20" s="190"/>
      <c r="G20" s="190"/>
      <c r="H20" s="190">
        <v>45314</v>
      </c>
      <c r="I20" s="191"/>
      <c r="J20" s="192"/>
      <c r="K20" s="193"/>
      <c r="L20" s="193"/>
      <c r="M20" s="193"/>
      <c r="N20" s="193"/>
      <c r="O20" s="380">
        <v>54424</v>
      </c>
      <c r="P20" s="388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25649</v>
      </c>
      <c r="I21" s="191"/>
      <c r="J21" s="192"/>
      <c r="K21" s="193"/>
      <c r="L21" s="193"/>
      <c r="M21" s="193"/>
      <c r="N21" s="193"/>
      <c r="O21" s="380">
        <v>95809</v>
      </c>
      <c r="P21" s="388"/>
    </row>
    <row r="22" spans="2:16" x14ac:dyDescent="0.25">
      <c r="B22" s="188" t="s">
        <v>424</v>
      </c>
      <c r="C22" s="189"/>
      <c r="D22" s="190"/>
      <c r="E22" s="190"/>
      <c r="F22" s="190"/>
      <c r="G22" s="190"/>
      <c r="H22" s="190">
        <v>63674</v>
      </c>
      <c r="I22" s="191"/>
      <c r="J22" s="192"/>
      <c r="K22" s="193"/>
      <c r="L22" s="193"/>
      <c r="M22" s="193"/>
      <c r="N22" s="193"/>
      <c r="O22" s="380">
        <v>119732</v>
      </c>
      <c r="P22" s="388"/>
    </row>
    <row r="23" spans="2:16" x14ac:dyDescent="0.25">
      <c r="B23" s="259" t="s">
        <v>421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80"/>
      <c r="P23" s="388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37634</v>
      </c>
      <c r="J24" s="192"/>
      <c r="K24" s="193"/>
      <c r="L24" s="193"/>
      <c r="M24" s="380"/>
      <c r="N24" s="193"/>
      <c r="O24" s="380"/>
      <c r="P24" s="388">
        <v>44216</v>
      </c>
    </row>
    <row r="25" spans="2:16" x14ac:dyDescent="0.25">
      <c r="B25" s="188" t="s">
        <v>356</v>
      </c>
      <c r="I25" s="190">
        <v>50116</v>
      </c>
      <c r="J25" s="192"/>
      <c r="K25" s="193"/>
      <c r="L25" s="193"/>
      <c r="M25" s="193"/>
      <c r="N25" s="193"/>
      <c r="O25" s="380"/>
      <c r="P25" s="388">
        <v>51818</v>
      </c>
    </row>
    <row r="26" spans="2:16" x14ac:dyDescent="0.25">
      <c r="B26" s="188" t="s">
        <v>422</v>
      </c>
      <c r="I26" s="190">
        <v>31935</v>
      </c>
      <c r="J26" s="192"/>
      <c r="K26" s="193"/>
      <c r="L26" s="193"/>
      <c r="M26" s="193"/>
      <c r="N26" s="193"/>
      <c r="O26" s="380"/>
      <c r="P26" s="388">
        <v>33146</v>
      </c>
    </row>
    <row r="27" spans="2:16" ht="15.75" thickBot="1" x14ac:dyDescent="0.3">
      <c r="B27" s="188" t="s">
        <v>357</v>
      </c>
      <c r="I27" s="190">
        <v>7385</v>
      </c>
      <c r="J27" s="192"/>
      <c r="K27" s="193"/>
      <c r="L27" s="193"/>
      <c r="M27" s="193"/>
      <c r="N27" s="193"/>
      <c r="O27" s="380"/>
      <c r="P27" s="388">
        <v>7137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228396</v>
      </c>
      <c r="I28" s="295">
        <v>127070</v>
      </c>
      <c r="J28" s="195"/>
      <c r="K28" s="195"/>
      <c r="L28" s="195"/>
      <c r="M28" s="195"/>
      <c r="N28" s="195"/>
      <c r="O28" s="195">
        <f>SUM(O17:O27)</f>
        <v>378994</v>
      </c>
      <c r="P28" s="195">
        <f>SUM(P17:P27)</f>
        <v>136317</v>
      </c>
    </row>
    <row r="29" spans="2:16" ht="15.75" thickBot="1" x14ac:dyDescent="0.3"/>
    <row r="30" spans="2:16" ht="15.75" thickBot="1" x14ac:dyDescent="0.3">
      <c r="B30" s="131" t="s">
        <v>419</v>
      </c>
      <c r="C30" s="200" t="s">
        <v>521</v>
      </c>
      <c r="D30" s="201" t="s">
        <v>549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135675</v>
      </c>
      <c r="D31" s="205">
        <f t="shared" ref="D31:D40" si="2">SUM(J6:P6)</f>
        <v>132109</v>
      </c>
      <c r="E31" s="206">
        <f t="shared" ref="E31:E40" si="3">+IFERROR((D31-C31)/C31,"-")</f>
        <v>-2.6283397825686384E-2</v>
      </c>
    </row>
    <row r="32" spans="2:16" x14ac:dyDescent="0.25">
      <c r="B32" s="207" t="s">
        <v>347</v>
      </c>
      <c r="C32" s="208">
        <f t="shared" si="1"/>
        <v>267133</v>
      </c>
      <c r="D32" s="209">
        <f t="shared" si="2"/>
        <v>295135</v>
      </c>
      <c r="E32" s="210">
        <f t="shared" si="3"/>
        <v>0.10482418870001085</v>
      </c>
    </row>
    <row r="33" spans="2:5" x14ac:dyDescent="0.25">
      <c r="B33" s="207" t="s">
        <v>348</v>
      </c>
      <c r="C33" s="208">
        <f t="shared" si="1"/>
        <v>166530</v>
      </c>
      <c r="D33" s="209">
        <f t="shared" si="2"/>
        <v>95049</v>
      </c>
      <c r="E33" s="210">
        <f t="shared" si="3"/>
        <v>-0.42923797513961448</v>
      </c>
    </row>
    <row r="34" spans="2:5" x14ac:dyDescent="0.25">
      <c r="B34" s="207" t="s">
        <v>349</v>
      </c>
      <c r="C34" s="208">
        <f t="shared" si="1"/>
        <v>274873</v>
      </c>
      <c r="D34" s="209">
        <f t="shared" si="2"/>
        <v>395076</v>
      </c>
      <c r="E34" s="210">
        <f t="shared" si="3"/>
        <v>0.43730377301517426</v>
      </c>
    </row>
    <row r="35" spans="2:5" x14ac:dyDescent="0.25">
      <c r="B35" s="207" t="s">
        <v>350</v>
      </c>
      <c r="C35" s="208">
        <f t="shared" si="1"/>
        <v>122873</v>
      </c>
      <c r="D35" s="209">
        <f t="shared" si="2"/>
        <v>286185</v>
      </c>
      <c r="E35" s="210">
        <f t="shared" si="3"/>
        <v>1.3291121727311941</v>
      </c>
    </row>
    <row r="36" spans="2:5" x14ac:dyDescent="0.25">
      <c r="B36" s="207" t="s">
        <v>351</v>
      </c>
      <c r="C36" s="208">
        <f t="shared" si="1"/>
        <v>199010</v>
      </c>
      <c r="D36" s="209">
        <f t="shared" si="2"/>
        <v>240241</v>
      </c>
      <c r="E36" s="210">
        <f t="shared" si="3"/>
        <v>0.20718054369127178</v>
      </c>
    </row>
    <row r="37" spans="2:5" x14ac:dyDescent="0.25">
      <c r="B37" s="207" t="s">
        <v>352</v>
      </c>
      <c r="C37" s="208">
        <f t="shared" si="1"/>
        <v>177330</v>
      </c>
      <c r="D37" s="209">
        <f t="shared" si="2"/>
        <v>153576</v>
      </c>
      <c r="E37" s="210">
        <f t="shared" si="3"/>
        <v>-0.13395364574522078</v>
      </c>
    </row>
    <row r="38" spans="2:5" x14ac:dyDescent="0.25">
      <c r="B38" s="203" t="s">
        <v>353</v>
      </c>
      <c r="C38" s="208">
        <f t="shared" si="1"/>
        <v>38363</v>
      </c>
      <c r="D38" s="209">
        <f t="shared" si="2"/>
        <v>41657</v>
      </c>
      <c r="E38" s="211">
        <f t="shared" si="3"/>
        <v>8.5863983525793081E-2</v>
      </c>
    </row>
    <row r="39" spans="2:5" ht="15.75" thickBot="1" x14ac:dyDescent="0.3">
      <c r="B39" s="203" t="s">
        <v>395</v>
      </c>
      <c r="C39" s="208">
        <f t="shared" si="1"/>
        <v>280293</v>
      </c>
      <c r="D39" s="209">
        <f t="shared" si="2"/>
        <v>310253</v>
      </c>
      <c r="E39" s="211">
        <f t="shared" ref="E39" si="4">+IFERROR((D39-C39)/C39,"-")</f>
        <v>0.10688814918674387</v>
      </c>
    </row>
    <row r="40" spans="2:5" ht="15.75" thickBot="1" x14ac:dyDescent="0.3">
      <c r="B40" s="212" t="s">
        <v>16</v>
      </c>
      <c r="C40" s="213">
        <f t="shared" si="1"/>
        <v>1662080</v>
      </c>
      <c r="D40" s="214">
        <f t="shared" si="2"/>
        <v>1949281</v>
      </c>
      <c r="E40" s="215">
        <f t="shared" si="3"/>
        <v>0.17279613496341933</v>
      </c>
    </row>
    <row r="41" spans="2:5" ht="15.75" thickBot="1" x14ac:dyDescent="0.3">
      <c r="B41" s="131" t="s">
        <v>420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17982</v>
      </c>
      <c r="D42" s="209">
        <f t="shared" ref="D42:D47" si="7">O17</f>
        <v>18598</v>
      </c>
      <c r="E42" s="216">
        <f t="shared" si="5"/>
        <v>3.4256478700923146E-2</v>
      </c>
    </row>
    <row r="43" spans="2:5" x14ac:dyDescent="0.25">
      <c r="B43" s="207" t="s">
        <v>359</v>
      </c>
      <c r="C43" s="208">
        <f t="shared" si="6"/>
        <v>7111</v>
      </c>
      <c r="D43" s="209">
        <f t="shared" si="7"/>
        <v>6846</v>
      </c>
      <c r="E43" s="216">
        <f t="shared" si="5"/>
        <v>-3.7266207284488817E-2</v>
      </c>
    </row>
    <row r="44" spans="2:5" x14ac:dyDescent="0.25">
      <c r="B44" s="302" t="s">
        <v>423</v>
      </c>
      <c r="C44" s="208">
        <f t="shared" si="6"/>
        <v>68666</v>
      </c>
      <c r="D44" s="209">
        <f t="shared" si="7"/>
        <v>83585</v>
      </c>
      <c r="E44" s="216">
        <f t="shared" si="5"/>
        <v>0.21726909969999708</v>
      </c>
    </row>
    <row r="45" spans="2:5" ht="15.75" thickBot="1" x14ac:dyDescent="0.3">
      <c r="B45" s="302" t="s">
        <v>465</v>
      </c>
      <c r="C45" s="208">
        <f t="shared" si="6"/>
        <v>45314</v>
      </c>
      <c r="D45" s="209">
        <f t="shared" si="7"/>
        <v>54424</v>
      </c>
      <c r="E45" s="216">
        <f t="shared" si="5"/>
        <v>0.20104162069117712</v>
      </c>
    </row>
    <row r="46" spans="2:5" ht="15.75" thickBot="1" x14ac:dyDescent="0.3">
      <c r="B46" s="302" t="s">
        <v>354</v>
      </c>
      <c r="C46" s="208">
        <f t="shared" si="6"/>
        <v>25649</v>
      </c>
      <c r="D46" s="209">
        <f t="shared" si="7"/>
        <v>95809</v>
      </c>
      <c r="E46" s="216">
        <f t="shared" si="5"/>
        <v>2.7353892939295879</v>
      </c>
    </row>
    <row r="47" spans="2:5" ht="15.75" thickBot="1" x14ac:dyDescent="0.3">
      <c r="B47" s="302" t="s">
        <v>424</v>
      </c>
      <c r="C47" s="208">
        <f t="shared" si="6"/>
        <v>63674</v>
      </c>
      <c r="D47" s="209">
        <f t="shared" si="7"/>
        <v>119732</v>
      </c>
      <c r="E47" s="216">
        <f t="shared" si="5"/>
        <v>0.88039074033357412</v>
      </c>
    </row>
    <row r="48" spans="2:5" ht="15.75" thickBot="1" x14ac:dyDescent="0.3">
      <c r="B48" s="131" t="s">
        <v>421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37634</v>
      </c>
      <c r="D49" s="209">
        <f>P24</f>
        <v>44216</v>
      </c>
      <c r="E49" s="216">
        <f t="shared" si="5"/>
        <v>0.17489504171759579</v>
      </c>
    </row>
    <row r="50" spans="2:5" ht="15.75" thickBot="1" x14ac:dyDescent="0.3">
      <c r="B50" s="207" t="s">
        <v>356</v>
      </c>
      <c r="C50" s="208">
        <f>I25</f>
        <v>50116</v>
      </c>
      <c r="D50" s="209">
        <f>P25</f>
        <v>51818</v>
      </c>
      <c r="E50" s="216">
        <f t="shared" si="5"/>
        <v>3.3961209992816668E-2</v>
      </c>
    </row>
    <row r="51" spans="2:5" ht="15.75" thickBot="1" x14ac:dyDescent="0.3">
      <c r="B51" s="302" t="s">
        <v>422</v>
      </c>
      <c r="C51" s="208">
        <f>I26</f>
        <v>31935</v>
      </c>
      <c r="D51" s="209">
        <f>P26</f>
        <v>33146</v>
      </c>
      <c r="E51" s="216">
        <f t="shared" ref="E51" si="8">+IFERROR((D51-C51)/C51,"-")</f>
        <v>3.7920776577422891E-2</v>
      </c>
    </row>
    <row r="52" spans="2:5" ht="15.75" thickBot="1" x14ac:dyDescent="0.3">
      <c r="B52" s="207" t="s">
        <v>357</v>
      </c>
      <c r="C52" s="208">
        <f>I27</f>
        <v>7385</v>
      </c>
      <c r="D52" s="209">
        <f>P27</f>
        <v>7137</v>
      </c>
      <c r="E52" s="216">
        <f t="shared" si="5"/>
        <v>-3.3581584292484763E-2</v>
      </c>
    </row>
    <row r="53" spans="2:5" ht="15.75" thickBot="1" x14ac:dyDescent="0.3">
      <c r="B53" s="196" t="s">
        <v>222</v>
      </c>
      <c r="C53" s="217">
        <f>SUM(C42:C52)</f>
        <v>355466</v>
      </c>
      <c r="D53" s="218">
        <f>SUM(D42:D52)</f>
        <v>515311</v>
      </c>
      <c r="E53" s="215">
        <f t="shared" si="5"/>
        <v>0.44967732497622837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4" zoomScale="70" zoomScaleNormal="70" workbookViewId="0">
      <selection activeCell="L19" sqref="L19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510"/>
      <c r="B2" s="510"/>
      <c r="C2" s="511" t="s">
        <v>521</v>
      </c>
      <c r="D2" s="512"/>
      <c r="E2" s="512"/>
      <c r="F2" s="512"/>
      <c r="G2" s="512"/>
      <c r="H2" s="512"/>
      <c r="I2" s="513"/>
      <c r="J2" s="511" t="s">
        <v>549</v>
      </c>
      <c r="K2" s="512"/>
      <c r="L2" s="512"/>
      <c r="M2" s="512"/>
      <c r="N2" s="512"/>
      <c r="O2" s="512"/>
      <c r="P2" s="513"/>
    </row>
    <row r="3" spans="1:20" ht="15.75" thickBot="1" x14ac:dyDescent="0.3">
      <c r="A3" s="510"/>
      <c r="B3" s="510"/>
      <c r="C3" s="514" t="s">
        <v>2</v>
      </c>
      <c r="D3" s="515"/>
      <c r="E3" s="515"/>
      <c r="F3" s="515"/>
      <c r="G3" s="515"/>
      <c r="H3" s="515"/>
      <c r="I3" s="516"/>
      <c r="J3" s="514" t="s">
        <v>2</v>
      </c>
      <c r="K3" s="515"/>
      <c r="L3" s="515"/>
      <c r="M3" s="515"/>
      <c r="N3" s="515"/>
      <c r="O3" s="515"/>
      <c r="P3" s="516"/>
    </row>
    <row r="4" spans="1:20" ht="15.75" thickBot="1" x14ac:dyDescent="0.3">
      <c r="A4" s="510"/>
      <c r="B4" s="510"/>
      <c r="C4" s="128">
        <v>44872</v>
      </c>
      <c r="D4" s="128">
        <v>44873</v>
      </c>
      <c r="E4" s="128">
        <v>44874</v>
      </c>
      <c r="F4" s="128">
        <v>44875</v>
      </c>
      <c r="G4" s="128">
        <v>44876</v>
      </c>
      <c r="H4" s="128">
        <v>44877</v>
      </c>
      <c r="I4" s="128">
        <v>44878</v>
      </c>
      <c r="J4" s="128">
        <v>44879</v>
      </c>
      <c r="K4" s="128">
        <v>44880</v>
      </c>
      <c r="L4" s="128">
        <v>44881</v>
      </c>
      <c r="M4" s="128">
        <v>44882</v>
      </c>
      <c r="N4" s="128">
        <v>44883</v>
      </c>
      <c r="O4" s="128">
        <v>44884</v>
      </c>
      <c r="P4" s="128">
        <v>44885</v>
      </c>
    </row>
    <row r="5" spans="1:20" ht="15.75" thickBot="1" x14ac:dyDescent="0.3">
      <c r="A5" s="510"/>
      <c r="B5" s="510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419</v>
      </c>
      <c r="C6" s="219"/>
      <c r="D6" s="220"/>
      <c r="E6" s="220"/>
      <c r="F6" s="220"/>
      <c r="G6" s="220"/>
      <c r="H6" s="220"/>
      <c r="I6" s="220"/>
      <c r="J6" s="106"/>
      <c r="K6" s="107"/>
      <c r="L6" s="107"/>
      <c r="M6" s="107"/>
      <c r="N6" s="107"/>
      <c r="O6" s="107"/>
      <c r="P6" s="108"/>
    </row>
    <row r="7" spans="1:20" x14ac:dyDescent="0.25">
      <c r="B7" s="286" t="s">
        <v>346</v>
      </c>
      <c r="C7" s="221">
        <v>22594.2</v>
      </c>
      <c r="D7" s="222">
        <v>20769</v>
      </c>
      <c r="E7" s="222">
        <v>21611.05</v>
      </c>
      <c r="F7" s="222">
        <v>20982.083333333299</v>
      </c>
      <c r="G7" s="222">
        <v>19885.27</v>
      </c>
      <c r="H7" s="222"/>
      <c r="I7" s="222"/>
      <c r="J7" s="224">
        <v>21668.733333333301</v>
      </c>
      <c r="K7" s="224">
        <v>19938.5333333333</v>
      </c>
      <c r="L7" s="224">
        <v>20037.95</v>
      </c>
      <c r="M7" s="224">
        <v>19938.983333333301</v>
      </c>
      <c r="N7" s="369">
        <v>19897.349999999999</v>
      </c>
      <c r="O7" s="224"/>
      <c r="P7" s="225"/>
    </row>
    <row r="8" spans="1:20" x14ac:dyDescent="0.25">
      <c r="B8" s="188" t="s">
        <v>347</v>
      </c>
      <c r="C8" s="222">
        <v>55356.766666666597</v>
      </c>
      <c r="D8" s="222">
        <v>53641.333333333299</v>
      </c>
      <c r="E8" s="222">
        <v>54562.016666666597</v>
      </c>
      <c r="F8" s="222">
        <v>52880.5666666666</v>
      </c>
      <c r="G8" s="222">
        <v>50452.05</v>
      </c>
      <c r="H8" s="222"/>
      <c r="I8" s="222"/>
      <c r="J8" s="223">
        <v>53590.833333333299</v>
      </c>
      <c r="K8" s="369">
        <v>51055.383333333302</v>
      </c>
      <c r="L8" s="369">
        <v>51581.599999999999</v>
      </c>
      <c r="M8" s="369">
        <v>48504.633333333302</v>
      </c>
      <c r="N8" s="369">
        <v>48792.8166666666</v>
      </c>
      <c r="O8" s="224"/>
      <c r="P8" s="225"/>
    </row>
    <row r="9" spans="1:20" x14ac:dyDescent="0.25">
      <c r="B9" s="188" t="s">
        <v>348</v>
      </c>
      <c r="C9" s="222">
        <v>21071.95</v>
      </c>
      <c r="D9" s="222">
        <v>19505.0333333333</v>
      </c>
      <c r="E9" s="222">
        <v>16665.133333333299</v>
      </c>
      <c r="F9" s="222">
        <v>19275.483333333301</v>
      </c>
      <c r="G9" s="222">
        <v>18447.349999999999</v>
      </c>
      <c r="H9" s="222"/>
      <c r="I9" s="222"/>
      <c r="J9" s="224">
        <v>21222.616666666599</v>
      </c>
      <c r="K9" s="224">
        <v>19460.5666666666</v>
      </c>
      <c r="L9" s="224">
        <v>18406.616666666599</v>
      </c>
      <c r="M9" s="224">
        <v>17887.849999999999</v>
      </c>
      <c r="N9" s="224">
        <v>17248.133333333299</v>
      </c>
      <c r="O9" s="224"/>
      <c r="P9" s="225"/>
    </row>
    <row r="10" spans="1:20" ht="17.25" customHeight="1" x14ac:dyDescent="0.25">
      <c r="B10" s="188" t="s">
        <v>349</v>
      </c>
      <c r="C10" s="222">
        <v>60478.58</v>
      </c>
      <c r="D10" s="222">
        <v>61696.533333333296</v>
      </c>
      <c r="E10" s="222">
        <v>61833.599999999999</v>
      </c>
      <c r="F10" s="222">
        <v>60614.216666666602</v>
      </c>
      <c r="G10" s="222">
        <v>53869.9</v>
      </c>
      <c r="H10" s="222"/>
      <c r="I10" s="222"/>
      <c r="J10" s="369">
        <v>57169.75</v>
      </c>
      <c r="K10" s="369">
        <v>60382.433333333298</v>
      </c>
      <c r="L10" s="369">
        <v>19741.916666666599</v>
      </c>
      <c r="M10" s="369">
        <v>53737.366666666603</v>
      </c>
      <c r="N10" s="369">
        <v>47813.75</v>
      </c>
      <c r="O10" s="224"/>
      <c r="P10" s="225"/>
    </row>
    <row r="11" spans="1:20" x14ac:dyDescent="0.25">
      <c r="B11" s="188" t="s">
        <v>350</v>
      </c>
      <c r="C11" s="222">
        <v>14153.616666666599</v>
      </c>
      <c r="D11" s="222">
        <v>13893.766666666599</v>
      </c>
      <c r="E11" s="222">
        <v>13657.866666666599</v>
      </c>
      <c r="F11" s="222">
        <v>13335.65</v>
      </c>
      <c r="G11" s="222">
        <v>11922.483333333301</v>
      </c>
      <c r="H11" s="222"/>
      <c r="I11" s="222"/>
      <c r="J11" s="224">
        <v>12918.8</v>
      </c>
      <c r="K11" s="224">
        <v>13502.833333333299</v>
      </c>
      <c r="L11" s="369">
        <v>2544.3166666666598</v>
      </c>
      <c r="M11" s="369">
        <v>13441.5</v>
      </c>
      <c r="N11" s="224">
        <v>13796.866666666599</v>
      </c>
      <c r="O11" s="224"/>
      <c r="P11" s="225"/>
    </row>
    <row r="12" spans="1:20" x14ac:dyDescent="0.25">
      <c r="B12" s="188" t="s">
        <v>351</v>
      </c>
      <c r="C12" s="222">
        <v>24684.65</v>
      </c>
      <c r="D12" s="222">
        <v>23806.466666666602</v>
      </c>
      <c r="E12" s="222">
        <v>24481.683333333302</v>
      </c>
      <c r="F12" s="222">
        <v>22379.666666666599</v>
      </c>
      <c r="G12" s="222">
        <v>20010.266666666601</v>
      </c>
      <c r="H12" s="222"/>
      <c r="I12" s="222"/>
      <c r="J12" s="369">
        <v>22358.5333333333</v>
      </c>
      <c r="K12" s="369">
        <v>27275.333333333299</v>
      </c>
      <c r="L12" s="224">
        <v>18904.8166666666</v>
      </c>
      <c r="M12" s="224">
        <v>17182.233333333301</v>
      </c>
      <c r="N12" s="369">
        <v>13977.65</v>
      </c>
      <c r="O12" s="224"/>
      <c r="P12" s="225"/>
    </row>
    <row r="13" spans="1:20" x14ac:dyDescent="0.25">
      <c r="B13" s="188" t="s">
        <v>352</v>
      </c>
      <c r="C13" s="222">
        <v>35039.116666666603</v>
      </c>
      <c r="D13" s="222">
        <v>33507.550000000003</v>
      </c>
      <c r="E13" s="222">
        <v>30888.3166666666</v>
      </c>
      <c r="F13" s="222">
        <v>29526.25</v>
      </c>
      <c r="G13" s="222">
        <v>27659.15</v>
      </c>
      <c r="H13" s="222"/>
      <c r="I13" s="222"/>
      <c r="J13" s="224">
        <v>27993.516666666601</v>
      </c>
      <c r="K13" s="224">
        <v>24157.45</v>
      </c>
      <c r="L13" s="369">
        <v>20776.633333333299</v>
      </c>
      <c r="M13" s="369">
        <v>26252.75</v>
      </c>
      <c r="N13" s="224">
        <v>22592.916666666599</v>
      </c>
      <c r="O13" s="224"/>
      <c r="P13" s="225"/>
    </row>
    <row r="14" spans="1:20" x14ac:dyDescent="0.25">
      <c r="B14" s="188" t="s">
        <v>353</v>
      </c>
      <c r="C14" s="222">
        <v>4605.2833333333301</v>
      </c>
      <c r="D14" s="222">
        <v>4760.54</v>
      </c>
      <c r="E14" s="222">
        <v>5503.4666666666599</v>
      </c>
      <c r="F14" s="222">
        <v>2051.0166666666601</v>
      </c>
      <c r="G14" s="222">
        <v>2480.31</v>
      </c>
      <c r="H14" s="222"/>
      <c r="I14" s="222"/>
      <c r="J14" s="369">
        <v>4112.7333333333299</v>
      </c>
      <c r="K14" s="224">
        <v>3936.38333333333</v>
      </c>
      <c r="L14" s="369">
        <v>6119.0833333333303</v>
      </c>
      <c r="M14" s="369">
        <v>3240.2</v>
      </c>
      <c r="N14" s="224">
        <v>369.3</v>
      </c>
      <c r="O14" s="369"/>
      <c r="P14" s="370"/>
    </row>
    <row r="15" spans="1:20" ht="15.75" thickBot="1" x14ac:dyDescent="0.3">
      <c r="B15" s="188" t="s">
        <v>395</v>
      </c>
      <c r="C15" s="222">
        <v>47954.166666666599</v>
      </c>
      <c r="D15" s="222">
        <v>49129.2</v>
      </c>
      <c r="E15" s="222">
        <v>49707.733333333301</v>
      </c>
      <c r="F15" s="222">
        <v>49568.9</v>
      </c>
      <c r="G15" s="222">
        <v>45139.3166666666</v>
      </c>
      <c r="H15" s="222"/>
      <c r="I15" s="222"/>
      <c r="J15" s="224">
        <v>48006.683333333298</v>
      </c>
      <c r="K15" s="369">
        <v>52094.616666666603</v>
      </c>
      <c r="L15" s="224">
        <v>1620.6666666666599</v>
      </c>
      <c r="M15" s="224">
        <v>43104.083333333299</v>
      </c>
      <c r="N15" s="224">
        <v>38294.633333333302</v>
      </c>
      <c r="O15" s="369"/>
      <c r="P15" s="370"/>
    </row>
    <row r="16" spans="1:20" ht="15.75" thickBot="1" x14ac:dyDescent="0.3">
      <c r="B16" s="196" t="s">
        <v>16</v>
      </c>
      <c r="C16" s="226">
        <v>285938.32999999973</v>
      </c>
      <c r="D16" s="226">
        <v>280709.42333333311</v>
      </c>
      <c r="E16" s="226">
        <v>278910.86666666635</v>
      </c>
      <c r="F16" s="226">
        <v>270613.83333333308</v>
      </c>
      <c r="G16" s="226">
        <v>249866.0966666665</v>
      </c>
      <c r="H16" s="226">
        <v>0</v>
      </c>
      <c r="I16" s="227">
        <v>0</v>
      </c>
      <c r="J16" s="228">
        <f>SUM(J7:J15)</f>
        <v>269042.19999999972</v>
      </c>
      <c r="K16" s="228">
        <f t="shared" ref="K16:P16" si="0">SUM(K7:K15)</f>
        <v>271803.53333333303</v>
      </c>
      <c r="L16" s="228">
        <f t="shared" si="0"/>
        <v>159733.59999999977</v>
      </c>
      <c r="M16" s="228">
        <f t="shared" si="0"/>
        <v>243289.59999999986</v>
      </c>
      <c r="N16" s="228">
        <f t="shared" si="0"/>
        <v>222783.4166666664</v>
      </c>
      <c r="O16" s="228">
        <f t="shared" si="0"/>
        <v>0</v>
      </c>
      <c r="P16" s="228">
        <f t="shared" si="0"/>
        <v>0</v>
      </c>
      <c r="Q16" s="292"/>
      <c r="S16" s="292"/>
      <c r="T16" s="293"/>
    </row>
    <row r="17" spans="2:18" ht="15.75" thickBot="1" x14ac:dyDescent="0.3">
      <c r="B17" s="197" t="s">
        <v>420</v>
      </c>
      <c r="C17" s="200"/>
      <c r="D17" s="201"/>
      <c r="R17" s="293"/>
    </row>
    <row r="18" spans="2:18" x14ac:dyDescent="0.25">
      <c r="B18" s="198" t="s">
        <v>358</v>
      </c>
      <c r="C18" s="229"/>
      <c r="D18" s="230"/>
      <c r="E18" s="230"/>
      <c r="F18" s="230"/>
      <c r="G18" s="230"/>
      <c r="H18" s="375">
        <v>10289.530000000001</v>
      </c>
      <c r="I18" s="376"/>
      <c r="J18" s="231"/>
      <c r="K18" s="232"/>
      <c r="L18" s="232"/>
      <c r="M18" s="232"/>
      <c r="N18" s="232"/>
      <c r="O18" s="419">
        <v>10347.85</v>
      </c>
      <c r="P18" s="420"/>
    </row>
    <row r="19" spans="2:18" x14ac:dyDescent="0.25">
      <c r="B19" s="188" t="s">
        <v>359</v>
      </c>
      <c r="C19" s="221"/>
      <c r="D19" s="222"/>
      <c r="E19" s="222"/>
      <c r="F19" s="222"/>
      <c r="G19" s="222"/>
      <c r="H19" s="377">
        <v>2551.5</v>
      </c>
      <c r="I19" s="378"/>
      <c r="J19" s="192"/>
      <c r="K19" s="224"/>
      <c r="L19" s="224"/>
      <c r="M19" s="193"/>
      <c r="N19" s="193"/>
      <c r="O19" s="419">
        <v>2350.9499999999998</v>
      </c>
      <c r="P19" s="389"/>
    </row>
    <row r="20" spans="2:18" x14ac:dyDescent="0.25">
      <c r="B20" s="188" t="s">
        <v>423</v>
      </c>
      <c r="C20" s="221"/>
      <c r="D20" s="222"/>
      <c r="E20" s="222"/>
      <c r="F20" s="222"/>
      <c r="G20" s="222"/>
      <c r="H20" s="377">
        <v>20060.0333333333</v>
      </c>
      <c r="I20" s="378"/>
      <c r="J20" s="192"/>
      <c r="K20" s="224"/>
      <c r="L20" s="224"/>
      <c r="M20" s="193"/>
      <c r="N20" s="193"/>
      <c r="O20" s="419">
        <v>31008.6</v>
      </c>
      <c r="P20" s="389"/>
    </row>
    <row r="21" spans="2:18" x14ac:dyDescent="0.25">
      <c r="B21" s="188" t="s">
        <v>465</v>
      </c>
      <c r="C21" s="221"/>
      <c r="D21" s="222"/>
      <c r="E21" s="222"/>
      <c r="F21" s="222"/>
      <c r="G21" s="222"/>
      <c r="H21" s="377">
        <v>21230.933333333302</v>
      </c>
      <c r="I21" s="378"/>
      <c r="J21" s="192"/>
      <c r="K21" s="224"/>
      <c r="L21" s="224"/>
      <c r="M21" s="193"/>
      <c r="N21" s="193"/>
      <c r="O21" s="419">
        <v>31525.983333333301</v>
      </c>
      <c r="P21" s="389"/>
    </row>
    <row r="22" spans="2:18" x14ac:dyDescent="0.25">
      <c r="B22" s="188" t="s">
        <v>354</v>
      </c>
      <c r="C22" s="221"/>
      <c r="D22" s="222"/>
      <c r="E22" s="222"/>
      <c r="F22" s="222"/>
      <c r="G22" s="222"/>
      <c r="H22" s="377">
        <v>11311.5</v>
      </c>
      <c r="I22" s="378"/>
      <c r="J22" s="192"/>
      <c r="K22" s="224"/>
      <c r="L22" s="224"/>
      <c r="M22" s="193"/>
      <c r="N22" s="193"/>
      <c r="O22" s="419">
        <v>5378.2</v>
      </c>
      <c r="P22" s="389"/>
    </row>
    <row r="23" spans="2:18" x14ac:dyDescent="0.25">
      <c r="B23" s="188" t="s">
        <v>424</v>
      </c>
      <c r="C23" s="221"/>
      <c r="D23" s="222"/>
      <c r="E23" s="222"/>
      <c r="F23" s="222"/>
      <c r="G23" s="222"/>
      <c r="H23" s="377">
        <v>40935.583333333299</v>
      </c>
      <c r="I23" s="378"/>
      <c r="J23" s="192"/>
      <c r="K23" s="224"/>
      <c r="L23" s="224"/>
      <c r="M23" s="193"/>
      <c r="N23" s="193"/>
      <c r="O23" s="419">
        <v>16460.583333333299</v>
      </c>
      <c r="P23" s="389"/>
    </row>
    <row r="24" spans="2:18" x14ac:dyDescent="0.25">
      <c r="B24" s="259" t="s">
        <v>421</v>
      </c>
      <c r="C24" s="221"/>
      <c r="D24" s="222"/>
      <c r="E24" s="222"/>
      <c r="F24" s="222"/>
      <c r="G24" s="222"/>
      <c r="H24" s="377"/>
      <c r="I24" s="378"/>
      <c r="J24" s="371"/>
      <c r="K24" s="224"/>
      <c r="L24" s="224"/>
      <c r="M24" s="193"/>
      <c r="N24" s="193"/>
      <c r="O24" s="419"/>
      <c r="P24" s="419"/>
    </row>
    <row r="25" spans="2:18" x14ac:dyDescent="0.25">
      <c r="B25" s="188" t="s">
        <v>355</v>
      </c>
      <c r="C25" s="221"/>
      <c r="D25" s="222"/>
      <c r="E25" s="222"/>
      <c r="F25" s="222"/>
      <c r="G25" s="222"/>
      <c r="H25" s="377"/>
      <c r="I25" s="378">
        <v>15293.2</v>
      </c>
      <c r="J25" s="192"/>
      <c r="K25" s="224"/>
      <c r="L25" s="224"/>
      <c r="M25" s="193"/>
      <c r="N25" s="193"/>
      <c r="O25" s="421"/>
      <c r="P25" s="419">
        <v>18437.95</v>
      </c>
    </row>
    <row r="26" spans="2:18" x14ac:dyDescent="0.25">
      <c r="B26" s="188" t="s">
        <v>356</v>
      </c>
      <c r="C26" s="221"/>
      <c r="D26" s="222"/>
      <c r="E26" s="222"/>
      <c r="F26" s="222"/>
      <c r="G26" s="222"/>
      <c r="H26" s="377"/>
      <c r="I26" s="378">
        <v>25863.7</v>
      </c>
      <c r="J26" s="192"/>
      <c r="K26" s="224"/>
      <c r="L26" s="224"/>
      <c r="M26" s="193"/>
      <c r="N26" s="193"/>
      <c r="O26" s="421"/>
      <c r="P26" s="419">
        <v>22810.916666666599</v>
      </c>
    </row>
    <row r="27" spans="2:18" x14ac:dyDescent="0.25">
      <c r="B27" s="188" t="s">
        <v>422</v>
      </c>
      <c r="C27" s="222"/>
      <c r="D27" s="222"/>
      <c r="E27" s="222"/>
      <c r="F27" s="222"/>
      <c r="G27" s="222"/>
      <c r="H27" s="377"/>
      <c r="I27" s="377">
        <v>13984.8</v>
      </c>
      <c r="J27" s="192"/>
      <c r="K27" s="224"/>
      <c r="L27" s="224"/>
      <c r="M27" s="193"/>
      <c r="N27" s="193"/>
      <c r="O27" s="421"/>
      <c r="P27" s="422">
        <v>12044.2833333333</v>
      </c>
    </row>
    <row r="28" spans="2:18" ht="15.75" thickBot="1" x14ac:dyDescent="0.3">
      <c r="B28" s="188" t="s">
        <v>357</v>
      </c>
      <c r="E28" s="222"/>
      <c r="H28" s="379"/>
      <c r="I28" s="378">
        <v>1900.7166666666601</v>
      </c>
      <c r="J28" s="192"/>
      <c r="K28" s="224"/>
      <c r="L28" s="224"/>
      <c r="M28" s="193"/>
      <c r="N28" s="193"/>
      <c r="O28" s="421"/>
      <c r="P28" s="422">
        <v>1150.05</v>
      </c>
    </row>
    <row r="29" spans="2:18" ht="15.75" thickBot="1" x14ac:dyDescent="0.3">
      <c r="B29" s="196" t="s">
        <v>222</v>
      </c>
      <c r="C29" s="226"/>
      <c r="D29" s="226"/>
      <c r="E29" s="226"/>
      <c r="F29" s="226"/>
      <c r="G29" s="226"/>
      <c r="H29" s="226">
        <v>106379.0799999999</v>
      </c>
      <c r="I29" s="227">
        <v>57042.416666666657</v>
      </c>
      <c r="J29" s="195"/>
      <c r="K29" s="195"/>
      <c r="L29" s="195"/>
      <c r="M29" s="195"/>
      <c r="N29" s="195"/>
      <c r="O29" s="195">
        <f>SUM(O18:O28)</f>
        <v>97072.166666666599</v>
      </c>
      <c r="P29" s="195">
        <f>SUM(P18:P28)</f>
        <v>54443.199999999895</v>
      </c>
    </row>
    <row r="30" spans="2:18" ht="15.75" thickBot="1" x14ac:dyDescent="0.3">
      <c r="C30" s="284"/>
      <c r="D30" s="284"/>
      <c r="E30" s="284"/>
      <c r="F30" s="285"/>
      <c r="G30" s="285"/>
      <c r="H30" s="285"/>
      <c r="I30" s="285"/>
      <c r="J30" s="287"/>
      <c r="K30" s="287"/>
      <c r="L30" s="287"/>
      <c r="M30" s="287"/>
      <c r="N30" s="287"/>
      <c r="O30" s="287"/>
      <c r="P30" s="287"/>
    </row>
    <row r="31" spans="2:18" ht="15.75" thickBot="1" x14ac:dyDescent="0.3">
      <c r="B31" s="131" t="s">
        <v>419</v>
      </c>
      <c r="C31" s="200" t="s">
        <v>521</v>
      </c>
      <c r="D31" s="201" t="s">
        <v>549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105841.6033333333</v>
      </c>
      <c r="D32" s="367">
        <f t="shared" ref="D32:D41" si="2">SUM(J7:P7)</f>
        <v>101481.5499999999</v>
      </c>
      <c r="E32" s="206">
        <f t="shared" ref="E32:E41" si="3">+IFERROR((D32-C32)/C32,"-")</f>
        <v>-4.1194135349613185E-2</v>
      </c>
    </row>
    <row r="33" spans="2:5" x14ac:dyDescent="0.25">
      <c r="B33" s="207" t="s">
        <v>347</v>
      </c>
      <c r="C33" s="204">
        <f t="shared" si="1"/>
        <v>266892.7333333331</v>
      </c>
      <c r="D33" s="367">
        <f t="shared" si="2"/>
        <v>253525.26666666649</v>
      </c>
      <c r="E33" s="210">
        <f t="shared" si="3"/>
        <v>-5.0085539983478859E-2</v>
      </c>
    </row>
    <row r="34" spans="2:5" x14ac:dyDescent="0.25">
      <c r="B34" s="207" t="s">
        <v>348</v>
      </c>
      <c r="C34" s="204">
        <f t="shared" si="1"/>
        <v>94964.949999999895</v>
      </c>
      <c r="D34" s="205">
        <f t="shared" si="2"/>
        <v>94225.783333333093</v>
      </c>
      <c r="E34" s="210">
        <f t="shared" si="3"/>
        <v>-7.7835734833409933E-3</v>
      </c>
    </row>
    <row r="35" spans="2:5" x14ac:dyDescent="0.25">
      <c r="B35" s="207" t="s">
        <v>349</v>
      </c>
      <c r="C35" s="204">
        <f t="shared" si="1"/>
        <v>298492.8299999999</v>
      </c>
      <c r="D35" s="367">
        <f t="shared" si="2"/>
        <v>238845.2166666665</v>
      </c>
      <c r="E35" s="210">
        <f t="shared" si="3"/>
        <v>-0.19982930019904807</v>
      </c>
    </row>
    <row r="36" spans="2:5" x14ac:dyDescent="0.25">
      <c r="B36" s="207" t="s">
        <v>350</v>
      </c>
      <c r="C36" s="204">
        <f t="shared" si="1"/>
        <v>66963.383333333099</v>
      </c>
      <c r="D36" s="205">
        <f t="shared" si="2"/>
        <v>56204.316666666549</v>
      </c>
      <c r="E36" s="210">
        <f t="shared" si="3"/>
        <v>-0.1606708940184462</v>
      </c>
    </row>
    <row r="37" spans="2:5" x14ac:dyDescent="0.25">
      <c r="B37" s="207" t="s">
        <v>351</v>
      </c>
      <c r="C37" s="204">
        <f t="shared" si="1"/>
        <v>115362.7333333331</v>
      </c>
      <c r="D37" s="205">
        <f t="shared" si="2"/>
        <v>99698.566666666506</v>
      </c>
      <c r="E37" s="210">
        <f t="shared" si="3"/>
        <v>-0.13578186138677911</v>
      </c>
    </row>
    <row r="38" spans="2:5" x14ac:dyDescent="0.25">
      <c r="B38" s="207" t="s">
        <v>352</v>
      </c>
      <c r="C38" s="204">
        <f t="shared" si="1"/>
        <v>156620.38333333319</v>
      </c>
      <c r="D38" s="205">
        <f t="shared" si="2"/>
        <v>121773.2666666665</v>
      </c>
      <c r="E38" s="210">
        <f t="shared" si="3"/>
        <v>-0.22249413470341217</v>
      </c>
    </row>
    <row r="39" spans="2:5" x14ac:dyDescent="0.25">
      <c r="B39" s="203" t="s">
        <v>353</v>
      </c>
      <c r="C39" s="204">
        <f t="shared" si="1"/>
        <v>19400.61666666665</v>
      </c>
      <c r="D39" s="205">
        <f t="shared" si="2"/>
        <v>17777.69999999999</v>
      </c>
      <c r="E39" s="211">
        <f t="shared" si="3"/>
        <v>-8.3652839213873537E-2</v>
      </c>
    </row>
    <row r="40" spans="2:5" ht="15.75" thickBot="1" x14ac:dyDescent="0.3">
      <c r="B40" s="203" t="s">
        <v>395</v>
      </c>
      <c r="C40" s="204">
        <f t="shared" si="1"/>
        <v>241499.31666666648</v>
      </c>
      <c r="D40" s="205">
        <f t="shared" si="2"/>
        <v>183120.68333333317</v>
      </c>
      <c r="E40" s="211">
        <f t="shared" ref="E40" si="4">+IFERROR((D40-C40)/C40,"-")</f>
        <v>-0.2417341553554431</v>
      </c>
    </row>
    <row r="41" spans="2:5" ht="15.75" thickBot="1" x14ac:dyDescent="0.3">
      <c r="B41" s="212" t="s">
        <v>16</v>
      </c>
      <c r="C41" s="213">
        <f t="shared" si="1"/>
        <v>1366038.5499999986</v>
      </c>
      <c r="D41" s="214">
        <f t="shared" si="2"/>
        <v>1166652.3499999987</v>
      </c>
      <c r="E41" s="215">
        <f t="shared" si="3"/>
        <v>-0.14595942405871354</v>
      </c>
    </row>
    <row r="42" spans="2:5" ht="15.75" thickBot="1" x14ac:dyDescent="0.3">
      <c r="B42" s="131" t="s">
        <v>420</v>
      </c>
      <c r="E42" s="288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9">
        <f t="shared" ref="C43:C49" si="6">H18</f>
        <v>10289.530000000001</v>
      </c>
      <c r="D43" s="290">
        <f t="shared" ref="D43:D48" si="7">O18</f>
        <v>10347.85</v>
      </c>
      <c r="E43" s="291">
        <f t="shared" si="5"/>
        <v>5.6678973675182154E-3</v>
      </c>
    </row>
    <row r="44" spans="2:5" ht="15.75" thickBot="1" x14ac:dyDescent="0.3">
      <c r="B44" s="207" t="s">
        <v>359</v>
      </c>
      <c r="C44" s="289">
        <f t="shared" si="6"/>
        <v>2551.5</v>
      </c>
      <c r="D44" s="290">
        <f t="shared" si="7"/>
        <v>2350.9499999999998</v>
      </c>
      <c r="E44" s="291">
        <f t="shared" si="5"/>
        <v>-7.8600823045267568E-2</v>
      </c>
    </row>
    <row r="45" spans="2:5" ht="15.75" thickBot="1" x14ac:dyDescent="0.3">
      <c r="B45" s="302" t="s">
        <v>423</v>
      </c>
      <c r="C45" s="289">
        <f t="shared" si="6"/>
        <v>20060.0333333333</v>
      </c>
      <c r="D45" s="290">
        <f t="shared" si="7"/>
        <v>31008.6</v>
      </c>
      <c r="E45" s="291">
        <f t="shared" si="5"/>
        <v>0.54579005352267862</v>
      </c>
    </row>
    <row r="46" spans="2:5" ht="15.75" thickBot="1" x14ac:dyDescent="0.3">
      <c r="B46" s="207" t="s">
        <v>465</v>
      </c>
      <c r="C46" s="289">
        <f t="shared" si="6"/>
        <v>21230.933333333302</v>
      </c>
      <c r="D46" s="290">
        <f t="shared" si="7"/>
        <v>31525.983333333301</v>
      </c>
      <c r="E46" s="291">
        <f t="shared" si="5"/>
        <v>0.48490802728094923</v>
      </c>
    </row>
    <row r="47" spans="2:5" ht="15.75" thickBot="1" x14ac:dyDescent="0.3">
      <c r="B47" s="207" t="s">
        <v>457</v>
      </c>
      <c r="C47" s="289">
        <f t="shared" si="6"/>
        <v>11311.5</v>
      </c>
      <c r="D47" s="290">
        <f t="shared" si="7"/>
        <v>5378.2</v>
      </c>
      <c r="E47" s="291">
        <f t="shared" si="5"/>
        <v>-0.52453697564425583</v>
      </c>
    </row>
    <row r="48" spans="2:5" ht="15.75" thickBot="1" x14ac:dyDescent="0.3">
      <c r="B48" s="302" t="s">
        <v>424</v>
      </c>
      <c r="C48" s="289">
        <f t="shared" si="6"/>
        <v>40935.583333333299</v>
      </c>
      <c r="D48" s="290">
        <f t="shared" si="7"/>
        <v>16460.583333333299</v>
      </c>
      <c r="E48" s="291">
        <f t="shared" si="5"/>
        <v>-0.59789058826163921</v>
      </c>
    </row>
    <row r="49" spans="2:5" ht="15.75" thickBot="1" x14ac:dyDescent="0.3">
      <c r="B49" s="131" t="s">
        <v>421</v>
      </c>
      <c r="C49" s="289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9">
        <f>I25</f>
        <v>15293.2</v>
      </c>
      <c r="D50" s="233">
        <f>P25</f>
        <v>18437.95</v>
      </c>
      <c r="E50" s="210">
        <f t="shared" si="5"/>
        <v>0.20563060706719324</v>
      </c>
    </row>
    <row r="51" spans="2:5" ht="15.75" thickBot="1" x14ac:dyDescent="0.3">
      <c r="B51" s="207" t="s">
        <v>356</v>
      </c>
      <c r="C51" s="289">
        <f>I26</f>
        <v>25863.7</v>
      </c>
      <c r="D51" s="233">
        <f>P26</f>
        <v>22810.916666666599</v>
      </c>
      <c r="E51" s="210">
        <f t="shared" si="5"/>
        <v>-0.11803351157542818</v>
      </c>
    </row>
    <row r="52" spans="2:5" ht="15.75" thickBot="1" x14ac:dyDescent="0.3">
      <c r="B52" s="302" t="s">
        <v>422</v>
      </c>
      <c r="C52" s="289">
        <f>I27</f>
        <v>13984.8</v>
      </c>
      <c r="D52" s="368">
        <f>P27</f>
        <v>12044.2833333333</v>
      </c>
      <c r="E52" s="210">
        <f t="shared" ref="E52" si="8">+IFERROR((D52-C52)/C52,"-")</f>
        <v>-0.13875898594664918</v>
      </c>
    </row>
    <row r="53" spans="2:5" ht="15.75" thickBot="1" x14ac:dyDescent="0.3">
      <c r="B53" s="207" t="s">
        <v>357</v>
      </c>
      <c r="C53" s="289">
        <f>I28</f>
        <v>1900.7166666666601</v>
      </c>
      <c r="D53" s="368">
        <f t="shared" ref="D53" si="9">P28</f>
        <v>1150.05</v>
      </c>
      <c r="E53" s="210">
        <f t="shared" si="5"/>
        <v>-0.39493875117280119</v>
      </c>
    </row>
    <row r="54" spans="2:5" ht="15.75" thickBot="1" x14ac:dyDescent="0.3">
      <c r="B54" s="196" t="s">
        <v>222</v>
      </c>
      <c r="C54" s="213">
        <f>SUM(C43:C53)</f>
        <v>163421.49666666656</v>
      </c>
      <c r="D54" s="214">
        <f>SUM(D43:D53)</f>
        <v>151515.36666666649</v>
      </c>
      <c r="E54" s="215">
        <f t="shared" si="5"/>
        <v>-7.2855347936784512E-2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topLeftCell="C1" zoomScale="70" zoomScaleNormal="70" workbookViewId="0">
      <selection activeCell="P21" sqref="P21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9"/>
      <c r="B2" s="299"/>
      <c r="C2" s="511" t="s">
        <v>521</v>
      </c>
      <c r="D2" s="512"/>
      <c r="E2" s="512"/>
      <c r="F2" s="512"/>
      <c r="G2" s="512"/>
      <c r="H2" s="512"/>
      <c r="I2" s="513"/>
      <c r="J2" s="511" t="s">
        <v>549</v>
      </c>
      <c r="K2" s="512"/>
      <c r="L2" s="512"/>
      <c r="M2" s="512"/>
      <c r="N2" s="512"/>
      <c r="O2" s="512"/>
      <c r="P2" s="513"/>
      <c r="Q2" s="511" t="s">
        <v>549</v>
      </c>
      <c r="R2" s="512"/>
      <c r="S2" s="512"/>
      <c r="T2" s="512"/>
      <c r="U2" s="512"/>
      <c r="V2" s="512"/>
      <c r="W2" s="513"/>
    </row>
    <row r="3" spans="1:23" ht="15.75" thickBot="1" x14ac:dyDescent="0.3">
      <c r="A3" s="299"/>
      <c r="B3" s="299"/>
      <c r="C3" s="514" t="s">
        <v>2</v>
      </c>
      <c r="D3" s="515"/>
      <c r="E3" s="515"/>
      <c r="F3" s="515"/>
      <c r="G3" s="515"/>
      <c r="H3" s="515"/>
      <c r="I3" s="516"/>
      <c r="J3" s="514" t="s">
        <v>2</v>
      </c>
      <c r="K3" s="515"/>
      <c r="L3" s="515"/>
      <c r="M3" s="515"/>
      <c r="N3" s="515"/>
      <c r="O3" s="515"/>
      <c r="P3" s="516"/>
      <c r="Q3" s="517" t="s">
        <v>224</v>
      </c>
      <c r="R3" s="518"/>
      <c r="S3" s="518"/>
      <c r="T3" s="518"/>
      <c r="U3" s="518"/>
      <c r="V3" s="518"/>
      <c r="W3" s="519"/>
    </row>
    <row r="4" spans="1:23" ht="15.75" thickBot="1" x14ac:dyDescent="0.3">
      <c r="A4" s="299"/>
      <c r="B4" s="299"/>
      <c r="C4" s="128">
        <v>44872</v>
      </c>
      <c r="D4" s="128">
        <v>44873</v>
      </c>
      <c r="E4" s="128">
        <v>44874</v>
      </c>
      <c r="F4" s="128">
        <v>44875</v>
      </c>
      <c r="G4" s="128">
        <v>44876</v>
      </c>
      <c r="H4" s="128">
        <v>44877</v>
      </c>
      <c r="I4" s="128">
        <v>44878</v>
      </c>
      <c r="J4" s="128">
        <v>44879</v>
      </c>
      <c r="K4" s="128">
        <v>44880</v>
      </c>
      <c r="L4" s="128">
        <v>44881</v>
      </c>
      <c r="M4" s="128">
        <v>44882</v>
      </c>
      <c r="N4" s="128">
        <v>44883</v>
      </c>
      <c r="O4" s="128">
        <v>44884</v>
      </c>
      <c r="P4" s="128">
        <v>44885</v>
      </c>
      <c r="Q4" s="128">
        <v>44879</v>
      </c>
      <c r="R4" s="128">
        <v>44880</v>
      </c>
      <c r="S4" s="128">
        <v>44881</v>
      </c>
      <c r="T4" s="128">
        <v>44882</v>
      </c>
      <c r="U4" s="128">
        <v>44883</v>
      </c>
      <c r="V4" s="128">
        <v>44884</v>
      </c>
      <c r="W4" s="128">
        <v>44885</v>
      </c>
    </row>
    <row r="5" spans="1:23" ht="15.75" thickBot="1" x14ac:dyDescent="0.3">
      <c r="A5" s="299"/>
      <c r="B5" s="299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419</v>
      </c>
      <c r="C6" s="234"/>
      <c r="D6" s="235"/>
      <c r="E6" s="235"/>
      <c r="F6" s="235"/>
      <c r="G6" s="235"/>
      <c r="H6" s="235"/>
      <c r="I6" s="236"/>
      <c r="J6" s="237"/>
      <c r="K6" s="238"/>
      <c r="L6" s="238"/>
      <c r="M6" s="238"/>
      <c r="N6" s="238"/>
      <c r="O6" s="238"/>
      <c r="P6" s="239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40">
        <f>IFERROR('Más Vistos-H'!C7/'Más Vistos-U'!C6,0)</f>
        <v>0.7958226198443169</v>
      </c>
      <c r="D7" s="241">
        <f>IFERROR('Más Vistos-H'!D7/'Más Vistos-U'!D6,0)</f>
        <v>0.81469422978856942</v>
      </c>
      <c r="E7" s="241">
        <f>IFERROR('Más Vistos-H'!E7/'Más Vistos-U'!E6,0)</f>
        <v>0.79757344257454976</v>
      </c>
      <c r="F7" s="241">
        <f>IFERROR('Más Vistos-H'!F7/'Más Vistos-U'!F6,0)</f>
        <v>0.73448676211479325</v>
      </c>
      <c r="G7" s="241">
        <f>IFERROR('Más Vistos-H'!G7/'Más Vistos-U'!G6,0)</f>
        <v>0.76107126454378449</v>
      </c>
      <c r="H7" s="241">
        <f>IFERROR('Más Vistos-H'!H7/'Más Vistos-U'!H6,0)</f>
        <v>0</v>
      </c>
      <c r="I7" s="241">
        <f>IFERROR('Más Vistos-H'!I7/'Más Vistos-U'!I6,0)</f>
        <v>0</v>
      </c>
      <c r="J7" s="242">
        <f>IFERROR('Más Vistos-H'!J7/'Más Vistos-U'!J6,0)</f>
        <v>0.7526217683766907</v>
      </c>
      <c r="K7" s="243">
        <f>IFERROR('Más Vistos-H'!K7/'Más Vistos-U'!K6,0)</f>
        <v>0.78221001700012949</v>
      </c>
      <c r="L7" s="243">
        <f>IFERROR('Más Vistos-H'!L7/'Más Vistos-U'!L6,0)</f>
        <v>0.77799153595278769</v>
      </c>
      <c r="M7" s="243">
        <f>IFERROR('Más Vistos-H'!M7/'Más Vistos-U'!M6,0)</f>
        <v>0.74172246608635151</v>
      </c>
      <c r="N7" s="243">
        <f>IFERROR('Más Vistos-H'!N7/'Más Vistos-U'!N6,0)</f>
        <v>0.78989082969432312</v>
      </c>
      <c r="O7" s="243">
        <f>IFERROR('Más Vistos-H'!O7/'Más Vistos-U'!O6,0)</f>
        <v>0</v>
      </c>
      <c r="P7" s="243">
        <f>IFERROR('Más Vistos-H'!P7/'Más Vistos-U'!P6,0)</f>
        <v>0</v>
      </c>
      <c r="Q7" s="27">
        <f t="shared" ref="Q7:Q16" si="0">IFERROR((J7-C7)/C7,"-")</f>
        <v>-5.4284523196987518E-2</v>
      </c>
      <c r="R7" s="28">
        <f t="shared" ref="R7:R16" si="1">IFERROR((K7-D7)/D7,"-")</f>
        <v>-3.9872889239525221E-2</v>
      </c>
      <c r="S7" s="28">
        <f t="shared" ref="S7:S16" si="2">IFERROR((L7-E7)/E7,"-")</f>
        <v>-2.4551853881383135E-2</v>
      </c>
      <c r="T7" s="28">
        <f t="shared" ref="T7:T16" si="3">IFERROR((M7-F7)/F7,"-")</f>
        <v>9.8513742449552674E-3</v>
      </c>
      <c r="U7" s="28">
        <f t="shared" ref="U7:U16" si="4">IFERROR((N7-G7)/G7,"-")</f>
        <v>3.7867104557960399E-2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40">
        <f>IFERROR('Más Vistos-H'!C8/'Más Vistos-U'!C7,0)</f>
        <v>1.0240822618937488</v>
      </c>
      <c r="D8" s="241">
        <f>IFERROR('Más Vistos-H'!D8/'Más Vistos-U'!D7,0)</f>
        <v>1.0303554164025528</v>
      </c>
      <c r="E8" s="241">
        <f>IFERROR('Más Vistos-H'!E8/'Más Vistos-U'!E7,0)</f>
        <v>1.0066235571216833</v>
      </c>
      <c r="F8" s="241">
        <f>IFERROR('Más Vistos-H'!F8/'Más Vistos-U'!F7,0)</f>
        <v>0.96437550911235004</v>
      </c>
      <c r="G8" s="241">
        <f>IFERROR('Más Vistos-H'!G8/'Más Vistos-U'!G7,0)</f>
        <v>0.97060504040015394</v>
      </c>
      <c r="H8" s="241">
        <f>IFERROR('Más Vistos-H'!H8/'Más Vistos-U'!H7,0)</f>
        <v>0</v>
      </c>
      <c r="I8" s="241">
        <f>IFERROR('Más Vistos-H'!I8/'Más Vistos-U'!I7,0)</f>
        <v>0</v>
      </c>
      <c r="J8" s="242">
        <f>IFERROR('Más Vistos-H'!J8/'Más Vistos-U'!J7,0)</f>
        <v>1.0158821931138191</v>
      </c>
      <c r="K8" s="243">
        <f>IFERROR('Más Vistos-H'!K8/'Más Vistos-U'!K7,0)</f>
        <v>1.0086209394364429</v>
      </c>
      <c r="L8" s="243">
        <f>IFERROR('Más Vistos-H'!L8/'Más Vistos-U'!L7,0)</f>
        <v>0.99480434321420996</v>
      </c>
      <c r="M8" s="243">
        <f>IFERROR('Más Vistos-H'!M8/'Más Vistos-U'!M7,0)</f>
        <v>0.97439951251196899</v>
      </c>
      <c r="N8" s="243">
        <f>IFERROR('Más Vistos-H'!N8/'Más Vistos-U'!N7,0)</f>
        <v>0.54134242360363682</v>
      </c>
      <c r="O8" s="243">
        <f>IFERROR('Más Vistos-H'!O8/'Más Vistos-U'!O7,0)</f>
        <v>0</v>
      </c>
      <c r="P8" s="243">
        <f>IFERROR('Más Vistos-H'!P8/'Más Vistos-U'!P7,0)</f>
        <v>0</v>
      </c>
      <c r="Q8" s="27">
        <f t="shared" si="0"/>
        <v>-8.0072364155258802E-3</v>
      </c>
      <c r="R8" s="28">
        <f t="shared" si="1"/>
        <v>-2.1094155104260014E-2</v>
      </c>
      <c r="S8" s="28">
        <f t="shared" si="2"/>
        <v>-1.1741443783879753E-2</v>
      </c>
      <c r="T8" s="28">
        <f t="shared" si="3"/>
        <v>1.0394294862221718E-2</v>
      </c>
      <c r="U8" s="28">
        <f t="shared" si="4"/>
        <v>-0.44226291738557616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40">
        <f>IFERROR('Más Vistos-H'!C9/'Más Vistos-U'!C8,0)</f>
        <v>1.0362914330677684</v>
      </c>
      <c r="D9" s="241">
        <f>IFERROR('Más Vistos-H'!D9/'Más Vistos-U'!D8,0)</f>
        <v>0.23788656755251425</v>
      </c>
      <c r="E9" s="241">
        <f>IFERROR('Más Vistos-H'!E9/'Más Vistos-U'!E8,0)</f>
        <v>0.6793222457742254</v>
      </c>
      <c r="F9" s="241">
        <f>IFERROR('Más Vistos-H'!F9/'Más Vistos-U'!F8,0)</f>
        <v>0.92174269956643562</v>
      </c>
      <c r="G9" s="241">
        <f>IFERROR('Más Vistos-H'!G9/'Más Vistos-U'!G8,0)</f>
        <v>0.98338664107894869</v>
      </c>
      <c r="H9" s="241">
        <f>IFERROR('Más Vistos-H'!H9/'Más Vistos-U'!H8,0)</f>
        <v>0</v>
      </c>
      <c r="I9" s="241">
        <f>IFERROR('Más Vistos-H'!I9/'Más Vistos-U'!I8,0)</f>
        <v>0</v>
      </c>
      <c r="J9" s="242">
        <f>IFERROR('Más Vistos-H'!J9/'Más Vistos-U'!J8,0)</f>
        <v>1.0641103422917468</v>
      </c>
      <c r="K9" s="243">
        <f>IFERROR('Más Vistos-H'!K9/'Más Vistos-U'!K8,0)</f>
        <v>1.0168547740969067</v>
      </c>
      <c r="L9" s="243">
        <f>IFERROR('Más Vistos-H'!L9/'Más Vistos-U'!L8,0)</f>
        <v>0.9737404997443051</v>
      </c>
      <c r="M9" s="243">
        <f>IFERROR('Más Vistos-H'!M9/'Más Vistos-U'!M8,0)</f>
        <v>0.93585068536151506</v>
      </c>
      <c r="N9" s="243">
        <f>IFERROR('Más Vistos-H'!N9/'Más Vistos-U'!N8,0)</f>
        <v>0.96089879294335923</v>
      </c>
      <c r="O9" s="243">
        <f>IFERROR('Más Vistos-H'!O9/'Más Vistos-U'!O8,0)</f>
        <v>0</v>
      </c>
      <c r="P9" s="243">
        <f>IFERROR('Más Vistos-H'!P9/'Más Vistos-U'!P8,0)</f>
        <v>0</v>
      </c>
      <c r="Q9" s="27">
        <f t="shared" si="0"/>
        <v>2.6844677410509124E-2</v>
      </c>
      <c r="R9" s="28">
        <f t="shared" si="1"/>
        <v>3.2745363244287957</v>
      </c>
      <c r="S9" s="28">
        <f t="shared" si="2"/>
        <v>0.43339998918264544</v>
      </c>
      <c r="T9" s="28">
        <f t="shared" si="3"/>
        <v>1.530577437902733E-2</v>
      </c>
      <c r="U9" s="28">
        <f t="shared" si="4"/>
        <v>-2.2867758413838452E-2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40">
        <f>IFERROR('Más Vistos-H'!C10/'Más Vistos-U'!C9,0)</f>
        <v>1.0732095895515767</v>
      </c>
      <c r="D10" s="241">
        <f>IFERROR('Más Vistos-H'!D10/'Más Vistos-U'!D9,0)</f>
        <v>1.1028463495581806</v>
      </c>
      <c r="E10" s="241">
        <f>IFERROR('Más Vistos-H'!E10/'Más Vistos-U'!E9,0)</f>
        <v>1.0947681521219526</v>
      </c>
      <c r="F10" s="241">
        <f>IFERROR('Más Vistos-H'!F10/'Más Vistos-U'!F9,0)</f>
        <v>1.0951275843586443</v>
      </c>
      <c r="G10" s="241">
        <f>IFERROR('Más Vistos-H'!G10/'Más Vistos-U'!G9,0)</f>
        <v>1.0615386131199873</v>
      </c>
      <c r="H10" s="241">
        <f>IFERROR('Más Vistos-H'!H10/'Más Vistos-U'!H9,0)</f>
        <v>0</v>
      </c>
      <c r="I10" s="241">
        <f>IFERROR('Más Vistos-H'!I10/'Más Vistos-U'!I9,0)</f>
        <v>0</v>
      </c>
      <c r="J10" s="242">
        <f>IFERROR('Más Vistos-H'!J10/'Más Vistos-U'!J9,0)</f>
        <v>1.0668585664433539</v>
      </c>
      <c r="K10" s="243">
        <f>IFERROR('Más Vistos-H'!K10/'Más Vistos-U'!K9,0)</f>
        <v>1.1275897914721438</v>
      </c>
      <c r="L10" s="243">
        <f>IFERROR('Más Vistos-H'!L10/'Más Vistos-U'!L9,0)</f>
        <v>0.13287866856026143</v>
      </c>
      <c r="M10" s="243">
        <f>IFERROR('Más Vistos-H'!M10/'Más Vistos-U'!M9,0)</f>
        <v>1.053756503778073</v>
      </c>
      <c r="N10" s="243">
        <f>IFERROR('Más Vistos-H'!N10/'Más Vistos-U'!N9,0)</f>
        <v>0.54105089847462995</v>
      </c>
      <c r="O10" s="243">
        <f>IFERROR('Más Vistos-H'!O10/'Más Vistos-U'!O9,0)</f>
        <v>0</v>
      </c>
      <c r="P10" s="243">
        <f>IFERROR('Más Vistos-H'!P10/'Más Vistos-U'!P9,0)</f>
        <v>0</v>
      </c>
      <c r="Q10" s="27">
        <f t="shared" si="0"/>
        <v>-5.9177845316091132E-3</v>
      </c>
      <c r="R10" s="28">
        <f t="shared" si="1"/>
        <v>2.2435982967052313E-2</v>
      </c>
      <c r="S10" s="28">
        <f t="shared" si="2"/>
        <v>-0.8786239184043606</v>
      </c>
      <c r="T10" s="28">
        <f t="shared" si="3"/>
        <v>-3.7777407099831323E-2</v>
      </c>
      <c r="U10" s="28">
        <f t="shared" si="4"/>
        <v>-0.49031444378229683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40">
        <f>IFERROR('Más Vistos-H'!C11/'Más Vistos-U'!C10,0)</f>
        <v>0.59032435212990486</v>
      </c>
      <c r="D11" s="241">
        <f>IFERROR('Más Vistos-H'!D11/'Más Vistos-U'!D10,0)</f>
        <v>0.57717541818987206</v>
      </c>
      <c r="E11" s="241">
        <f>IFERROR('Más Vistos-H'!E11/'Más Vistos-U'!E10,0)</f>
        <v>0.59263501981543865</v>
      </c>
      <c r="F11" s="241">
        <f>IFERROR('Más Vistos-H'!F11/'Más Vistos-U'!F10,0)</f>
        <v>0.50346005738447597</v>
      </c>
      <c r="G11" s="241">
        <f>IFERROR('Más Vistos-H'!G11/'Más Vistos-U'!G10,0)</f>
        <v>0.47141209652972604</v>
      </c>
      <c r="H11" s="241">
        <f>IFERROR('Más Vistos-H'!H11/'Más Vistos-U'!H10,0)</f>
        <v>0</v>
      </c>
      <c r="I11" s="241">
        <f>IFERROR('Más Vistos-H'!I11/'Más Vistos-U'!I10,0)</f>
        <v>0</v>
      </c>
      <c r="J11" s="242">
        <f>IFERROR('Más Vistos-H'!J11/'Más Vistos-U'!J10,0)</f>
        <v>0.47959312469837023</v>
      </c>
      <c r="K11" s="243">
        <f>IFERROR('Más Vistos-H'!K11/'Más Vistos-U'!K10,0)</f>
        <v>0.10405364445266398</v>
      </c>
      <c r="L11" s="243">
        <f>IFERROR('Más Vistos-H'!L11/'Más Vistos-U'!L10,0)</f>
        <v>3.2376619795974546E-2</v>
      </c>
      <c r="M11" s="243">
        <f>IFERROR('Más Vistos-H'!M11/'Más Vistos-U'!M10,0)</f>
        <v>0.51466477773097985</v>
      </c>
      <c r="N11" s="243">
        <f>IFERROR('Más Vistos-H'!N11/'Más Vistos-U'!N10,0)</f>
        <v>0.55681922135227213</v>
      </c>
      <c r="O11" s="243">
        <f>IFERROR('Más Vistos-H'!O11/'Más Vistos-U'!O10,0)</f>
        <v>0</v>
      </c>
      <c r="P11" s="243">
        <f>IFERROR('Más Vistos-H'!P11/'Más Vistos-U'!P10,0)</f>
        <v>0</v>
      </c>
      <c r="Q11" s="27">
        <f t="shared" si="0"/>
        <v>-0.18757692619661315</v>
      </c>
      <c r="R11" s="28">
        <f t="shared" si="1"/>
        <v>-0.81971920290889155</v>
      </c>
      <c r="S11" s="28">
        <f t="shared" si="2"/>
        <v>-0.94536836549743986</v>
      </c>
      <c r="T11" s="28">
        <f t="shared" si="3"/>
        <v>2.2255430559304935E-2</v>
      </c>
      <c r="U11" s="28">
        <f t="shared" si="4"/>
        <v>0.18117295981852374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40">
        <f>IFERROR('Más Vistos-H'!C12/'Más Vistos-U'!C11,0)</f>
        <v>0.60372856898280636</v>
      </c>
      <c r="D12" s="241">
        <f>IFERROR('Más Vistos-H'!D12/'Más Vistos-U'!D11,0)</f>
        <v>0.5833917383455437</v>
      </c>
      <c r="E12" s="241">
        <f>IFERROR('Más Vistos-H'!E12/'Más Vistos-U'!E11,0)</f>
        <v>0.5909168074664084</v>
      </c>
      <c r="F12" s="241">
        <f>IFERROR('Más Vistos-H'!F12/'Más Vistos-U'!F11,0)</f>
        <v>0.57288280216732623</v>
      </c>
      <c r="G12" s="241">
        <f>IFERROR('Más Vistos-H'!G12/'Más Vistos-U'!G11,0)</f>
        <v>0.54344712709232779</v>
      </c>
      <c r="H12" s="241">
        <f>IFERROR('Más Vistos-H'!H12/'Más Vistos-U'!H11,0)</f>
        <v>0</v>
      </c>
      <c r="I12" s="241">
        <f>IFERROR('Más Vistos-H'!I12/'Más Vistos-U'!I11,0)</f>
        <v>0</v>
      </c>
      <c r="J12" s="242">
        <f>IFERROR('Más Vistos-H'!J12/'Más Vistos-U'!J11,0)</f>
        <v>0.57665213765592804</v>
      </c>
      <c r="K12" s="243">
        <f>IFERROR('Más Vistos-H'!K12/'Más Vistos-U'!K11,0)</f>
        <v>0.31150093458655453</v>
      </c>
      <c r="L12" s="243">
        <f>IFERROR('Más Vistos-H'!L12/'Más Vistos-U'!L11,0)</f>
        <v>0.36803427622143792</v>
      </c>
      <c r="M12" s="243">
        <f>IFERROR('Más Vistos-H'!M12/'Más Vistos-U'!M11,0)</f>
        <v>0.51816143948532267</v>
      </c>
      <c r="N12" s="243">
        <f>IFERROR('Más Vistos-H'!N12/'Más Vistos-U'!N11,0)</f>
        <v>0.47575391422736552</v>
      </c>
      <c r="O12" s="243">
        <f>IFERROR('Más Vistos-H'!O12/'Más Vistos-U'!O11,0)</f>
        <v>0</v>
      </c>
      <c r="P12" s="243">
        <f>IFERROR('Más Vistos-H'!P12/'Más Vistos-U'!P11,0)</f>
        <v>0</v>
      </c>
      <c r="Q12" s="27">
        <f t="shared" si="0"/>
        <v>-4.4848683196321334E-2</v>
      </c>
      <c r="R12" s="28">
        <f t="shared" si="1"/>
        <v>-0.4660518582763129</v>
      </c>
      <c r="S12" s="28">
        <f t="shared" si="2"/>
        <v>-0.37718089658101422</v>
      </c>
      <c r="T12" s="28">
        <f t="shared" si="3"/>
        <v>-9.5519297271592168E-2</v>
      </c>
      <c r="U12" s="28">
        <f t="shared" si="4"/>
        <v>-0.12456264738604769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40">
        <f>IFERROR('Más Vistos-H'!C13/'Más Vistos-U'!C12,0)</f>
        <v>0.9332565366005221</v>
      </c>
      <c r="D13" s="241">
        <f>IFERROR('Más Vistos-H'!D13/'Más Vistos-U'!D12,0)</f>
        <v>0.90178297494415594</v>
      </c>
      <c r="E13" s="241">
        <f>IFERROR('Más Vistos-H'!E13/'Más Vistos-U'!E12,0)</f>
        <v>0.86294676947719173</v>
      </c>
      <c r="F13" s="241">
        <f>IFERROR('Más Vistos-H'!F13/'Más Vistos-U'!F12,0)</f>
        <v>0.8644274965600024</v>
      </c>
      <c r="G13" s="241">
        <f>IFERROR('Más Vistos-H'!G13/'Más Vistos-U'!G12,0)</f>
        <v>0.84644092174924268</v>
      </c>
      <c r="H13" s="241">
        <f>IFERROR('Más Vistos-H'!H13/'Más Vistos-U'!H12,0)</f>
        <v>0</v>
      </c>
      <c r="I13" s="241">
        <f>IFERROR('Más Vistos-H'!I13/'Más Vistos-U'!I12,0)</f>
        <v>0</v>
      </c>
      <c r="J13" s="242">
        <f>IFERROR('Más Vistos-H'!J13/'Más Vistos-U'!J12,0)</f>
        <v>0.86667234262125703</v>
      </c>
      <c r="K13" s="243">
        <f>IFERROR('Más Vistos-H'!K13/'Más Vistos-U'!K12,0)</f>
        <v>0.82694177249854517</v>
      </c>
      <c r="L13" s="243">
        <f>IFERROR('Más Vistos-H'!L13/'Más Vistos-U'!L12,0)</f>
        <v>0.6276359645147962</v>
      </c>
      <c r="M13" s="243">
        <f>IFERROR('Más Vistos-H'!M13/'Más Vistos-U'!M12,0)</f>
        <v>0.84549919484702096</v>
      </c>
      <c r="N13" s="243">
        <f>IFERROR('Más Vistos-H'!N13/'Más Vistos-U'!N12,0)</f>
        <v>0.80949181894183442</v>
      </c>
      <c r="O13" s="243">
        <f>IFERROR('Más Vistos-H'!O13/'Más Vistos-U'!O12,0)</f>
        <v>0</v>
      </c>
      <c r="P13" s="243">
        <f>IFERROR('Más Vistos-H'!P13/'Más Vistos-U'!P12,0)</f>
        <v>0</v>
      </c>
      <c r="Q13" s="27">
        <f t="shared" si="0"/>
        <v>-7.134607834819405E-2</v>
      </c>
      <c r="R13" s="28">
        <f t="shared" si="1"/>
        <v>-8.2992476599201045E-2</v>
      </c>
      <c r="S13" s="28">
        <f t="shared" si="2"/>
        <v>-0.27268287371300598</v>
      </c>
      <c r="T13" s="28">
        <f t="shared" si="3"/>
        <v>-2.1896922284757012E-2</v>
      </c>
      <c r="U13" s="28">
        <f t="shared" si="4"/>
        <v>-4.3652311529373815E-2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40">
        <f>IFERROR('Más Vistos-H'!C14/'Más Vistos-U'!C13,0)</f>
        <v>0.62520816363471765</v>
      </c>
      <c r="D14" s="241">
        <f>IFERROR('Más Vistos-H'!D14/'Más Vistos-U'!D13,0)</f>
        <v>0.58699630086313193</v>
      </c>
      <c r="E14" s="241">
        <f>IFERROR('Más Vistos-H'!E14/'Más Vistos-U'!E13,0)</f>
        <v>0.58647342995169005</v>
      </c>
      <c r="F14" s="241">
        <f>IFERROR('Más Vistos-H'!F14/'Más Vistos-U'!F13,0)</f>
        <v>0.31033691430876986</v>
      </c>
      <c r="G14" s="241">
        <f>IFERROR('Más Vistos-H'!G14/'Más Vistos-U'!G13,0)</f>
        <v>0.35977806788511746</v>
      </c>
      <c r="H14" s="241">
        <f>IFERROR('Más Vistos-H'!H14/'Más Vistos-U'!H13,0)</f>
        <v>0</v>
      </c>
      <c r="I14" s="241">
        <f>IFERROR('Más Vistos-H'!I14/'Más Vistos-U'!I13,0)</f>
        <v>0</v>
      </c>
      <c r="J14" s="242">
        <f>IFERROR('Más Vistos-H'!J14/'Más Vistos-U'!J13,0)</f>
        <v>0.53266847990329358</v>
      </c>
      <c r="K14" s="243">
        <f>IFERROR('Más Vistos-H'!K14/'Más Vistos-U'!K13,0)</f>
        <v>0.50183367329593698</v>
      </c>
      <c r="L14" s="243">
        <f>IFERROR('Más Vistos-H'!L14/'Más Vistos-U'!L13,0)</f>
        <v>0.42032444932912011</v>
      </c>
      <c r="M14" s="243">
        <f>IFERROR('Más Vistos-H'!M14/'Más Vistos-U'!M13,0)</f>
        <v>0.47811716098568685</v>
      </c>
      <c r="N14" s="243">
        <f>IFERROR('Más Vistos-H'!N14/'Más Vistos-U'!N13,0)</f>
        <v>7.7632961950809334E-2</v>
      </c>
      <c r="O14" s="243">
        <f>IFERROR('Más Vistos-H'!O14/'Más Vistos-U'!O13,0)</f>
        <v>0</v>
      </c>
      <c r="P14" s="243">
        <f>IFERROR('Más Vistos-H'!P14/'Más Vistos-U'!P13,0)</f>
        <v>0</v>
      </c>
      <c r="Q14" s="27">
        <f t="shared" si="0"/>
        <v>-0.14801419609340075</v>
      </c>
      <c r="R14" s="28">
        <f t="shared" si="1"/>
        <v>-0.14508205152565698</v>
      </c>
      <c r="S14" s="28">
        <f t="shared" si="2"/>
        <v>-0.28330180386220777</v>
      </c>
      <c r="T14" s="28">
        <f t="shared" si="3"/>
        <v>0.5406390246890963</v>
      </c>
      <c r="U14" s="28">
        <f t="shared" si="4"/>
        <v>-0.7842198597397585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395</v>
      </c>
      <c r="C15" s="240">
        <f>IFERROR('Más Vistos-H'!C15/'Más Vistos-U'!C14,0)</f>
        <v>0.84991965309040085</v>
      </c>
      <c r="D15" s="241">
        <f>IFERROR('Más Vistos-H'!D15/'Más Vistos-U'!D14,0)</f>
        <v>0.85491151443437097</v>
      </c>
      <c r="E15" s="241">
        <f>IFERROR('Más Vistos-H'!E15/'Más Vistos-U'!E14,0)</f>
        <v>0.86197883249229712</v>
      </c>
      <c r="F15" s="241">
        <f>IFERROR('Más Vistos-H'!F15/'Más Vistos-U'!F14,0)</f>
        <v>0.8842588793549423</v>
      </c>
      <c r="G15" s="241">
        <f>IFERROR('Más Vistos-H'!G15/'Más Vistos-U'!G14,0)</f>
        <v>0.8568587066565414</v>
      </c>
      <c r="H15" s="241">
        <f>IFERROR('Más Vistos-H'!H15/'Más Vistos-U'!H14,0)</f>
        <v>0</v>
      </c>
      <c r="I15" s="241">
        <f>IFERROR('Más Vistos-H'!I15/'Más Vistos-U'!I14,0)</f>
        <v>0</v>
      </c>
      <c r="J15" s="242">
        <f>IFERROR('Más Vistos-H'!J15/'Más Vistos-U'!J14,0)</f>
        <v>0.87533154644689115</v>
      </c>
      <c r="K15" s="243">
        <f>IFERROR('Más Vistos-H'!K15/'Más Vistos-U'!K14,0)</f>
        <v>0.93533856410992899</v>
      </c>
      <c r="L15" s="243">
        <f>IFERROR('Más Vistos-H'!L15/'Más Vistos-U'!L14,0)</f>
        <v>1.5927771389634107E-2</v>
      </c>
      <c r="M15" s="243">
        <f>IFERROR('Más Vistos-H'!M15/'Más Vistos-U'!M14,0)</f>
        <v>0.85187618991152592</v>
      </c>
      <c r="N15" s="243">
        <f>IFERROR('Más Vistos-H'!N15/'Más Vistos-U'!N14,0)</f>
        <v>0.80853479157429431</v>
      </c>
      <c r="O15" s="243">
        <f>IFERROR('Más Vistos-H'!O15/'Más Vistos-U'!O14,0)</f>
        <v>0</v>
      </c>
      <c r="P15" s="243">
        <f>IFERROR('Más Vistos-H'!P15/'Más Vistos-U'!P14,0)</f>
        <v>0</v>
      </c>
      <c r="Q15" s="27">
        <f t="shared" ref="Q15" si="7">IFERROR((J15-C15)/C15,"-")</f>
        <v>2.9899171367657962E-2</v>
      </c>
      <c r="R15" s="28">
        <f t="shared" ref="R15" si="8">IFERROR((K15-D15)/D15,"-")</f>
        <v>9.407646091744408E-2</v>
      </c>
      <c r="S15" s="28">
        <f t="shared" ref="S15" si="9">IFERROR((L15-E15)/E15,"-")</f>
        <v>-0.98152185321815733</v>
      </c>
      <c r="T15" s="28">
        <f t="shared" ref="T15" si="10">IFERROR((M15-F15)/F15,"-")</f>
        <v>-3.6621277093693665E-2</v>
      </c>
      <c r="U15" s="28">
        <f t="shared" ref="U15" si="11">IFERROR((N15-G15)/G15,"-")</f>
        <v>-5.6396596903130952E-2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5">
        <f>IFERROR('Más Vistos-H'!C16/'Más Vistos-U'!C15,0)</f>
        <v>0.87892050816250544</v>
      </c>
      <c r="D16" s="244">
        <f>IFERROR('Más Vistos-H'!D16/'Más Vistos-U'!D15,0)</f>
        <v>0.73272572476157349</v>
      </c>
      <c r="E16" s="244">
        <f>IFERROR('Más Vistos-H'!E16/'Más Vistos-U'!E15,0)</f>
        <v>0.84612543849270661</v>
      </c>
      <c r="F16" s="244">
        <f>IFERROR('Más Vistos-H'!F16/'Más Vistos-U'!F15,0)</f>
        <v>0.8403164636885494</v>
      </c>
      <c r="G16" s="244">
        <f>IFERROR('Más Vistos-H'!G16/'Más Vistos-U'!G15,0)</f>
        <v>0.82743419752718417</v>
      </c>
      <c r="H16" s="244">
        <f>IFERROR('Más Vistos-H'!H16/'Más Vistos-U'!H15,0)</f>
        <v>0</v>
      </c>
      <c r="I16" s="244">
        <f>IFERROR('Más Vistos-H'!I16/'Más Vistos-U'!I15,0)</f>
        <v>0</v>
      </c>
      <c r="J16" s="246">
        <f>IFERROR('Más Vistos-H'!J16/'Más Vistos-U'!J15,0)</f>
        <v>0.85234341834310068</v>
      </c>
      <c r="K16" s="246">
        <f>IFERROR('Más Vistos-H'!K16/'Más Vistos-U'!K15,0)</f>
        <v>0.59232070618470889</v>
      </c>
      <c r="L16" s="246">
        <f>IFERROR('Más Vistos-H'!L16/'Más Vistos-U'!L15,0)</f>
        <v>0.30457645701646457</v>
      </c>
      <c r="M16" s="246">
        <f>IFERROR('Más Vistos-H'!M16/'Más Vistos-U'!M15,0)</f>
        <v>0.82618363590673494</v>
      </c>
      <c r="N16" s="246">
        <f>IFERROR('Más Vistos-H'!N16/'Más Vistos-U'!N15,0)</f>
        <v>0.62608981366727201</v>
      </c>
      <c r="O16" s="246">
        <f>IFERROR('Más Vistos-H'!O16/'Más Vistos-U'!O15,0)</f>
        <v>0</v>
      </c>
      <c r="P16" s="247">
        <f>IFERROR('Más Vistos-H'!P16/'Más Vistos-U'!P15,0)</f>
        <v>0</v>
      </c>
      <c r="Q16" s="120">
        <f t="shared" si="0"/>
        <v>-3.0238331649545345E-2</v>
      </c>
      <c r="R16" s="121">
        <f t="shared" si="1"/>
        <v>-0.19162015721851711</v>
      </c>
      <c r="S16" s="121">
        <f t="shared" si="2"/>
        <v>-0.64003392031441686</v>
      </c>
      <c r="T16" s="121">
        <f t="shared" si="3"/>
        <v>-1.6818458750384045E-2</v>
      </c>
      <c r="U16" s="121">
        <f t="shared" si="4"/>
        <v>-0.24333582593230596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520" t="s">
        <v>203</v>
      </c>
      <c r="K2" s="520"/>
      <c r="L2" s="520"/>
      <c r="M2" s="520"/>
      <c r="N2" s="520"/>
      <c r="O2" s="520"/>
      <c r="P2" s="520"/>
    </row>
    <row r="3" spans="1:23" x14ac:dyDescent="0.25">
      <c r="C3" s="248">
        <v>43138</v>
      </c>
      <c r="D3" s="248">
        <v>43139</v>
      </c>
      <c r="E3" s="248">
        <v>43140</v>
      </c>
      <c r="F3" s="248">
        <v>43141</v>
      </c>
      <c r="G3" s="248">
        <v>43142</v>
      </c>
      <c r="H3" s="248">
        <v>43143</v>
      </c>
      <c r="I3" s="248">
        <v>43144</v>
      </c>
      <c r="J3" s="249">
        <v>43145</v>
      </c>
      <c r="K3" s="249">
        <v>43146</v>
      </c>
      <c r="L3" s="249">
        <v>43147</v>
      </c>
      <c r="M3" s="249">
        <v>43148</v>
      </c>
      <c r="N3" s="249">
        <v>43149</v>
      </c>
      <c r="O3" s="249">
        <v>43150</v>
      </c>
      <c r="P3" s="249">
        <v>43151</v>
      </c>
      <c r="Q3" s="248">
        <v>43152</v>
      </c>
      <c r="R3" s="248">
        <v>43153</v>
      </c>
      <c r="S3" s="248">
        <v>43154</v>
      </c>
      <c r="T3" s="248">
        <v>43155</v>
      </c>
      <c r="U3" s="248">
        <v>43156</v>
      </c>
      <c r="V3" s="248">
        <v>43157</v>
      </c>
      <c r="W3" s="248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0" t="s">
        <v>225</v>
      </c>
      <c r="K4" s="250" t="s">
        <v>226</v>
      </c>
      <c r="L4" s="250" t="s">
        <v>227</v>
      </c>
      <c r="M4" s="250" t="s">
        <v>228</v>
      </c>
      <c r="N4" s="250" t="s">
        <v>229</v>
      </c>
      <c r="O4" s="250" t="s">
        <v>230</v>
      </c>
      <c r="P4" s="250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2" customFormat="1" x14ac:dyDescent="0.25">
      <c r="A5" s="1"/>
      <c r="B5" s="251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2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2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2" customFormat="1" x14ac:dyDescent="0.25">
      <c r="A8" s="1"/>
      <c r="B8" s="253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2" customFormat="1" x14ac:dyDescent="0.25">
      <c r="A9" s="1"/>
      <c r="B9" s="253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2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2" customFormat="1" x14ac:dyDescent="0.25">
      <c r="A11" s="1"/>
      <c r="B11" s="253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2" customFormat="1" x14ac:dyDescent="0.25">
      <c r="A12" s="1"/>
      <c r="B12" s="251" t="s">
        <v>238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23" s="252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2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2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2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2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2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1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3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3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3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3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3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3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3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1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3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5" t="s">
        <v>262</v>
      </c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7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5" t="s">
        <v>270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5" t="s">
        <v>278</v>
      </c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8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85" t="s">
        <v>203</v>
      </c>
      <c r="K2" s="485"/>
      <c r="L2" s="485"/>
      <c r="M2" s="485"/>
      <c r="N2" s="485"/>
      <c r="O2" s="485"/>
      <c r="P2" s="485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85" t="s">
        <v>203</v>
      </c>
      <c r="K2" s="485"/>
      <c r="L2" s="485"/>
      <c r="M2" s="485"/>
      <c r="N2" s="485"/>
      <c r="O2" s="485"/>
      <c r="P2" s="485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3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8" t="s">
        <v>197</v>
      </c>
      <c r="C233" s="279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7">
        <v>14886.147999999999</v>
      </c>
      <c r="L233" s="277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1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0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7" sqref="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86" t="s">
        <v>409</v>
      </c>
      <c r="C2" s="487"/>
      <c r="D2" s="488"/>
      <c r="G2" s="486" t="s">
        <v>410</v>
      </c>
      <c r="H2" s="487"/>
      <c r="I2" s="488"/>
    </row>
    <row r="3" spans="2:10" ht="15.75" thickBot="1" x14ac:dyDescent="0.3">
      <c r="B3" s="486" t="str">
        <f>Replay!A1</f>
        <v>14/11 –20/11</v>
      </c>
      <c r="C3" s="487"/>
      <c r="D3" s="488"/>
      <c r="G3" s="486" t="str">
        <f>Replay!A1</f>
        <v>14/11 –20/11</v>
      </c>
      <c r="H3" s="487"/>
      <c r="I3" s="488"/>
    </row>
    <row r="4" spans="2:10" ht="15.75" thickBot="1" x14ac:dyDescent="0.3">
      <c r="B4" s="319" t="s">
        <v>370</v>
      </c>
      <c r="C4" s="319" t="s">
        <v>369</v>
      </c>
      <c r="D4" s="319" t="s">
        <v>371</v>
      </c>
      <c r="G4" s="319" t="s">
        <v>370</v>
      </c>
      <c r="H4" s="319" t="s">
        <v>369</v>
      </c>
      <c r="I4" s="319" t="s">
        <v>371</v>
      </c>
    </row>
    <row r="5" spans="2:10" x14ac:dyDescent="0.25">
      <c r="B5" s="318" t="s">
        <v>378</v>
      </c>
      <c r="C5" s="322">
        <v>94945.36</v>
      </c>
      <c r="D5" s="321">
        <f>C5/C8</f>
        <v>2.1900304737969323E-2</v>
      </c>
      <c r="G5" s="318" t="s">
        <v>414</v>
      </c>
      <c r="H5" s="320">
        <f>SUM(Destacados!H4:H80)</f>
        <v>529672.07666666608</v>
      </c>
      <c r="I5" s="321">
        <f>H5/C8</f>
        <v>0.12217532157646291</v>
      </c>
    </row>
    <row r="6" spans="2:10" x14ac:dyDescent="0.25">
      <c r="B6" s="309" t="s">
        <v>196</v>
      </c>
      <c r="C6" s="310">
        <v>4073834.3</v>
      </c>
      <c r="D6" s="311">
        <f>C6/C8</f>
        <v>0.93967954433994394</v>
      </c>
      <c r="G6" s="306" t="s">
        <v>413</v>
      </c>
      <c r="H6" s="307">
        <f>SUM('Más Vistos-H'!J16:P16)+SUM('Más Vistos-H'!J29:P29)</f>
        <v>1318167.7166666652</v>
      </c>
      <c r="I6" s="308">
        <f>H6/C8</f>
        <v>0.30405145328590227</v>
      </c>
      <c r="J6" s="311">
        <f>H6/C6</f>
        <v>0.32356930095724934</v>
      </c>
    </row>
    <row r="7" spans="2:10" x14ac:dyDescent="0.25">
      <c r="B7" s="312" t="s">
        <v>372</v>
      </c>
      <c r="C7" s="313">
        <v>166564.57999999999</v>
      </c>
      <c r="D7" s="314">
        <f>C7/C8</f>
        <v>3.8420150922086872E-2</v>
      </c>
      <c r="G7" s="306" t="s">
        <v>415</v>
      </c>
      <c r="H7" s="307">
        <f>SUM(Partidos!G2:G8)</f>
        <v>20579.573333333334</v>
      </c>
      <c r="I7" s="308">
        <f>H7/C8</f>
        <v>4.7469294695115924E-3</v>
      </c>
      <c r="J7" s="311">
        <f>H7/C6</f>
        <v>5.0516471259848088E-3</v>
      </c>
    </row>
    <row r="8" spans="2:10" x14ac:dyDescent="0.25">
      <c r="B8" s="315" t="s">
        <v>16</v>
      </c>
      <c r="C8" s="316">
        <f>SUM(C5:C7)</f>
        <v>4335344.2399999993</v>
      </c>
      <c r="D8" s="317">
        <f>SUM(D5:D7)</f>
        <v>1.0000000000000002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0"/>
  <sheetViews>
    <sheetView showGridLines="0" zoomScale="90" zoomScaleNormal="9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44" sqref="C44:D50"/>
    </sheetView>
  </sheetViews>
  <sheetFormatPr baseColWidth="10" defaultRowHeight="15" x14ac:dyDescent="0.25"/>
  <cols>
    <col min="1" max="1" width="0.85546875" style="303" customWidth="1"/>
    <col min="2" max="5" width="17.7109375" style="303" customWidth="1"/>
    <col min="6" max="6" width="23" style="305" customWidth="1"/>
    <col min="7" max="7" width="18.85546875" style="79" customWidth="1"/>
    <col min="8" max="16384" width="11.42578125" style="303"/>
  </cols>
  <sheetData>
    <row r="1" spans="2:8" ht="4.5" customHeight="1" thickBot="1" x14ac:dyDescent="0.3"/>
    <row r="2" spans="2:8" ht="21" customHeight="1" thickBot="1" x14ac:dyDescent="0.3">
      <c r="B2" s="319" t="s">
        <v>416</v>
      </c>
      <c r="C2" s="319" t="s">
        <v>378</v>
      </c>
      <c r="D2" s="319" t="s">
        <v>196</v>
      </c>
      <c r="E2" s="319" t="s">
        <v>372</v>
      </c>
      <c r="F2" s="319" t="s">
        <v>428</v>
      </c>
      <c r="G2" s="319" t="s">
        <v>448</v>
      </c>
    </row>
    <row r="3" spans="2:8" ht="24.95" customHeight="1" x14ac:dyDescent="0.25">
      <c r="B3" s="326" t="s">
        <v>390</v>
      </c>
      <c r="C3" s="327">
        <v>87399</v>
      </c>
      <c r="D3" s="327">
        <v>5645444</v>
      </c>
      <c r="E3" s="328">
        <v>423507</v>
      </c>
      <c r="F3" s="323"/>
      <c r="G3" s="323"/>
    </row>
    <row r="4" spans="2:8" ht="24.95" customHeight="1" x14ac:dyDescent="0.25">
      <c r="B4" s="329" t="s">
        <v>389</v>
      </c>
      <c r="C4" s="327">
        <v>83835</v>
      </c>
      <c r="D4" s="327">
        <v>4956020</v>
      </c>
      <c r="E4" s="328">
        <v>429559</v>
      </c>
      <c r="F4" s="323"/>
      <c r="G4" s="323"/>
    </row>
    <row r="5" spans="2:8" ht="24.95" customHeight="1" x14ac:dyDescent="0.25">
      <c r="B5" s="329" t="s">
        <v>388</v>
      </c>
      <c r="C5" s="327">
        <v>93126</v>
      </c>
      <c r="D5" s="327">
        <v>5511645</v>
      </c>
      <c r="E5" s="328">
        <v>450146</v>
      </c>
      <c r="F5" s="323"/>
      <c r="G5" s="323"/>
    </row>
    <row r="6" spans="2:8" ht="24.95" customHeight="1" x14ac:dyDescent="0.25">
      <c r="B6" s="329" t="s">
        <v>387</v>
      </c>
      <c r="C6" s="327">
        <v>108586</v>
      </c>
      <c r="D6" s="327">
        <v>5678819</v>
      </c>
      <c r="E6" s="328">
        <v>422155</v>
      </c>
      <c r="F6" s="323"/>
      <c r="G6" s="323"/>
    </row>
    <row r="7" spans="2:8" ht="24.95" customHeight="1" x14ac:dyDescent="0.25">
      <c r="B7" s="329" t="s">
        <v>386</v>
      </c>
      <c r="C7" s="327">
        <v>113859</v>
      </c>
      <c r="D7" s="327">
        <v>5963927</v>
      </c>
      <c r="E7" s="328">
        <v>395604</v>
      </c>
      <c r="F7" s="324" t="s">
        <v>431</v>
      </c>
      <c r="G7" s="324" t="s">
        <v>430</v>
      </c>
    </row>
    <row r="8" spans="2:8" ht="24.95" customHeight="1" x14ac:dyDescent="0.25">
      <c r="B8" s="329" t="s">
        <v>385</v>
      </c>
      <c r="C8" s="327">
        <v>112412</v>
      </c>
      <c r="D8" s="330">
        <v>6225747</v>
      </c>
      <c r="E8" s="328">
        <v>376269</v>
      </c>
      <c r="F8" s="324" t="s">
        <v>432</v>
      </c>
      <c r="G8" s="323"/>
    </row>
    <row r="9" spans="2:8" ht="24.95" customHeight="1" x14ac:dyDescent="0.25">
      <c r="B9" s="329" t="s">
        <v>394</v>
      </c>
      <c r="C9" s="307">
        <v>99203.687000000005</v>
      </c>
      <c r="D9" s="307">
        <v>5511680.5379999997</v>
      </c>
      <c r="E9" s="331">
        <v>364261.46899999998</v>
      </c>
      <c r="F9" s="324" t="s">
        <v>426</v>
      </c>
      <c r="G9" s="323"/>
    </row>
    <row r="10" spans="2:8" ht="24.95" customHeight="1" x14ac:dyDescent="0.25">
      <c r="B10" s="329" t="s">
        <v>383</v>
      </c>
      <c r="C10" s="307">
        <v>95987.509000000005</v>
      </c>
      <c r="D10" s="307">
        <v>5232186.608</v>
      </c>
      <c r="E10" s="331">
        <v>323560.11200000002</v>
      </c>
      <c r="F10" s="323"/>
      <c r="G10" s="323"/>
    </row>
    <row r="11" spans="2:8" ht="24.95" customHeight="1" x14ac:dyDescent="0.25">
      <c r="B11" s="329" t="s">
        <v>391</v>
      </c>
      <c r="C11" s="307">
        <v>101763.1</v>
      </c>
      <c r="D11" s="307">
        <v>5729848.5</v>
      </c>
      <c r="E11" s="331">
        <v>319277</v>
      </c>
      <c r="F11" s="323"/>
      <c r="G11" s="323"/>
    </row>
    <row r="12" spans="2:8" ht="24.95" customHeight="1" x14ac:dyDescent="0.25">
      <c r="B12" s="329" t="s">
        <v>396</v>
      </c>
      <c r="C12" s="307">
        <v>105886.77099999999</v>
      </c>
      <c r="D12" s="307">
        <v>5994518.1670000004</v>
      </c>
      <c r="E12" s="331">
        <v>285187.42099999997</v>
      </c>
      <c r="F12" s="323"/>
      <c r="G12" s="323"/>
    </row>
    <row r="13" spans="2:8" ht="24.95" customHeight="1" x14ac:dyDescent="0.25">
      <c r="B13" s="329" t="s">
        <v>452</v>
      </c>
      <c r="C13" s="307">
        <v>114105.53</v>
      </c>
      <c r="D13" s="307">
        <v>5584158.2400000002</v>
      </c>
      <c r="E13" s="331">
        <v>279806.15999999997</v>
      </c>
      <c r="F13" s="323"/>
      <c r="G13" s="323"/>
    </row>
    <row r="14" spans="2:8" ht="24.95" customHeight="1" x14ac:dyDescent="0.25">
      <c r="B14" s="329" t="s">
        <v>453</v>
      </c>
      <c r="C14" s="307">
        <v>115989.13</v>
      </c>
      <c r="D14" s="307">
        <v>5722573.3799999999</v>
      </c>
      <c r="E14" s="331">
        <v>276331.37</v>
      </c>
      <c r="F14" s="323"/>
      <c r="G14" s="323"/>
    </row>
    <row r="15" spans="2:8" ht="24.95" customHeight="1" x14ac:dyDescent="0.25">
      <c r="B15" s="329" t="s">
        <v>407</v>
      </c>
      <c r="C15" s="307">
        <v>114272.19</v>
      </c>
      <c r="D15" s="307">
        <v>5606485.2999999998</v>
      </c>
      <c r="E15" s="331">
        <v>264332.23</v>
      </c>
      <c r="F15" s="325" t="s">
        <v>434</v>
      </c>
      <c r="G15" s="400" t="s">
        <v>433</v>
      </c>
      <c r="H15" s="489" t="s">
        <v>520</v>
      </c>
    </row>
    <row r="16" spans="2:8" ht="24.95" customHeight="1" x14ac:dyDescent="0.25">
      <c r="B16" s="329" t="s">
        <v>408</v>
      </c>
      <c r="C16" s="313">
        <v>125845.21</v>
      </c>
      <c r="D16" s="391">
        <v>6044714.2199999997</v>
      </c>
      <c r="E16" s="331">
        <v>283597.23</v>
      </c>
      <c r="F16" s="323"/>
      <c r="G16" s="401"/>
      <c r="H16" s="489"/>
    </row>
    <row r="17" spans="2:9" ht="24.95" customHeight="1" x14ac:dyDescent="0.25">
      <c r="B17" s="332" t="s">
        <v>425</v>
      </c>
      <c r="C17" s="392">
        <v>126278.9</v>
      </c>
      <c r="D17" s="333">
        <v>5912788.4100000001</v>
      </c>
      <c r="E17" s="334">
        <v>267736.38</v>
      </c>
      <c r="F17" s="335" t="s">
        <v>435</v>
      </c>
      <c r="G17" s="402" t="s">
        <v>436</v>
      </c>
      <c r="H17" s="489"/>
    </row>
    <row r="18" spans="2:9" ht="24.95" customHeight="1" x14ac:dyDescent="0.25">
      <c r="B18" s="332" t="s">
        <v>451</v>
      </c>
      <c r="C18" s="392">
        <v>125308.59</v>
      </c>
      <c r="D18" s="333">
        <v>5916998.4100000001</v>
      </c>
      <c r="E18" s="334">
        <v>252904.34</v>
      </c>
      <c r="F18" s="335" t="s">
        <v>435</v>
      </c>
      <c r="G18" s="402" t="s">
        <v>437</v>
      </c>
      <c r="H18" s="489"/>
    </row>
    <row r="19" spans="2:9" ht="24.95" customHeight="1" x14ac:dyDescent="0.25">
      <c r="B19" s="332" t="s">
        <v>450</v>
      </c>
      <c r="C19" s="392">
        <v>117247.22</v>
      </c>
      <c r="D19" s="333">
        <v>5740230.1799999997</v>
      </c>
      <c r="E19" s="334">
        <v>239734.7</v>
      </c>
      <c r="F19" s="335" t="s">
        <v>435</v>
      </c>
      <c r="G19" s="402" t="s">
        <v>459</v>
      </c>
      <c r="H19" s="489"/>
      <c r="I19" s="403"/>
    </row>
    <row r="20" spans="2:9" ht="24.75" customHeight="1" x14ac:dyDescent="0.25">
      <c r="B20" s="332" t="s">
        <v>454</v>
      </c>
      <c r="C20" s="392">
        <v>118928.22</v>
      </c>
      <c r="D20" s="333">
        <v>5816188.1500000004</v>
      </c>
      <c r="E20" s="334">
        <v>238912.56</v>
      </c>
      <c r="F20" s="335" t="s">
        <v>435</v>
      </c>
      <c r="G20" s="402" t="s">
        <v>460</v>
      </c>
      <c r="H20" s="489"/>
      <c r="I20" s="403"/>
    </row>
    <row r="21" spans="2:9" ht="33" customHeight="1" x14ac:dyDescent="0.25">
      <c r="B21" s="332" t="s">
        <v>455</v>
      </c>
      <c r="C21" s="392">
        <v>131610.35</v>
      </c>
      <c r="D21" s="333">
        <v>6046323.7000000002</v>
      </c>
      <c r="E21" s="334">
        <v>263303.90000000002</v>
      </c>
      <c r="F21" s="335" t="s">
        <v>462</v>
      </c>
      <c r="G21" s="402" t="s">
        <v>436</v>
      </c>
      <c r="H21" s="489"/>
      <c r="I21" s="403"/>
    </row>
    <row r="22" spans="2:9" ht="33" customHeight="1" x14ac:dyDescent="0.25">
      <c r="B22" s="332" t="s">
        <v>456</v>
      </c>
      <c r="C22" s="392">
        <v>130821.32</v>
      </c>
      <c r="D22" s="333">
        <v>6076205.3600000003</v>
      </c>
      <c r="E22" s="334">
        <v>249110.57</v>
      </c>
      <c r="F22" s="335" t="s">
        <v>463</v>
      </c>
      <c r="G22" s="402" t="s">
        <v>461</v>
      </c>
      <c r="H22" s="489"/>
      <c r="I22" s="403"/>
    </row>
    <row r="23" spans="2:9" ht="24.75" customHeight="1" x14ac:dyDescent="0.25">
      <c r="B23" s="332" t="s">
        <v>458</v>
      </c>
      <c r="C23" s="392">
        <v>127202.39</v>
      </c>
      <c r="D23" s="392">
        <v>6114404.1100000003</v>
      </c>
      <c r="E23" s="334">
        <v>244551.5</v>
      </c>
      <c r="F23" s="335" t="s">
        <v>464</v>
      </c>
      <c r="G23" s="402" t="s">
        <v>464</v>
      </c>
      <c r="H23" s="489"/>
    </row>
    <row r="24" spans="2:9" x14ac:dyDescent="0.25">
      <c r="B24" s="332" t="s">
        <v>466</v>
      </c>
      <c r="C24" s="392">
        <v>132633.9</v>
      </c>
      <c r="D24" s="392">
        <v>5755835.5099999998</v>
      </c>
      <c r="E24" s="334">
        <v>247107.48</v>
      </c>
      <c r="F24" s="335"/>
      <c r="G24" s="402"/>
      <c r="H24" s="489"/>
    </row>
    <row r="25" spans="2:9" ht="22.5" x14ac:dyDescent="0.25">
      <c r="B25" s="332" t="s">
        <v>471</v>
      </c>
      <c r="C25" s="392">
        <v>116869.8</v>
      </c>
      <c r="D25" s="392">
        <v>5411097.5300000003</v>
      </c>
      <c r="E25" s="334">
        <v>210703.58</v>
      </c>
      <c r="F25" s="335" t="s">
        <v>517</v>
      </c>
      <c r="G25" s="402" t="s">
        <v>518</v>
      </c>
      <c r="H25" s="489"/>
    </row>
    <row r="26" spans="2:9" ht="22.5" x14ac:dyDescent="0.25">
      <c r="B26" s="332" t="s">
        <v>496</v>
      </c>
      <c r="C26" s="392">
        <v>134421.4</v>
      </c>
      <c r="D26" s="392">
        <v>5337041.28</v>
      </c>
      <c r="E26" s="334">
        <v>221698.33</v>
      </c>
      <c r="F26" s="335" t="s">
        <v>517</v>
      </c>
      <c r="G26" s="402" t="s">
        <v>519</v>
      </c>
      <c r="H26" s="489"/>
    </row>
    <row r="27" spans="2:9" x14ac:dyDescent="0.25">
      <c r="B27" s="332" t="s">
        <v>499</v>
      </c>
      <c r="C27" s="392">
        <v>110963.31</v>
      </c>
      <c r="D27" s="392">
        <v>5229629.4400000004</v>
      </c>
      <c r="E27" s="334">
        <v>202805.14</v>
      </c>
      <c r="F27" s="335"/>
      <c r="G27" s="336"/>
    </row>
    <row r="28" spans="2:9" x14ac:dyDescent="0.25">
      <c r="B28" s="332" t="s">
        <v>505</v>
      </c>
      <c r="C28" s="392">
        <v>108650.38</v>
      </c>
      <c r="D28" s="392">
        <v>5184216.4000000004</v>
      </c>
      <c r="E28" s="334">
        <v>196603.49</v>
      </c>
      <c r="F28" s="335"/>
      <c r="G28" s="336"/>
    </row>
    <row r="29" spans="2:9" x14ac:dyDescent="0.25">
      <c r="B29" s="332" t="s">
        <v>512</v>
      </c>
      <c r="C29" s="392">
        <v>101786.21</v>
      </c>
      <c r="D29" s="392">
        <v>5153924.3099999996</v>
      </c>
      <c r="E29" s="334">
        <v>181891.44</v>
      </c>
      <c r="F29" s="335"/>
      <c r="G29" s="336"/>
    </row>
    <row r="30" spans="2:9" ht="22.5" x14ac:dyDescent="0.25">
      <c r="B30" s="332" t="s">
        <v>515</v>
      </c>
      <c r="C30" s="392">
        <v>107036.54</v>
      </c>
      <c r="D30" s="392">
        <v>4659302.5</v>
      </c>
      <c r="E30" s="334">
        <v>191987.59</v>
      </c>
      <c r="F30" s="335" t="s">
        <v>548</v>
      </c>
      <c r="G30" s="336" t="s">
        <v>459</v>
      </c>
    </row>
    <row r="31" spans="2:9" ht="15.75" thickBot="1" x14ac:dyDescent="0.3">
      <c r="B31" s="332" t="s">
        <v>534</v>
      </c>
      <c r="C31" s="392">
        <v>108845.6</v>
      </c>
      <c r="D31" s="392">
        <v>5133523.37</v>
      </c>
      <c r="E31" s="334">
        <v>184224.53</v>
      </c>
      <c r="F31" s="335"/>
      <c r="G31" s="336"/>
    </row>
    <row r="32" spans="2:9" ht="15.75" thickBot="1" x14ac:dyDescent="0.3">
      <c r="B32" s="372" t="s">
        <v>613</v>
      </c>
      <c r="C32" s="396">
        <v>94945.36</v>
      </c>
      <c r="D32" s="396">
        <v>4073834.3</v>
      </c>
      <c r="E32" s="381">
        <v>166564.57999999999</v>
      </c>
      <c r="F32" s="373"/>
      <c r="G32" s="374"/>
    </row>
    <row r="33" spans="2:7" x14ac:dyDescent="0.25">
      <c r="B33" s="416"/>
      <c r="C33" s="423"/>
      <c r="D33" s="423"/>
      <c r="E33" s="417"/>
      <c r="F33" s="424"/>
      <c r="G33" s="425"/>
    </row>
    <row r="35" spans="2:7" x14ac:dyDescent="0.25">
      <c r="D35" s="405">
        <f>D23-D30</f>
        <v>1455101.6100000003</v>
      </c>
    </row>
    <row r="36" spans="2:7" x14ac:dyDescent="0.25">
      <c r="D36" s="406">
        <f>D35/D23</f>
        <v>0.2379792999975594</v>
      </c>
    </row>
    <row r="40" spans="2:7" x14ac:dyDescent="0.25">
      <c r="F40" s="303"/>
    </row>
  </sheetData>
  <mergeCells count="1">
    <mergeCell ref="H15:H26"/>
  </mergeCells>
  <phoneticPr fontId="4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0"/>
  <sheetViews>
    <sheetView showGridLines="0" topLeftCell="A10" zoomScaleNormal="100" workbookViewId="0">
      <selection activeCell="H15" sqref="H15"/>
    </sheetView>
  </sheetViews>
  <sheetFormatPr baseColWidth="10" defaultRowHeight="15" x14ac:dyDescent="0.25"/>
  <cols>
    <col min="1" max="1" width="0.85546875" customWidth="1"/>
    <col min="2" max="5" width="17.7109375" style="337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9" t="s">
        <v>416</v>
      </c>
      <c r="C2" s="319" t="s">
        <v>8</v>
      </c>
      <c r="D2" s="319" t="s">
        <v>417</v>
      </c>
      <c r="E2" s="319" t="s">
        <v>418</v>
      </c>
    </row>
    <row r="3" spans="2:6" ht="20.100000000000001" customHeight="1" x14ac:dyDescent="0.25">
      <c r="B3" s="355" t="s">
        <v>393</v>
      </c>
      <c r="C3" s="356">
        <v>229372.38333333313</v>
      </c>
      <c r="D3" s="356">
        <v>1349796.46</v>
      </c>
      <c r="E3" s="356">
        <v>282574.91666666669</v>
      </c>
    </row>
    <row r="4" spans="2:6" ht="20.100000000000001" customHeight="1" x14ac:dyDescent="0.25">
      <c r="B4" s="340" t="s">
        <v>383</v>
      </c>
      <c r="C4" s="339">
        <v>328458.67</v>
      </c>
      <c r="D4" s="339">
        <v>1337820.58</v>
      </c>
      <c r="E4" s="339">
        <v>196728.92</v>
      </c>
    </row>
    <row r="5" spans="2:6" ht="20.100000000000001" customHeight="1" x14ac:dyDescent="0.25">
      <c r="B5" s="340" t="s">
        <v>391</v>
      </c>
      <c r="C5" s="339">
        <v>614295.7833451</v>
      </c>
      <c r="D5" s="339">
        <v>1344824.8166666655</v>
      </c>
      <c r="E5" s="339">
        <v>380612.2043000001</v>
      </c>
    </row>
    <row r="6" spans="2:6" ht="20.100000000000001" customHeight="1" x14ac:dyDescent="0.25">
      <c r="B6" s="340" t="s">
        <v>396</v>
      </c>
      <c r="C6" s="339">
        <v>610566.51666666579</v>
      </c>
      <c r="D6" s="393">
        <v>2165471.8499999978</v>
      </c>
      <c r="E6" s="339">
        <v>621346.44999999984</v>
      </c>
    </row>
    <row r="7" spans="2:6" ht="20.100000000000001" customHeight="1" x14ac:dyDescent="0.25">
      <c r="B7" s="340" t="s">
        <v>452</v>
      </c>
      <c r="C7" s="339">
        <v>495980.07666666608</v>
      </c>
      <c r="D7" s="339">
        <v>1710027.4833333315</v>
      </c>
      <c r="E7" s="339">
        <v>288256.72366666654</v>
      </c>
    </row>
    <row r="8" spans="2:6" ht="20.100000000000001" customHeight="1" x14ac:dyDescent="0.25">
      <c r="B8" s="340" t="s">
        <v>453</v>
      </c>
      <c r="C8" s="339">
        <v>645742.58333333244</v>
      </c>
      <c r="D8" s="339">
        <v>1605951.2166666649</v>
      </c>
      <c r="E8" s="339">
        <v>418884.89437000017</v>
      </c>
    </row>
    <row r="9" spans="2:6" ht="20.100000000000001" customHeight="1" x14ac:dyDescent="0.25">
      <c r="B9" s="340" t="s">
        <v>407</v>
      </c>
      <c r="C9" s="339">
        <v>610706.95333333267</v>
      </c>
      <c r="D9" s="339">
        <v>1347746.1333333317</v>
      </c>
      <c r="E9" s="339">
        <v>335206.93333333335</v>
      </c>
      <c r="F9" s="338" t="s">
        <v>411</v>
      </c>
    </row>
    <row r="10" spans="2:6" ht="20.100000000000001" customHeight="1" x14ac:dyDescent="0.25">
      <c r="B10" s="340" t="s">
        <v>408</v>
      </c>
      <c r="C10" s="390">
        <v>948656.81666666537</v>
      </c>
      <c r="D10" s="390">
        <v>1116358.3666666651</v>
      </c>
      <c r="E10" s="390">
        <v>744277.69999999984</v>
      </c>
    </row>
    <row r="11" spans="2:6" ht="20.100000000000001" customHeight="1" x14ac:dyDescent="0.25">
      <c r="B11" s="340" t="s">
        <v>425</v>
      </c>
      <c r="C11" s="390">
        <v>845932.97666666622</v>
      </c>
      <c r="D11" s="390">
        <v>1795789.6333333314</v>
      </c>
      <c r="E11" s="390">
        <v>421628.28</v>
      </c>
    </row>
    <row r="12" spans="2:6" ht="20.100000000000001" customHeight="1" x14ac:dyDescent="0.25">
      <c r="B12" s="340" t="s">
        <v>451</v>
      </c>
      <c r="C12" s="390">
        <v>1094224.013333332</v>
      </c>
      <c r="D12" s="390">
        <v>1811610.2333333315</v>
      </c>
      <c r="E12" s="390">
        <v>474333.75099999999</v>
      </c>
    </row>
    <row r="13" spans="2:6" x14ac:dyDescent="0.25">
      <c r="B13" s="340" t="s">
        <v>450</v>
      </c>
      <c r="C13" s="390">
        <v>975683.08333333232</v>
      </c>
      <c r="D13" s="404">
        <v>1889718.6499999987</v>
      </c>
      <c r="E13" s="390">
        <v>424470.00669999997</v>
      </c>
    </row>
    <row r="14" spans="2:6" x14ac:dyDescent="0.25">
      <c r="B14" s="340" t="s">
        <v>454</v>
      </c>
      <c r="C14" s="390">
        <v>1223152.2133333324</v>
      </c>
      <c r="D14" s="390">
        <v>1781795.2599999984</v>
      </c>
      <c r="E14" s="390">
        <v>521529.59000000014</v>
      </c>
    </row>
    <row r="15" spans="2:6" x14ac:dyDescent="0.25">
      <c r="B15" s="340" t="s">
        <v>455</v>
      </c>
      <c r="C15" s="390">
        <v>1024428.1466666657</v>
      </c>
      <c r="D15" s="390">
        <v>1760664.8666666644</v>
      </c>
      <c r="E15" s="390">
        <v>584810.86666666658</v>
      </c>
    </row>
    <row r="16" spans="2:6" x14ac:dyDescent="0.25">
      <c r="B16" s="340" t="s">
        <v>456</v>
      </c>
      <c r="C16" s="390">
        <v>1020359.2299999989</v>
      </c>
      <c r="D16" s="390">
        <v>1819450.7899999984</v>
      </c>
      <c r="E16" s="390">
        <v>761014.54300000006</v>
      </c>
    </row>
    <row r="17" spans="2:5" x14ac:dyDescent="0.25">
      <c r="B17" s="340" t="s">
        <v>458</v>
      </c>
      <c r="C17" s="390">
        <v>1236435.7666666657</v>
      </c>
      <c r="D17" s="390">
        <v>1863513.5366666648</v>
      </c>
      <c r="E17" s="390">
        <v>682036.51930000028</v>
      </c>
    </row>
    <row r="18" spans="2:5" x14ac:dyDescent="0.25">
      <c r="B18" s="340" t="s">
        <v>466</v>
      </c>
      <c r="C18" s="390">
        <v>1413896.4399999988</v>
      </c>
      <c r="D18" s="393">
        <v>1911445.8866666649</v>
      </c>
      <c r="E18" s="390">
        <v>305591.94333333336</v>
      </c>
    </row>
    <row r="19" spans="2:5" x14ac:dyDescent="0.25">
      <c r="B19" s="340" t="s">
        <v>471</v>
      </c>
      <c r="C19" s="390">
        <v>728229.89666666603</v>
      </c>
      <c r="D19" s="390">
        <v>1694797.60333333</v>
      </c>
      <c r="E19" s="390">
        <v>204620.06140000001</v>
      </c>
    </row>
    <row r="20" spans="2:5" x14ac:dyDescent="0.25">
      <c r="B20" s="340" t="s">
        <v>496</v>
      </c>
      <c r="C20" s="390">
        <v>1080001.7933333321</v>
      </c>
      <c r="D20" s="390">
        <v>1689052.0499999984</v>
      </c>
      <c r="E20" s="390">
        <v>574190.40989999985</v>
      </c>
    </row>
    <row r="21" spans="2:5" x14ac:dyDescent="0.25">
      <c r="B21" s="340" t="s">
        <v>499</v>
      </c>
      <c r="C21" s="390">
        <v>1039748.3633333314</v>
      </c>
      <c r="D21" s="390">
        <v>1566862.6999999983</v>
      </c>
      <c r="E21" s="390">
        <v>495546.88539999991</v>
      </c>
    </row>
    <row r="22" spans="2:5" x14ac:dyDescent="0.25">
      <c r="B22" s="340" t="s">
        <v>505</v>
      </c>
      <c r="C22" s="390">
        <v>825826.8</v>
      </c>
      <c r="D22" s="390">
        <v>1608232.4566666654</v>
      </c>
      <c r="E22" s="390">
        <v>421434.18497000012</v>
      </c>
    </row>
    <row r="23" spans="2:5" x14ac:dyDescent="0.25">
      <c r="B23" s="340" t="s">
        <v>512</v>
      </c>
      <c r="C23" s="390">
        <v>1145203.633333331</v>
      </c>
      <c r="D23" s="390">
        <v>1734749.1999999981</v>
      </c>
      <c r="E23" s="390">
        <v>379280.33332999999</v>
      </c>
    </row>
    <row r="24" spans="2:5" x14ac:dyDescent="0.25">
      <c r="B24" s="340" t="s">
        <v>515</v>
      </c>
      <c r="C24" s="390">
        <v>1010198.6966666657</v>
      </c>
      <c r="D24" s="390">
        <v>1364365.7233333318</v>
      </c>
      <c r="E24" s="390">
        <v>241132.81</v>
      </c>
    </row>
    <row r="25" spans="2:5" x14ac:dyDescent="0.25">
      <c r="B25" s="340" t="s">
        <v>534</v>
      </c>
      <c r="C25" s="390">
        <v>1375636.3033333314</v>
      </c>
      <c r="D25" s="390">
        <v>1529460.0466666652</v>
      </c>
      <c r="E25" s="390">
        <v>478085.30900000007</v>
      </c>
    </row>
    <row r="26" spans="2:5" x14ac:dyDescent="0.25">
      <c r="B26" s="340" t="s">
        <v>613</v>
      </c>
      <c r="C26" s="390">
        <v>529672.07666666608</v>
      </c>
      <c r="D26" s="390">
        <v>1318167.7166666652</v>
      </c>
      <c r="E26" s="390">
        <v>20579.573333333334</v>
      </c>
    </row>
    <row r="27" spans="2:5" x14ac:dyDescent="0.25">
      <c r="B27" s="416"/>
      <c r="C27" s="417"/>
      <c r="D27" s="417"/>
      <c r="E27" s="417"/>
    </row>
    <row r="28" spans="2:5" x14ac:dyDescent="0.25">
      <c r="B28" s="397"/>
    </row>
    <row r="29" spans="2:5" x14ac:dyDescent="0.25">
      <c r="B29" s="397"/>
      <c r="D29" s="405">
        <f>D18-D24</f>
        <v>547080.1633333331</v>
      </c>
    </row>
    <row r="30" spans="2:5" x14ac:dyDescent="0.25">
      <c r="B30" s="397"/>
      <c r="D30" s="406">
        <f>D29/D18</f>
        <v>0.28621273934538427</v>
      </c>
    </row>
  </sheetData>
  <phoneticPr fontId="4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50"/>
  <sheetViews>
    <sheetView topLeftCell="A7" zoomScale="85" zoomScaleNormal="85" workbookViewId="0">
      <selection activeCell="C25" sqref="C25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x14ac:dyDescent="0.25">
      <c r="B2" s="492" t="s">
        <v>196</v>
      </c>
      <c r="C2" s="493"/>
    </row>
    <row r="3" spans="2:9" ht="20.100000000000001" customHeight="1" x14ac:dyDescent="0.25">
      <c r="B3" s="407" t="s">
        <v>438</v>
      </c>
      <c r="C3" s="407" t="s">
        <v>373</v>
      </c>
      <c r="D3" s="408" t="s">
        <v>214</v>
      </c>
      <c r="E3" s="408" t="s">
        <v>216</v>
      </c>
      <c r="F3" s="408" t="s">
        <v>374</v>
      </c>
      <c r="G3" s="408" t="s">
        <v>375</v>
      </c>
      <c r="H3" s="408" t="s">
        <v>376</v>
      </c>
      <c r="I3" s="408" t="s">
        <v>377</v>
      </c>
    </row>
    <row r="4" spans="2:9" ht="17.100000000000001" customHeight="1" x14ac:dyDescent="0.25">
      <c r="B4" s="398"/>
      <c r="C4" s="426" t="s">
        <v>508</v>
      </c>
      <c r="D4" s="427" t="s">
        <v>535</v>
      </c>
      <c r="E4" s="409">
        <v>44879</v>
      </c>
      <c r="F4" s="428">
        <v>0.20833333333333334</v>
      </c>
      <c r="G4" s="428">
        <v>0.375</v>
      </c>
      <c r="H4" s="410">
        <v>47192.766666666597</v>
      </c>
      <c r="I4" s="384">
        <v>47993</v>
      </c>
    </row>
    <row r="5" spans="2:9" ht="17.100000000000001" customHeight="1" x14ac:dyDescent="0.25">
      <c r="B5" s="398"/>
      <c r="C5" s="426" t="s">
        <v>537</v>
      </c>
      <c r="D5" s="427" t="s">
        <v>535</v>
      </c>
      <c r="E5" s="409">
        <v>44879</v>
      </c>
      <c r="F5" s="428">
        <v>0.79166666666666663</v>
      </c>
      <c r="G5" s="428">
        <v>0.85416666666666663</v>
      </c>
      <c r="H5" s="410">
        <v>46666.55</v>
      </c>
      <c r="I5" s="384">
        <v>44742</v>
      </c>
    </row>
    <row r="6" spans="2:9" ht="17.100000000000001" customHeight="1" x14ac:dyDescent="0.25">
      <c r="B6" s="398"/>
      <c r="C6" s="426" t="s">
        <v>614</v>
      </c>
      <c r="D6" s="427" t="s">
        <v>535</v>
      </c>
      <c r="E6" s="409">
        <v>44879</v>
      </c>
      <c r="F6" s="428">
        <v>0.89583333333333337</v>
      </c>
      <c r="G6" s="428">
        <v>0.9375</v>
      </c>
      <c r="H6" s="410">
        <v>22358.5333333333</v>
      </c>
      <c r="I6" s="384">
        <v>38773</v>
      </c>
    </row>
    <row r="7" spans="2:9" ht="17.100000000000001" customHeight="1" x14ac:dyDescent="0.25">
      <c r="B7" s="398"/>
      <c r="C7" s="426" t="s">
        <v>614</v>
      </c>
      <c r="D7" s="427" t="s">
        <v>535</v>
      </c>
      <c r="E7" s="409">
        <v>44880</v>
      </c>
      <c r="F7" s="428">
        <v>0.9375</v>
      </c>
      <c r="G7" s="428">
        <v>0.97916666666666663</v>
      </c>
      <c r="H7" s="410">
        <v>14733.7166666666</v>
      </c>
      <c r="I7" s="384">
        <v>25294</v>
      </c>
    </row>
    <row r="8" spans="2:9" ht="17.100000000000001" customHeight="1" x14ac:dyDescent="0.25">
      <c r="B8" s="398"/>
      <c r="C8" s="426" t="s">
        <v>615</v>
      </c>
      <c r="D8" s="427" t="s">
        <v>535</v>
      </c>
      <c r="E8" s="409">
        <v>44880</v>
      </c>
      <c r="F8" s="428">
        <v>0.89583333333333337</v>
      </c>
      <c r="G8" s="428">
        <v>0.9375</v>
      </c>
      <c r="H8" s="410">
        <v>27275.333333333299</v>
      </c>
      <c r="I8" s="384">
        <v>39414</v>
      </c>
    </row>
    <row r="9" spans="2:9" ht="17.100000000000001" customHeight="1" x14ac:dyDescent="0.25">
      <c r="B9" s="398"/>
      <c r="C9" s="426" t="s">
        <v>615</v>
      </c>
      <c r="D9" s="427" t="s">
        <v>535</v>
      </c>
      <c r="E9" s="409">
        <v>44881</v>
      </c>
      <c r="F9" s="428">
        <v>0.89583333333333337</v>
      </c>
      <c r="G9" s="428">
        <v>0.9375</v>
      </c>
      <c r="H9" s="410">
        <v>18904.8166666666</v>
      </c>
      <c r="I9" s="384">
        <v>51367</v>
      </c>
    </row>
    <row r="10" spans="2:9" ht="17.100000000000001" customHeight="1" x14ac:dyDescent="0.25">
      <c r="B10" s="398"/>
      <c r="C10" s="426" t="s">
        <v>615</v>
      </c>
      <c r="D10" s="427" t="s">
        <v>535</v>
      </c>
      <c r="E10" s="409">
        <v>44882</v>
      </c>
      <c r="F10" s="428">
        <v>0.89583333333333337</v>
      </c>
      <c r="G10" s="428">
        <v>0.9375</v>
      </c>
      <c r="H10" s="410">
        <v>17182.233333333301</v>
      </c>
      <c r="I10" s="384">
        <v>33160</v>
      </c>
    </row>
    <row r="11" spans="2:9" ht="17.100000000000001" customHeight="1" x14ac:dyDescent="0.25">
      <c r="B11" s="398"/>
      <c r="C11" s="426" t="s">
        <v>615</v>
      </c>
      <c r="D11" s="427" t="s">
        <v>535</v>
      </c>
      <c r="E11" s="409">
        <v>44883</v>
      </c>
      <c r="F11" s="428">
        <v>0.89583333333333337</v>
      </c>
      <c r="G11" s="428">
        <v>0.9375</v>
      </c>
      <c r="H11" s="410">
        <v>13977.65</v>
      </c>
      <c r="I11" s="384">
        <v>29380</v>
      </c>
    </row>
    <row r="12" spans="2:9" ht="17.100000000000001" customHeight="1" x14ac:dyDescent="0.25">
      <c r="B12" s="398"/>
      <c r="C12" s="426" t="s">
        <v>495</v>
      </c>
      <c r="D12" s="427" t="s">
        <v>381</v>
      </c>
      <c r="E12" s="409">
        <v>44879</v>
      </c>
      <c r="F12" s="428">
        <v>0.90625</v>
      </c>
      <c r="G12" s="428">
        <v>0.95833333333333337</v>
      </c>
      <c r="H12" s="410">
        <v>27993.516666666601</v>
      </c>
      <c r="I12" s="384">
        <v>32300</v>
      </c>
    </row>
    <row r="13" spans="2:9" ht="17.100000000000001" customHeight="1" x14ac:dyDescent="0.25">
      <c r="B13" s="398"/>
      <c r="C13" s="426" t="s">
        <v>495</v>
      </c>
      <c r="D13" s="427" t="s">
        <v>381</v>
      </c>
      <c r="E13" s="409">
        <v>44880</v>
      </c>
      <c r="F13" s="428">
        <v>0.90625</v>
      </c>
      <c r="G13" s="428">
        <v>0.95833333333333337</v>
      </c>
      <c r="H13" s="410">
        <v>24157.45</v>
      </c>
      <c r="I13" s="384">
        <v>29213</v>
      </c>
    </row>
    <row r="14" spans="2:9" ht="17.100000000000001" customHeight="1" x14ac:dyDescent="0.25">
      <c r="B14" s="398"/>
      <c r="C14" s="426" t="s">
        <v>495</v>
      </c>
      <c r="D14" s="427" t="s">
        <v>381</v>
      </c>
      <c r="E14" s="409">
        <v>44881</v>
      </c>
      <c r="F14" s="428">
        <v>0.90625</v>
      </c>
      <c r="G14" s="428">
        <v>0.95833333333333337</v>
      </c>
      <c r="H14" s="410">
        <v>20776.633333333299</v>
      </c>
      <c r="I14" s="384">
        <v>33103</v>
      </c>
    </row>
    <row r="15" spans="2:9" ht="17.100000000000001" customHeight="1" x14ac:dyDescent="0.25">
      <c r="B15" s="398"/>
      <c r="C15" s="426" t="s">
        <v>495</v>
      </c>
      <c r="D15" s="427" t="s">
        <v>381</v>
      </c>
      <c r="E15" s="409">
        <v>44882</v>
      </c>
      <c r="F15" s="428">
        <v>0.90625</v>
      </c>
      <c r="G15" s="428">
        <v>0.95833333333333337</v>
      </c>
      <c r="H15" s="410">
        <v>26257.433333333302</v>
      </c>
      <c r="I15" s="384">
        <v>31050</v>
      </c>
    </row>
    <row r="16" spans="2:9" ht="17.100000000000001" customHeight="1" x14ac:dyDescent="0.25">
      <c r="B16" s="398"/>
      <c r="C16" s="426" t="s">
        <v>495</v>
      </c>
      <c r="D16" s="427" t="s">
        <v>381</v>
      </c>
      <c r="E16" s="409">
        <v>44883</v>
      </c>
      <c r="F16" s="428">
        <v>0.90625</v>
      </c>
      <c r="G16" s="428">
        <v>0.95833333333333337</v>
      </c>
      <c r="H16" s="410">
        <v>22592.916666666599</v>
      </c>
      <c r="I16" s="384">
        <v>27910</v>
      </c>
    </row>
    <row r="17" spans="2:11" ht="17.100000000000001" customHeight="1" x14ac:dyDescent="0.25">
      <c r="B17" s="398"/>
      <c r="C17" s="426" t="s">
        <v>516</v>
      </c>
      <c r="D17" s="427" t="s">
        <v>536</v>
      </c>
      <c r="E17" s="409">
        <v>44879</v>
      </c>
      <c r="F17" s="428">
        <v>0.85416666666666663</v>
      </c>
      <c r="G17" s="428">
        <v>0.95833333333333337</v>
      </c>
      <c r="H17" s="410">
        <v>16248.6333333333</v>
      </c>
      <c r="I17" s="384">
        <v>36447</v>
      </c>
    </row>
    <row r="18" spans="2:11" ht="17.100000000000001" customHeight="1" x14ac:dyDescent="0.25">
      <c r="B18" s="398"/>
      <c r="C18" s="426" t="s">
        <v>516</v>
      </c>
      <c r="D18" s="427" t="s">
        <v>536</v>
      </c>
      <c r="E18" s="409">
        <v>44880</v>
      </c>
      <c r="F18" s="428">
        <v>0.85416666666666663</v>
      </c>
      <c r="G18" s="428">
        <v>0.95833333333333337</v>
      </c>
      <c r="H18" s="410">
        <v>16846.833333333299</v>
      </c>
      <c r="I18" s="384">
        <v>36346</v>
      </c>
    </row>
    <row r="19" spans="2:11" ht="17.100000000000001" customHeight="1" x14ac:dyDescent="0.25">
      <c r="B19" s="398"/>
      <c r="C19" s="426" t="s">
        <v>516</v>
      </c>
      <c r="D19" s="427" t="s">
        <v>536</v>
      </c>
      <c r="E19" s="409">
        <v>44881</v>
      </c>
      <c r="F19" s="428">
        <v>0.85416666666666663</v>
      </c>
      <c r="G19" s="428">
        <v>0.95833333333333337</v>
      </c>
      <c r="H19" s="410">
        <v>10746</v>
      </c>
      <c r="I19" s="384">
        <v>93035</v>
      </c>
    </row>
    <row r="20" spans="2:11" ht="17.100000000000001" customHeight="1" x14ac:dyDescent="0.25">
      <c r="B20" s="398"/>
      <c r="C20" s="426" t="s">
        <v>516</v>
      </c>
      <c r="D20" s="427" t="s">
        <v>536</v>
      </c>
      <c r="E20" s="409">
        <v>44882</v>
      </c>
      <c r="F20" s="428">
        <v>0.85416666666666663</v>
      </c>
      <c r="G20" s="428">
        <v>0.95833333333333337</v>
      </c>
      <c r="H20" s="410">
        <v>16844.016666666601</v>
      </c>
      <c r="I20" s="384">
        <v>35124</v>
      </c>
    </row>
    <row r="21" spans="2:11" ht="17.100000000000001" customHeight="1" x14ac:dyDescent="0.25">
      <c r="B21" s="398"/>
      <c r="C21" s="426" t="s">
        <v>516</v>
      </c>
      <c r="D21" s="427" t="s">
        <v>536</v>
      </c>
      <c r="E21" s="409">
        <v>44883</v>
      </c>
      <c r="F21" s="428">
        <v>0.85416666666666663</v>
      </c>
      <c r="G21" s="428">
        <v>0.95833333333333337</v>
      </c>
      <c r="H21" s="410">
        <v>18636.383333333299</v>
      </c>
      <c r="I21" s="384">
        <v>35282</v>
      </c>
    </row>
    <row r="22" spans="2:11" ht="17.100000000000001" customHeight="1" x14ac:dyDescent="0.25">
      <c r="B22" s="398"/>
      <c r="C22" s="426" t="s">
        <v>616</v>
      </c>
      <c r="D22" s="427" t="s">
        <v>509</v>
      </c>
      <c r="E22" s="409">
        <v>44883</v>
      </c>
      <c r="F22" s="428">
        <v>0.79166666666666663</v>
      </c>
      <c r="G22" s="428">
        <v>0.99930555555555556</v>
      </c>
      <c r="H22" s="410">
        <v>1487.55</v>
      </c>
      <c r="I22" s="384">
        <v>12790</v>
      </c>
    </row>
    <row r="23" spans="2:11" ht="17.100000000000001" customHeight="1" x14ac:dyDescent="0.25">
      <c r="B23" s="398"/>
      <c r="C23" s="426" t="s">
        <v>617</v>
      </c>
      <c r="D23" s="427" t="s">
        <v>381</v>
      </c>
      <c r="E23" s="409">
        <v>44884</v>
      </c>
      <c r="F23" s="428">
        <v>0.75</v>
      </c>
      <c r="G23" s="428">
        <v>0.79166666666666663</v>
      </c>
      <c r="H23" s="410">
        <v>2877.9833333333299</v>
      </c>
      <c r="I23" s="384">
        <v>9099</v>
      </c>
    </row>
    <row r="24" spans="2:11" ht="17.100000000000001" customHeight="1" x14ac:dyDescent="0.25">
      <c r="B24" s="398"/>
      <c r="C24" s="398" t="s">
        <v>510</v>
      </c>
      <c r="D24" s="429" t="s">
        <v>535</v>
      </c>
      <c r="E24" s="409">
        <v>44884</v>
      </c>
      <c r="F24" s="428">
        <v>0.95833333333333337</v>
      </c>
      <c r="G24" s="428">
        <v>0.5</v>
      </c>
      <c r="H24" s="411">
        <v>2350.9499999999998</v>
      </c>
      <c r="I24" s="412">
        <v>6846</v>
      </c>
    </row>
    <row r="25" spans="2:11" s="298" customFormat="1" ht="17.100000000000001" customHeight="1" x14ac:dyDescent="0.25">
      <c r="B25" s="398"/>
      <c r="C25" s="398" t="s">
        <v>360</v>
      </c>
      <c r="D25" s="398" t="s">
        <v>381</v>
      </c>
      <c r="E25" s="409">
        <v>44884</v>
      </c>
      <c r="F25" s="430">
        <v>0.85416666666666663</v>
      </c>
      <c r="G25" s="430">
        <v>0.95833333333333337</v>
      </c>
      <c r="H25" s="411">
        <v>31525.983333333301</v>
      </c>
      <c r="I25" s="412">
        <v>54424</v>
      </c>
      <c r="J25"/>
      <c r="K25"/>
    </row>
    <row r="26" spans="2:11" ht="17.100000000000001" customHeight="1" x14ac:dyDescent="0.25">
      <c r="B26" s="398"/>
      <c r="C26" s="398" t="s">
        <v>506</v>
      </c>
      <c r="D26" s="398" t="s">
        <v>535</v>
      </c>
      <c r="E26" s="409">
        <v>44884</v>
      </c>
      <c r="F26" s="431">
        <v>0.875</v>
      </c>
      <c r="G26" s="431">
        <v>0.97916666666666663</v>
      </c>
      <c r="H26" s="411">
        <v>16460.583333333299</v>
      </c>
      <c r="I26" s="412">
        <v>119732</v>
      </c>
    </row>
    <row r="27" spans="2:11" ht="17.100000000000001" customHeight="1" x14ac:dyDescent="0.25">
      <c r="B27" s="398"/>
      <c r="C27" s="426" t="s">
        <v>618</v>
      </c>
      <c r="D27" s="427" t="s">
        <v>538</v>
      </c>
      <c r="E27" s="409">
        <v>44884</v>
      </c>
      <c r="F27" s="428">
        <v>0.76736111111111116</v>
      </c>
      <c r="G27" s="428">
        <v>0.875</v>
      </c>
      <c r="H27" s="410">
        <v>1252.2</v>
      </c>
      <c r="I27" s="432">
        <v>3337</v>
      </c>
    </row>
    <row r="28" spans="2:11" ht="17.100000000000001" customHeight="1" x14ac:dyDescent="0.25">
      <c r="B28" s="399"/>
      <c r="C28" s="433" t="s">
        <v>619</v>
      </c>
      <c r="D28" s="434" t="s">
        <v>540</v>
      </c>
      <c r="E28" s="435">
        <v>44884</v>
      </c>
      <c r="F28" s="436">
        <v>0.91666666666666663</v>
      </c>
      <c r="G28" s="437" t="s">
        <v>620</v>
      </c>
      <c r="H28" s="438">
        <v>1764.57</v>
      </c>
      <c r="I28" s="439">
        <v>3384</v>
      </c>
    </row>
    <row r="29" spans="2:11" ht="17.100000000000001" customHeight="1" x14ac:dyDescent="0.25">
      <c r="B29" s="398"/>
      <c r="C29" s="426" t="s">
        <v>621</v>
      </c>
      <c r="D29" s="473" t="s">
        <v>622</v>
      </c>
      <c r="E29" s="474">
        <v>44884</v>
      </c>
      <c r="F29" s="475">
        <v>0.80972222222222223</v>
      </c>
      <c r="G29" s="475">
        <v>0.91666666666666663</v>
      </c>
      <c r="H29" s="476">
        <v>766.48333333333301</v>
      </c>
      <c r="I29" s="477">
        <v>4793</v>
      </c>
    </row>
    <row r="30" spans="2:11" ht="17.100000000000001" customHeight="1" x14ac:dyDescent="0.25">
      <c r="B30" s="398"/>
      <c r="C30" s="426" t="s">
        <v>623</v>
      </c>
      <c r="D30" s="473" t="s">
        <v>539</v>
      </c>
      <c r="E30" s="474">
        <v>44885</v>
      </c>
      <c r="F30" s="475">
        <v>0.91666666666666663</v>
      </c>
      <c r="G30" s="475">
        <v>0.97916666666666663</v>
      </c>
      <c r="H30" s="476">
        <v>360.98333333333301</v>
      </c>
      <c r="I30" s="477">
        <v>1951</v>
      </c>
    </row>
    <row r="31" spans="2:11" x14ac:dyDescent="0.25">
      <c r="B31" s="398"/>
      <c r="C31" s="426" t="s">
        <v>624</v>
      </c>
      <c r="D31" s="427" t="s">
        <v>381</v>
      </c>
      <c r="E31" s="409">
        <v>44885</v>
      </c>
      <c r="F31" s="428">
        <v>0.77083333333333337</v>
      </c>
      <c r="G31" s="428">
        <v>0.85416666666666663</v>
      </c>
      <c r="H31" s="410">
        <v>8093.9166666666597</v>
      </c>
      <c r="I31" s="384">
        <v>19249</v>
      </c>
    </row>
    <row r="32" spans="2:11" x14ac:dyDescent="0.25">
      <c r="B32" s="398"/>
      <c r="C32" s="426" t="s">
        <v>625</v>
      </c>
      <c r="D32" s="427" t="s">
        <v>626</v>
      </c>
      <c r="E32" s="409">
        <v>44885</v>
      </c>
      <c r="F32" s="428">
        <v>0.64583333333333337</v>
      </c>
      <c r="G32" s="428">
        <v>0.72916666666666663</v>
      </c>
      <c r="H32" s="410">
        <v>852.46666666666601</v>
      </c>
      <c r="I32" s="384">
        <v>2284</v>
      </c>
    </row>
    <row r="33" spans="2:9" x14ac:dyDescent="0.25">
      <c r="B33" s="398"/>
      <c r="C33" s="426" t="s">
        <v>627</v>
      </c>
      <c r="D33" s="427" t="s">
        <v>539</v>
      </c>
      <c r="E33" s="409">
        <v>44885</v>
      </c>
      <c r="F33" s="428">
        <v>0.55555555555555558</v>
      </c>
      <c r="G33" s="428">
        <v>0.83333333333333337</v>
      </c>
      <c r="H33" s="410">
        <v>5572.8</v>
      </c>
      <c r="I33" s="384">
        <v>11569</v>
      </c>
    </row>
    <row r="34" spans="2:9" x14ac:dyDescent="0.25">
      <c r="B34" s="398"/>
      <c r="C34" s="440" t="s">
        <v>541</v>
      </c>
      <c r="D34" s="441" t="s">
        <v>535</v>
      </c>
      <c r="E34" s="409">
        <v>44885</v>
      </c>
      <c r="F34" s="431">
        <v>0.91666666666666663</v>
      </c>
      <c r="G34" s="442">
        <v>0.99930555555555556</v>
      </c>
      <c r="H34" s="443">
        <v>12722.95</v>
      </c>
      <c r="I34" s="412">
        <v>30431</v>
      </c>
    </row>
    <row r="35" spans="2:9" x14ac:dyDescent="0.25">
      <c r="B35" s="444"/>
      <c r="C35" s="445" t="s">
        <v>542</v>
      </c>
      <c r="D35" s="429" t="s">
        <v>535</v>
      </c>
      <c r="E35" s="409">
        <v>44885</v>
      </c>
      <c r="F35" s="446">
        <v>0.79166666666666663</v>
      </c>
      <c r="G35" s="447">
        <v>0.83333333333333337</v>
      </c>
      <c r="H35" s="448">
        <v>10467.200000000001</v>
      </c>
      <c r="I35" s="449">
        <v>21019</v>
      </c>
    </row>
    <row r="36" spans="2:9" x14ac:dyDescent="0.25">
      <c r="B36" s="398"/>
      <c r="C36" s="426" t="s">
        <v>628</v>
      </c>
      <c r="D36" s="427" t="s">
        <v>629</v>
      </c>
      <c r="E36" s="450">
        <v>44885</v>
      </c>
      <c r="F36" s="428">
        <v>0.82638888888888884</v>
      </c>
      <c r="G36" s="428">
        <v>0.91666666666666663</v>
      </c>
      <c r="H36" s="410">
        <v>13147.1</v>
      </c>
      <c r="I36" s="432">
        <v>33140</v>
      </c>
    </row>
    <row r="37" spans="2:9" x14ac:dyDescent="0.25">
      <c r="B37" s="451"/>
      <c r="C37" s="452"/>
      <c r="D37" s="452"/>
      <c r="E37" s="453"/>
      <c r="F37" s="454"/>
      <c r="G37" s="455"/>
      <c r="H37" s="456"/>
      <c r="I37" s="456"/>
    </row>
    <row r="38" spans="2:9" x14ac:dyDescent="0.25">
      <c r="B38" s="496" t="s">
        <v>543</v>
      </c>
      <c r="C38" s="498" t="s">
        <v>544</v>
      </c>
      <c r="D38" s="500" t="s">
        <v>464</v>
      </c>
      <c r="E38" s="457">
        <v>44877</v>
      </c>
      <c r="F38" s="458">
        <v>4.1666666666666664E-2</v>
      </c>
      <c r="G38" s="459" t="s">
        <v>545</v>
      </c>
      <c r="H38" s="460"/>
      <c r="I38" s="460"/>
    </row>
    <row r="39" spans="2:9" x14ac:dyDescent="0.25">
      <c r="B39" s="497"/>
      <c r="C39" s="499"/>
      <c r="D39" s="501"/>
      <c r="E39" s="461">
        <v>44881</v>
      </c>
      <c r="F39" s="462">
        <v>0.95833333333333337</v>
      </c>
      <c r="G39" s="463" t="s">
        <v>546</v>
      </c>
      <c r="H39" s="464"/>
      <c r="I39" s="464"/>
    </row>
    <row r="40" spans="2:9" x14ac:dyDescent="0.25">
      <c r="B40" s="502" t="s">
        <v>543</v>
      </c>
      <c r="C40" s="503" t="s">
        <v>544</v>
      </c>
      <c r="D40" s="504" t="s">
        <v>464</v>
      </c>
      <c r="E40" s="465">
        <v>44881</v>
      </c>
      <c r="F40" s="466">
        <v>0.95833333333333337</v>
      </c>
      <c r="G40" s="467" t="s">
        <v>545</v>
      </c>
      <c r="H40" s="468"/>
      <c r="I40" s="468"/>
    </row>
    <row r="41" spans="2:9" x14ac:dyDescent="0.25">
      <c r="B41" s="497"/>
      <c r="C41" s="499"/>
      <c r="D41" s="501"/>
      <c r="E41" s="461">
        <v>44884</v>
      </c>
      <c r="F41" s="469">
        <v>0.58333333333333337</v>
      </c>
      <c r="G41" s="463" t="s">
        <v>546</v>
      </c>
      <c r="H41" s="470"/>
      <c r="I41" s="470"/>
    </row>
    <row r="42" spans="2:9" x14ac:dyDescent="0.25">
      <c r="B42" s="502" t="s">
        <v>543</v>
      </c>
      <c r="C42" s="503" t="s">
        <v>630</v>
      </c>
      <c r="D42" s="504" t="s">
        <v>464</v>
      </c>
      <c r="E42" s="465">
        <v>44885</v>
      </c>
      <c r="F42" s="466">
        <v>0.95833333333333337</v>
      </c>
      <c r="G42" s="467" t="s">
        <v>545</v>
      </c>
      <c r="H42" s="468"/>
      <c r="I42" s="468"/>
    </row>
    <row r="43" spans="2:9" x14ac:dyDescent="0.25">
      <c r="B43" s="505"/>
      <c r="C43" s="506"/>
      <c r="D43" s="507"/>
      <c r="E43" s="490" t="s">
        <v>631</v>
      </c>
      <c r="F43" s="491"/>
      <c r="G43" s="471" t="s">
        <v>546</v>
      </c>
      <c r="H43" s="472"/>
      <c r="I43" s="472"/>
    </row>
    <row r="44" spans="2:9" ht="15.75" thickBot="1" x14ac:dyDescent="0.3">
      <c r="B44"/>
      <c r="C44" s="297"/>
    </row>
    <row r="45" spans="2:9" ht="15.75" thickBot="1" x14ac:dyDescent="0.3">
      <c r="B45" s="494" t="s">
        <v>378</v>
      </c>
      <c r="C45" s="495"/>
    </row>
    <row r="46" spans="2:9" ht="15.75" thickBot="1" x14ac:dyDescent="0.3">
      <c r="B46" s="382" t="s">
        <v>373</v>
      </c>
      <c r="C46" s="353"/>
      <c r="D46" s="354" t="s">
        <v>379</v>
      </c>
      <c r="E46" s="354" t="s">
        <v>374</v>
      </c>
      <c r="F46" s="354" t="s">
        <v>380</v>
      </c>
      <c r="G46" s="354" t="s">
        <v>375</v>
      </c>
      <c r="H46" s="354" t="s">
        <v>376</v>
      </c>
      <c r="I46" s="354" t="s">
        <v>377</v>
      </c>
    </row>
    <row r="47" spans="2:9" x14ac:dyDescent="0.25">
      <c r="B47" s="413" t="s">
        <v>511</v>
      </c>
      <c r="C47" s="413" t="s">
        <v>381</v>
      </c>
      <c r="D47" s="409">
        <v>44872</v>
      </c>
      <c r="E47" s="414">
        <v>0.375</v>
      </c>
      <c r="F47" s="385">
        <v>44876</v>
      </c>
      <c r="G47" s="414">
        <v>0.95833333333333337</v>
      </c>
      <c r="H47" s="410">
        <v>3814.13</v>
      </c>
      <c r="I47" s="384">
        <v>5091</v>
      </c>
    </row>
    <row r="48" spans="2:9" x14ac:dyDescent="0.25">
      <c r="B48" s="413" t="s">
        <v>632</v>
      </c>
      <c r="C48" s="413" t="s">
        <v>384</v>
      </c>
      <c r="D48" s="409">
        <v>44879</v>
      </c>
      <c r="E48" s="414">
        <v>4.1666666666666664E-2</v>
      </c>
      <c r="F48" s="409">
        <v>44883</v>
      </c>
      <c r="G48" s="414">
        <v>0.95833333333333337</v>
      </c>
      <c r="H48" s="410">
        <v>2828.11</v>
      </c>
      <c r="I48" s="384">
        <v>4111</v>
      </c>
    </row>
    <row r="49" spans="2:9" x14ac:dyDescent="0.25">
      <c r="B49" s="413" t="s">
        <v>547</v>
      </c>
      <c r="C49" s="413" t="s">
        <v>381</v>
      </c>
      <c r="D49" s="409">
        <v>44879</v>
      </c>
      <c r="E49" s="414">
        <v>4.1666666666666664E-2</v>
      </c>
      <c r="F49" s="385">
        <v>44883</v>
      </c>
      <c r="G49" s="414">
        <v>0.95833333333333337</v>
      </c>
      <c r="H49" s="411">
        <v>3852.39</v>
      </c>
      <c r="I49" s="412">
        <v>10189</v>
      </c>
    </row>
    <row r="50" spans="2:9" x14ac:dyDescent="0.25">
      <c r="B50" s="413" t="s">
        <v>633</v>
      </c>
      <c r="C50" s="413" t="s">
        <v>509</v>
      </c>
      <c r="D50" s="415">
        <v>44884</v>
      </c>
      <c r="E50" s="414">
        <v>0.375</v>
      </c>
      <c r="F50" s="415">
        <v>44885</v>
      </c>
      <c r="G50" s="414">
        <v>0.99930555555555556</v>
      </c>
      <c r="H50" s="411">
        <v>82.31</v>
      </c>
      <c r="I50" s="412">
        <v>211</v>
      </c>
    </row>
  </sheetData>
  <autoFilter ref="B3:I43" xr:uid="{7D46FBD9-20BA-4FF6-9F60-44AF332FA66D}">
    <sortState xmlns:xlrd2="http://schemas.microsoft.com/office/spreadsheetml/2017/richdata2" ref="B4:I43">
      <sortCondition descending="1" ref="H3:H43"/>
    </sortState>
  </autoFilter>
  <mergeCells count="12">
    <mergeCell ref="E43:F43"/>
    <mergeCell ref="B2:C2"/>
    <mergeCell ref="B45:C45"/>
    <mergeCell ref="B38:B39"/>
    <mergeCell ref="C38:C39"/>
    <mergeCell ref="D38:D39"/>
    <mergeCell ref="B40:B41"/>
    <mergeCell ref="C40:C41"/>
    <mergeCell ref="D40:D41"/>
    <mergeCell ref="B42:B43"/>
    <mergeCell ref="C42:C43"/>
    <mergeCell ref="D42:D4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9" sqref="A9"/>
    </sheetView>
  </sheetViews>
  <sheetFormatPr baseColWidth="10" defaultRowHeight="15" x14ac:dyDescent="0.25"/>
  <cols>
    <col min="1" max="1" width="69.7109375" customWidth="1"/>
    <col min="2" max="2" width="18.7109375" style="222" customWidth="1"/>
    <col min="3" max="3" width="18.7109375" style="190" customWidth="1"/>
  </cols>
  <sheetData>
    <row r="1" spans="1:3" ht="20.100000000000001" customHeight="1" thickBot="1" x14ac:dyDescent="0.3">
      <c r="A1" s="508" t="s">
        <v>549</v>
      </c>
      <c r="B1" s="509"/>
      <c r="C1" s="509"/>
    </row>
    <row r="2" spans="1:3" ht="20.100000000000001" customHeight="1" thickBot="1" x14ac:dyDescent="0.3">
      <c r="A2" s="353" t="s">
        <v>439</v>
      </c>
      <c r="B2" s="354" t="s">
        <v>376</v>
      </c>
      <c r="C2" s="354" t="s">
        <v>377</v>
      </c>
    </row>
    <row r="3" spans="1:3" x14ac:dyDescent="0.25">
      <c r="A3" s="357" t="s">
        <v>360</v>
      </c>
      <c r="B3" s="300">
        <v>6539.0010000000002</v>
      </c>
      <c r="C3" s="301">
        <v>6540</v>
      </c>
    </row>
    <row r="4" spans="1:3" x14ac:dyDescent="0.25">
      <c r="A4" s="357" t="s">
        <v>497</v>
      </c>
      <c r="B4" s="300">
        <v>5226.701</v>
      </c>
      <c r="C4" s="301">
        <v>4214</v>
      </c>
    </row>
    <row r="5" spans="1:3" x14ac:dyDescent="0.25">
      <c r="A5" s="357" t="s">
        <v>524</v>
      </c>
      <c r="B5" s="300">
        <v>4258.8919999999998</v>
      </c>
      <c r="C5" s="301">
        <v>10977</v>
      </c>
    </row>
    <row r="6" spans="1:3" x14ac:dyDescent="0.25">
      <c r="A6" s="357" t="s">
        <v>472</v>
      </c>
      <c r="B6" s="300">
        <v>4061.4490000000001</v>
      </c>
      <c r="C6" s="301">
        <v>3089</v>
      </c>
    </row>
    <row r="7" spans="1:3" x14ac:dyDescent="0.25">
      <c r="A7" s="357" t="s">
        <v>473</v>
      </c>
      <c r="B7" s="300">
        <v>3514.0439999999999</v>
      </c>
      <c r="C7" s="301">
        <v>1168</v>
      </c>
    </row>
    <row r="8" spans="1:3" x14ac:dyDescent="0.25">
      <c r="A8" s="357" t="s">
        <v>522</v>
      </c>
      <c r="B8" s="300">
        <v>3483.6320000000001</v>
      </c>
      <c r="C8" s="301">
        <v>4658</v>
      </c>
    </row>
    <row r="9" spans="1:3" x14ac:dyDescent="0.25">
      <c r="A9" s="357" t="s">
        <v>363</v>
      </c>
      <c r="B9" s="300">
        <v>2253.5369999999998</v>
      </c>
      <c r="C9" s="301">
        <v>1513</v>
      </c>
    </row>
    <row r="10" spans="1:3" x14ac:dyDescent="0.25">
      <c r="A10" s="357" t="s">
        <v>361</v>
      </c>
      <c r="B10" s="300">
        <v>2097.248</v>
      </c>
      <c r="C10" s="301">
        <v>1536</v>
      </c>
    </row>
    <row r="11" spans="1:3" x14ac:dyDescent="0.25">
      <c r="A11" s="357" t="s">
        <v>362</v>
      </c>
      <c r="B11" s="300">
        <v>1915.9</v>
      </c>
      <c r="C11" s="301">
        <v>2025</v>
      </c>
    </row>
    <row r="12" spans="1:3" x14ac:dyDescent="0.25">
      <c r="A12" s="357" t="s">
        <v>498</v>
      </c>
      <c r="B12" s="300">
        <v>1378.366</v>
      </c>
      <c r="C12" s="301">
        <v>979</v>
      </c>
    </row>
    <row r="13" spans="1:3" x14ac:dyDescent="0.25">
      <c r="A13" s="352" t="s">
        <v>397</v>
      </c>
      <c r="B13" s="294">
        <v>1316.663</v>
      </c>
      <c r="C13" s="296">
        <v>1469</v>
      </c>
    </row>
    <row r="14" spans="1:3" x14ac:dyDescent="0.25">
      <c r="A14" s="352" t="s">
        <v>368</v>
      </c>
      <c r="B14" s="294">
        <v>879.43100000000004</v>
      </c>
      <c r="C14" s="296">
        <v>3724</v>
      </c>
    </row>
    <row r="15" spans="1:3" x14ac:dyDescent="0.25">
      <c r="A15" s="352" t="s">
        <v>575</v>
      </c>
      <c r="B15" s="294">
        <v>831.423</v>
      </c>
      <c r="C15" s="296">
        <v>966</v>
      </c>
    </row>
    <row r="16" spans="1:3" x14ac:dyDescent="0.25">
      <c r="A16" s="352" t="s">
        <v>366</v>
      </c>
      <c r="B16" s="294">
        <v>767.14300000000003</v>
      </c>
      <c r="C16" s="296">
        <v>1020</v>
      </c>
    </row>
    <row r="17" spans="1:3" x14ac:dyDescent="0.25">
      <c r="A17" s="352" t="s">
        <v>427</v>
      </c>
      <c r="B17" s="294">
        <v>760.53700000000003</v>
      </c>
      <c r="C17" s="296">
        <v>1736</v>
      </c>
    </row>
    <row r="18" spans="1:3" x14ac:dyDescent="0.25">
      <c r="A18" s="352" t="s">
        <v>367</v>
      </c>
      <c r="B18" s="294">
        <v>754.072</v>
      </c>
      <c r="C18" s="296">
        <v>1284</v>
      </c>
    </row>
    <row r="19" spans="1:3" x14ac:dyDescent="0.25">
      <c r="A19" s="352" t="s">
        <v>406</v>
      </c>
      <c r="B19" s="294">
        <v>749.05</v>
      </c>
      <c r="C19" s="296">
        <v>830</v>
      </c>
    </row>
    <row r="20" spans="1:3" x14ac:dyDescent="0.25">
      <c r="A20" s="352" t="s">
        <v>576</v>
      </c>
      <c r="B20" s="294">
        <v>713.76099999999997</v>
      </c>
      <c r="C20" s="296">
        <v>688</v>
      </c>
    </row>
    <row r="21" spans="1:3" x14ac:dyDescent="0.25">
      <c r="A21" s="352" t="s">
        <v>474</v>
      </c>
      <c r="B21" s="294">
        <v>704.02200000000005</v>
      </c>
      <c r="C21" s="296">
        <v>1032</v>
      </c>
    </row>
    <row r="22" spans="1:3" x14ac:dyDescent="0.25">
      <c r="A22" s="352" t="s">
        <v>577</v>
      </c>
      <c r="B22" s="294">
        <v>696.95</v>
      </c>
      <c r="C22" s="296">
        <v>953</v>
      </c>
    </row>
    <row r="23" spans="1:3" x14ac:dyDescent="0.25">
      <c r="A23" s="352" t="s">
        <v>365</v>
      </c>
      <c r="B23" s="294">
        <v>666.17</v>
      </c>
      <c r="C23" s="296">
        <v>877</v>
      </c>
    </row>
    <row r="24" spans="1:3" x14ac:dyDescent="0.25">
      <c r="A24" s="352" t="s">
        <v>578</v>
      </c>
      <c r="B24" s="294">
        <v>640.23</v>
      </c>
      <c r="C24" s="296">
        <v>741</v>
      </c>
    </row>
    <row r="25" spans="1:3" x14ac:dyDescent="0.25">
      <c r="A25" s="352" t="s">
        <v>579</v>
      </c>
      <c r="B25" s="294">
        <v>606.79700000000003</v>
      </c>
      <c r="C25" s="296">
        <v>598</v>
      </c>
    </row>
    <row r="26" spans="1:3" x14ac:dyDescent="0.25">
      <c r="A26" s="352" t="s">
        <v>525</v>
      </c>
      <c r="B26" s="294">
        <v>602.70600000000002</v>
      </c>
      <c r="C26" s="296">
        <v>667</v>
      </c>
    </row>
    <row r="27" spans="1:3" x14ac:dyDescent="0.25">
      <c r="A27" s="352" t="s">
        <v>580</v>
      </c>
      <c r="B27" s="294">
        <v>572.39200000000005</v>
      </c>
      <c r="C27" s="296">
        <v>508</v>
      </c>
    </row>
    <row r="28" spans="1:3" x14ac:dyDescent="0.25">
      <c r="A28" s="352" t="s">
        <v>581</v>
      </c>
      <c r="B28" s="294">
        <v>560.12</v>
      </c>
      <c r="C28" s="296">
        <v>812</v>
      </c>
    </row>
    <row r="29" spans="1:3" x14ac:dyDescent="0.25">
      <c r="A29" s="352" t="s">
        <v>475</v>
      </c>
      <c r="B29" s="294">
        <v>545.34100000000001</v>
      </c>
      <c r="C29" s="296">
        <v>983</v>
      </c>
    </row>
    <row r="30" spans="1:3" x14ac:dyDescent="0.25">
      <c r="A30" s="352" t="s">
        <v>582</v>
      </c>
      <c r="B30" s="294">
        <v>528.51700000000005</v>
      </c>
      <c r="C30" s="296">
        <v>789</v>
      </c>
    </row>
    <row r="31" spans="1:3" x14ac:dyDescent="0.25">
      <c r="A31" s="352" t="s">
        <v>583</v>
      </c>
      <c r="B31" s="294">
        <v>516.24</v>
      </c>
      <c r="C31" s="296">
        <v>619</v>
      </c>
    </row>
    <row r="32" spans="1:3" x14ac:dyDescent="0.25">
      <c r="A32" s="352" t="s">
        <v>305</v>
      </c>
      <c r="B32" s="294">
        <v>492.85599999999999</v>
      </c>
      <c r="C32" s="296">
        <v>494</v>
      </c>
    </row>
    <row r="33" spans="1:3" x14ac:dyDescent="0.25">
      <c r="A33" s="352" t="s">
        <v>364</v>
      </c>
      <c r="B33" s="294">
        <v>487.04399999999998</v>
      </c>
      <c r="C33" s="296">
        <v>879</v>
      </c>
    </row>
    <row r="34" spans="1:3" x14ac:dyDescent="0.25">
      <c r="A34" s="352" t="s">
        <v>584</v>
      </c>
      <c r="B34" s="294">
        <v>461.61099999999999</v>
      </c>
      <c r="C34" s="296">
        <v>499</v>
      </c>
    </row>
    <row r="35" spans="1:3" x14ac:dyDescent="0.25">
      <c r="A35" s="352" t="s">
        <v>585</v>
      </c>
      <c r="B35" s="294">
        <v>456.58600000000001</v>
      </c>
      <c r="C35" s="296">
        <v>535</v>
      </c>
    </row>
    <row r="36" spans="1:3" x14ac:dyDescent="0.25">
      <c r="A36" s="352" t="s">
        <v>476</v>
      </c>
      <c r="B36" s="294">
        <v>450.13600000000002</v>
      </c>
      <c r="C36" s="296">
        <v>308</v>
      </c>
    </row>
    <row r="37" spans="1:3" x14ac:dyDescent="0.25">
      <c r="A37" s="352" t="s">
        <v>481</v>
      </c>
      <c r="B37" s="294">
        <v>431.45600000000002</v>
      </c>
      <c r="C37" s="296">
        <v>452</v>
      </c>
    </row>
    <row r="38" spans="1:3" x14ac:dyDescent="0.25">
      <c r="A38" s="352" t="s">
        <v>478</v>
      </c>
      <c r="B38" s="294">
        <v>429.142</v>
      </c>
      <c r="C38" s="296">
        <v>981</v>
      </c>
    </row>
    <row r="39" spans="1:3" x14ac:dyDescent="0.25">
      <c r="A39" s="352" t="s">
        <v>586</v>
      </c>
      <c r="B39" s="294">
        <v>403.78300000000002</v>
      </c>
      <c r="C39" s="296">
        <v>439</v>
      </c>
    </row>
    <row r="40" spans="1:3" x14ac:dyDescent="0.25">
      <c r="A40" s="352" t="s">
        <v>587</v>
      </c>
      <c r="B40" s="294">
        <v>398.03199999999998</v>
      </c>
      <c r="C40" s="296">
        <v>420</v>
      </c>
    </row>
    <row r="41" spans="1:3" x14ac:dyDescent="0.25">
      <c r="A41" s="352" t="s">
        <v>479</v>
      </c>
      <c r="B41" s="294">
        <v>376.27</v>
      </c>
      <c r="C41" s="296">
        <v>871</v>
      </c>
    </row>
    <row r="42" spans="1:3" x14ac:dyDescent="0.25">
      <c r="A42" s="352" t="s">
        <v>527</v>
      </c>
      <c r="B42" s="294">
        <v>347.45299999999997</v>
      </c>
      <c r="C42" s="296">
        <v>492</v>
      </c>
    </row>
    <row r="43" spans="1:3" x14ac:dyDescent="0.25">
      <c r="A43" s="352" t="s">
        <v>500</v>
      </c>
      <c r="B43" s="294">
        <v>340.44499999999999</v>
      </c>
      <c r="C43" s="296">
        <v>246</v>
      </c>
    </row>
    <row r="44" spans="1:3" x14ac:dyDescent="0.25">
      <c r="A44" s="352" t="s">
        <v>477</v>
      </c>
      <c r="B44" s="294">
        <v>332.06599999999997</v>
      </c>
      <c r="C44" s="296">
        <v>1428</v>
      </c>
    </row>
    <row r="45" spans="1:3" x14ac:dyDescent="0.25">
      <c r="A45" s="352" t="s">
        <v>588</v>
      </c>
      <c r="B45" s="294">
        <v>320.27</v>
      </c>
      <c r="C45" s="296">
        <v>363</v>
      </c>
    </row>
    <row r="46" spans="1:3" x14ac:dyDescent="0.25">
      <c r="A46" s="352" t="s">
        <v>589</v>
      </c>
      <c r="B46" s="294">
        <v>303.21100000000001</v>
      </c>
      <c r="C46" s="296">
        <v>359</v>
      </c>
    </row>
    <row r="47" spans="1:3" x14ac:dyDescent="0.25">
      <c r="A47" s="352" t="s">
        <v>590</v>
      </c>
      <c r="B47" s="294">
        <v>300.06900000000002</v>
      </c>
      <c r="C47" s="296">
        <v>387</v>
      </c>
    </row>
    <row r="48" spans="1:3" x14ac:dyDescent="0.25">
      <c r="A48" s="352" t="s">
        <v>591</v>
      </c>
      <c r="B48" s="294">
        <v>299.20400000000001</v>
      </c>
      <c r="C48" s="296">
        <v>444</v>
      </c>
    </row>
    <row r="49" spans="1:3" x14ac:dyDescent="0.25">
      <c r="A49" s="352" t="s">
        <v>528</v>
      </c>
      <c r="B49" s="294">
        <v>277.51100000000002</v>
      </c>
      <c r="C49" s="296">
        <v>283</v>
      </c>
    </row>
    <row r="50" spans="1:3" x14ac:dyDescent="0.25">
      <c r="A50" s="352" t="s">
        <v>592</v>
      </c>
      <c r="B50" s="294">
        <v>270.78899999999999</v>
      </c>
      <c r="C50" s="296">
        <v>292</v>
      </c>
    </row>
    <row r="51" spans="1:3" x14ac:dyDescent="0.25">
      <c r="A51" s="352" t="s">
        <v>593</v>
      </c>
      <c r="B51" s="294">
        <v>270.49799999999999</v>
      </c>
      <c r="C51" s="296">
        <v>992</v>
      </c>
    </row>
    <row r="52" spans="1:3" x14ac:dyDescent="0.25">
      <c r="A52" s="352" t="s">
        <v>594</v>
      </c>
      <c r="B52" s="294">
        <v>266.50700000000001</v>
      </c>
      <c r="C52" s="296">
        <v>378</v>
      </c>
    </row>
    <row r="53" spans="1:3" x14ac:dyDescent="0.25">
      <c r="A53" s="352" t="s">
        <v>482</v>
      </c>
      <c r="B53" s="294">
        <v>265.91699999999997</v>
      </c>
      <c r="C53" s="296">
        <v>639</v>
      </c>
    </row>
    <row r="54" spans="1:3" x14ac:dyDescent="0.25">
      <c r="A54" s="352" t="s">
        <v>595</v>
      </c>
      <c r="B54" s="294">
        <v>265.68599999999998</v>
      </c>
      <c r="C54" s="296">
        <v>260</v>
      </c>
    </row>
    <row r="55" spans="1:3" x14ac:dyDescent="0.25">
      <c r="A55" s="352" t="s">
        <v>502</v>
      </c>
      <c r="B55" s="294">
        <v>260.95499999999998</v>
      </c>
      <c r="C55" s="296">
        <v>428</v>
      </c>
    </row>
    <row r="56" spans="1:3" x14ac:dyDescent="0.25">
      <c r="A56" s="352" t="s">
        <v>596</v>
      </c>
      <c r="B56" s="294">
        <v>260.22199999999998</v>
      </c>
      <c r="C56" s="296">
        <v>6276</v>
      </c>
    </row>
    <row r="57" spans="1:3" x14ac:dyDescent="0.25">
      <c r="A57" s="352" t="s">
        <v>513</v>
      </c>
      <c r="B57" s="294">
        <v>260.089</v>
      </c>
      <c r="C57" s="296">
        <v>479</v>
      </c>
    </row>
    <row r="58" spans="1:3" x14ac:dyDescent="0.25">
      <c r="A58" s="352" t="s">
        <v>597</v>
      </c>
      <c r="B58" s="294">
        <v>239.297</v>
      </c>
      <c r="C58" s="296">
        <v>387</v>
      </c>
    </row>
    <row r="59" spans="1:3" x14ac:dyDescent="0.25">
      <c r="A59" s="352" t="s">
        <v>598</v>
      </c>
      <c r="B59" s="294">
        <v>238.345</v>
      </c>
      <c r="C59" s="296">
        <v>414</v>
      </c>
    </row>
    <row r="60" spans="1:3" x14ac:dyDescent="0.25">
      <c r="A60" s="352" t="s">
        <v>480</v>
      </c>
      <c r="B60" s="294">
        <v>233.262</v>
      </c>
      <c r="C60" s="296">
        <v>489</v>
      </c>
    </row>
    <row r="61" spans="1:3" x14ac:dyDescent="0.25">
      <c r="A61" s="352" t="s">
        <v>599</v>
      </c>
      <c r="B61" s="294">
        <v>233.15799999999999</v>
      </c>
      <c r="C61" s="296">
        <v>443</v>
      </c>
    </row>
    <row r="62" spans="1:3" x14ac:dyDescent="0.25">
      <c r="A62" s="352" t="s">
        <v>483</v>
      </c>
      <c r="B62" s="294">
        <v>233.054</v>
      </c>
      <c r="C62" s="296">
        <v>367</v>
      </c>
    </row>
    <row r="63" spans="1:3" x14ac:dyDescent="0.25">
      <c r="A63" s="352" t="s">
        <v>491</v>
      </c>
      <c r="B63" s="294">
        <v>223.31200000000001</v>
      </c>
      <c r="C63" s="296">
        <v>870</v>
      </c>
    </row>
    <row r="64" spans="1:3" x14ac:dyDescent="0.25">
      <c r="A64" s="352" t="s">
        <v>531</v>
      </c>
      <c r="B64" s="294">
        <v>218.37200000000001</v>
      </c>
      <c r="C64" s="296">
        <v>698</v>
      </c>
    </row>
    <row r="65" spans="1:3" x14ac:dyDescent="0.25">
      <c r="A65" s="352" t="s">
        <v>485</v>
      </c>
      <c r="B65" s="294">
        <v>205.291</v>
      </c>
      <c r="C65" s="296">
        <v>463</v>
      </c>
    </row>
    <row r="66" spans="1:3" x14ac:dyDescent="0.25">
      <c r="A66" s="352" t="s">
        <v>501</v>
      </c>
      <c r="B66" s="294">
        <v>193.89599999999999</v>
      </c>
      <c r="C66" s="296">
        <v>480</v>
      </c>
    </row>
    <row r="67" spans="1:3" x14ac:dyDescent="0.25">
      <c r="A67" s="352" t="s">
        <v>467</v>
      </c>
      <c r="B67" s="294">
        <v>178.6</v>
      </c>
      <c r="C67" s="296">
        <v>485</v>
      </c>
    </row>
    <row r="68" spans="1:3" x14ac:dyDescent="0.25">
      <c r="A68" s="352" t="s">
        <v>468</v>
      </c>
      <c r="B68" s="294">
        <v>177.68799999999999</v>
      </c>
      <c r="C68" s="296">
        <v>463</v>
      </c>
    </row>
    <row r="69" spans="1:3" x14ac:dyDescent="0.25">
      <c r="A69" s="352" t="s">
        <v>523</v>
      </c>
      <c r="B69" s="294">
        <v>167.935</v>
      </c>
      <c r="C69" s="296">
        <v>1299</v>
      </c>
    </row>
    <row r="70" spans="1:3" x14ac:dyDescent="0.25">
      <c r="A70" s="352" t="s">
        <v>469</v>
      </c>
      <c r="B70" s="294">
        <v>166.37700000000001</v>
      </c>
      <c r="C70" s="296">
        <v>574</v>
      </c>
    </row>
    <row r="71" spans="1:3" x14ac:dyDescent="0.25">
      <c r="A71" s="352" t="s">
        <v>484</v>
      </c>
      <c r="B71" s="294">
        <v>165.02600000000001</v>
      </c>
      <c r="C71" s="296">
        <v>863</v>
      </c>
    </row>
    <row r="72" spans="1:3" x14ac:dyDescent="0.25">
      <c r="A72" s="352" t="s">
        <v>600</v>
      </c>
      <c r="B72" s="294">
        <v>164.80099999999999</v>
      </c>
      <c r="C72" s="296">
        <v>219</v>
      </c>
    </row>
    <row r="73" spans="1:3" x14ac:dyDescent="0.25">
      <c r="A73" s="352" t="s">
        <v>398</v>
      </c>
      <c r="B73" s="294">
        <v>152.614</v>
      </c>
      <c r="C73" s="296">
        <v>366</v>
      </c>
    </row>
    <row r="74" spans="1:3" x14ac:dyDescent="0.25">
      <c r="A74" s="352" t="s">
        <v>507</v>
      </c>
      <c r="B74" s="294">
        <v>148.99100000000001</v>
      </c>
      <c r="C74" s="296">
        <v>2541</v>
      </c>
    </row>
    <row r="75" spans="1:3" x14ac:dyDescent="0.25">
      <c r="A75" s="352" t="s">
        <v>601</v>
      </c>
      <c r="B75" s="294">
        <v>137.12</v>
      </c>
      <c r="C75" s="296">
        <v>684</v>
      </c>
    </row>
    <row r="76" spans="1:3" x14ac:dyDescent="0.25">
      <c r="A76" s="352" t="s">
        <v>488</v>
      </c>
      <c r="B76" s="294">
        <v>133.00800000000001</v>
      </c>
      <c r="C76" s="296">
        <v>496</v>
      </c>
    </row>
    <row r="77" spans="1:3" x14ac:dyDescent="0.25">
      <c r="A77" s="352" t="s">
        <v>503</v>
      </c>
      <c r="B77" s="294">
        <v>130.11500000000001</v>
      </c>
      <c r="C77" s="296">
        <v>673</v>
      </c>
    </row>
    <row r="78" spans="1:3" x14ac:dyDescent="0.25">
      <c r="A78" s="352" t="s">
        <v>494</v>
      </c>
      <c r="B78" s="294">
        <v>128.28</v>
      </c>
      <c r="C78" s="296">
        <v>3340</v>
      </c>
    </row>
    <row r="79" spans="1:3" x14ac:dyDescent="0.25">
      <c r="A79" s="352" t="s">
        <v>602</v>
      </c>
      <c r="B79" s="294">
        <v>123.976</v>
      </c>
      <c r="C79" s="296">
        <v>437</v>
      </c>
    </row>
    <row r="80" spans="1:3" x14ac:dyDescent="0.25">
      <c r="A80" s="352" t="s">
        <v>603</v>
      </c>
      <c r="B80" s="294">
        <v>122.053</v>
      </c>
      <c r="C80" s="296">
        <v>160</v>
      </c>
    </row>
    <row r="81" spans="1:3" x14ac:dyDescent="0.25">
      <c r="A81" s="352" t="s">
        <v>526</v>
      </c>
      <c r="B81" s="294">
        <v>117.694</v>
      </c>
      <c r="C81" s="296">
        <v>335</v>
      </c>
    </row>
    <row r="82" spans="1:3" x14ac:dyDescent="0.25">
      <c r="A82" s="352" t="s">
        <v>492</v>
      </c>
      <c r="B82" s="294">
        <v>107.86499999999999</v>
      </c>
      <c r="C82" s="296">
        <v>672</v>
      </c>
    </row>
    <row r="83" spans="1:3" x14ac:dyDescent="0.25">
      <c r="A83" s="352" t="s">
        <v>604</v>
      </c>
      <c r="B83" s="294">
        <v>106.761</v>
      </c>
      <c r="C83" s="296">
        <v>347</v>
      </c>
    </row>
    <row r="84" spans="1:3" x14ac:dyDescent="0.25">
      <c r="A84" s="352" t="s">
        <v>490</v>
      </c>
      <c r="B84" s="294">
        <v>105.99</v>
      </c>
      <c r="C84" s="296">
        <v>395</v>
      </c>
    </row>
    <row r="85" spans="1:3" x14ac:dyDescent="0.25">
      <c r="A85" s="352" t="s">
        <v>530</v>
      </c>
      <c r="B85" s="294">
        <v>104.068</v>
      </c>
      <c r="C85" s="296">
        <v>448</v>
      </c>
    </row>
    <row r="86" spans="1:3" x14ac:dyDescent="0.25">
      <c r="A86" s="352" t="s">
        <v>529</v>
      </c>
      <c r="B86" s="294">
        <v>96.813999999999993</v>
      </c>
      <c r="C86" s="296">
        <v>330</v>
      </c>
    </row>
    <row r="87" spans="1:3" x14ac:dyDescent="0.25">
      <c r="A87" s="352" t="s">
        <v>486</v>
      </c>
      <c r="B87" s="294">
        <v>93.265000000000001</v>
      </c>
      <c r="C87" s="296">
        <v>398</v>
      </c>
    </row>
    <row r="88" spans="1:3" x14ac:dyDescent="0.25">
      <c r="A88" s="352" t="s">
        <v>605</v>
      </c>
      <c r="B88" s="294">
        <v>88.765000000000001</v>
      </c>
      <c r="C88" s="296">
        <v>388</v>
      </c>
    </row>
    <row r="89" spans="1:3" x14ac:dyDescent="0.25">
      <c r="A89" s="352" t="s">
        <v>514</v>
      </c>
      <c r="B89" s="294">
        <v>85.885000000000005</v>
      </c>
      <c r="C89" s="296">
        <v>319</v>
      </c>
    </row>
    <row r="90" spans="1:3" x14ac:dyDescent="0.25">
      <c r="A90" s="352" t="s">
        <v>606</v>
      </c>
      <c r="B90" s="294">
        <v>79.334999999999994</v>
      </c>
      <c r="C90" s="296">
        <v>406</v>
      </c>
    </row>
    <row r="91" spans="1:3" x14ac:dyDescent="0.25">
      <c r="A91" s="352" t="s">
        <v>532</v>
      </c>
      <c r="B91" s="294">
        <v>75.811000000000007</v>
      </c>
      <c r="C91" s="296">
        <v>306</v>
      </c>
    </row>
    <row r="92" spans="1:3" x14ac:dyDescent="0.25">
      <c r="A92" s="352" t="s">
        <v>607</v>
      </c>
      <c r="B92" s="294">
        <v>72.585999999999999</v>
      </c>
      <c r="C92" s="296">
        <v>618</v>
      </c>
    </row>
    <row r="93" spans="1:3" x14ac:dyDescent="0.25">
      <c r="A93" s="352" t="s">
        <v>493</v>
      </c>
      <c r="B93" s="294">
        <v>72.02</v>
      </c>
      <c r="C93" s="296">
        <v>167</v>
      </c>
    </row>
    <row r="94" spans="1:3" x14ac:dyDescent="0.25">
      <c r="A94" s="352" t="s">
        <v>487</v>
      </c>
      <c r="B94" s="294">
        <v>70.766999999999996</v>
      </c>
      <c r="C94" s="296">
        <v>275</v>
      </c>
    </row>
    <row r="95" spans="1:3" x14ac:dyDescent="0.25">
      <c r="A95" s="352" t="s">
        <v>489</v>
      </c>
      <c r="B95" s="294">
        <v>60.436</v>
      </c>
      <c r="C95" s="296">
        <v>205</v>
      </c>
    </row>
    <row r="96" spans="1:3" x14ac:dyDescent="0.25">
      <c r="A96" s="352" t="s">
        <v>533</v>
      </c>
      <c r="B96" s="294">
        <v>52.841000000000001</v>
      </c>
      <c r="C96" s="296">
        <v>469</v>
      </c>
    </row>
    <row r="97" spans="1:3" x14ac:dyDescent="0.25">
      <c r="A97" s="352" t="s">
        <v>608</v>
      </c>
      <c r="B97" s="294">
        <v>52.292000000000002</v>
      </c>
      <c r="C97" s="296">
        <v>274</v>
      </c>
    </row>
    <row r="98" spans="1:3" x14ac:dyDescent="0.25">
      <c r="A98" s="352" t="s">
        <v>609</v>
      </c>
      <c r="B98" s="294">
        <v>50.188000000000002</v>
      </c>
      <c r="C98" s="296">
        <v>381</v>
      </c>
    </row>
    <row r="99" spans="1:3" x14ac:dyDescent="0.25">
      <c r="A99" s="352" t="s">
        <v>610</v>
      </c>
      <c r="B99" s="294">
        <v>25.745000000000001</v>
      </c>
      <c r="C99" s="296">
        <v>358</v>
      </c>
    </row>
    <row r="100" spans="1:3" x14ac:dyDescent="0.25">
      <c r="A100" s="352" t="s">
        <v>611</v>
      </c>
      <c r="B100" s="294">
        <v>23.378</v>
      </c>
      <c r="C100" s="296">
        <v>775</v>
      </c>
    </row>
    <row r="101" spans="1:3" x14ac:dyDescent="0.25">
      <c r="A101" s="352" t="s">
        <v>504</v>
      </c>
      <c r="B101" s="294">
        <v>17.571999999999999</v>
      </c>
      <c r="C101" s="296">
        <v>397</v>
      </c>
    </row>
    <row r="102" spans="1:3" x14ac:dyDescent="0.25">
      <c r="A102" s="352" t="s">
        <v>612</v>
      </c>
      <c r="B102" s="294">
        <v>15.26</v>
      </c>
      <c r="C102" s="296">
        <v>1539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2022-11-23T22:44:18Z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