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1E09A9B4-FD5F-453D-B516-44CC8309D031}" xr6:coauthVersionLast="47" xr6:coauthVersionMax="47" xr10:uidLastSave="{00000000-0000-0000-0000-000000000000}"/>
  <bookViews>
    <workbookView xWindow="-120" yWindow="-120" windowWidth="20730" windowHeight="11160" tabRatio="769" firstSheet="3" activeTab="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Destacados!$B$3:$I$37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6" l="1"/>
  <c r="I2" i="4"/>
  <c r="J2" i="4"/>
  <c r="I3" i="4"/>
  <c r="J3" i="4"/>
  <c r="J3" i="16"/>
  <c r="J4" i="16"/>
  <c r="J5" i="16"/>
  <c r="J6" i="16"/>
  <c r="J7" i="16"/>
  <c r="J8" i="16"/>
  <c r="J9" i="16"/>
  <c r="D35" i="13"/>
  <c r="D36" i="13" s="1"/>
  <c r="D29" i="14"/>
  <c r="D30" i="14" s="1"/>
  <c r="J15" i="5"/>
  <c r="K15" i="5"/>
  <c r="L15" i="5"/>
  <c r="M15" i="5"/>
  <c r="N15" i="5"/>
  <c r="O15" i="5"/>
  <c r="P15" i="5"/>
  <c r="H5" i="10"/>
  <c r="J10" i="16"/>
  <c r="J11" i="16"/>
  <c r="J12" i="16"/>
  <c r="H7" i="10"/>
  <c r="J13" i="16" l="1"/>
  <c r="D43" i="5" l="1"/>
  <c r="D44" i="5"/>
  <c r="D45" i="5"/>
  <c r="D46" i="5"/>
  <c r="D47" i="5"/>
  <c r="C43" i="5"/>
  <c r="C44" i="5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P29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<sst xmlns="http://schemas.openxmlformats.org/spreadsheetml/2006/main" count="1282" uniqueCount="604">
  <si>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</si>
  <si>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</si>
  <si>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</si>
  <si>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</si>
  <si>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</si>
  <si>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</si>
  <si>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</si>
  <si>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</si>
  <si>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</si>
  <si>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</si>
  <si>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</si>
  <si>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</si>
  <si>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</si>
  <si>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</si>
  <si>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</si>
  <si>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</si>
  <si>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</si>
  <si>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</si>
  <si>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</si>
  <si>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</si>
  <si>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</si>
  <si>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</si>
  <si>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</si>
  <si>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</si>
  <si>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</si>
  <si>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</si>
  <si>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</si>
  <si>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</si>
  <si>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</si>
  <si>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</si>
  <si>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</si>
  <si>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</si>
  <si>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</si>
  <si>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</si>
  <si>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</si>
  <si>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</si>
  <si>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</si>
  <si>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</si>
  <si>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</si>
  <si>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</si>
  <si>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</si>
  <si>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</si>
  <si>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</si>
  <si>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</si>
  <si>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</si>
  <si>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</si>
  <si>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</si>
  <si>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</si>
  <si>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</si>
  <si>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</si>
  <si>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</si>
  <si>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</si>
  <si>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</si>
  <si>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</si>
  <si>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</si>
  <si>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</si>
  <si>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</si>
  <si>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</si>
  <si>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</si>
  <si>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</si>
  <si>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</si>
  <si>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</si>
  <si>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</si>
  <si>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</si>
  <si>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</si>
  <si>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</si>
  <si>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</si>
  <si>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</si>
  <si>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</si>
  <si>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</si>
  <si>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</si>
  <si>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</si>
  <si>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</si>
  <si>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</si>
  <si>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</si>
  <si>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</si>
  <si>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</si>
  <si>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</si>
  <si>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</si>
  <si>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</si>
  <si>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</si>
  <si>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</si>
  <si>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</si>
  <si>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</si>
  <si>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</si>
  <si>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</si>
  <si>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</si>
  <si>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</si>
  <si>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</si>
  <si>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</si>
  <si>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</si>
  <si>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</si>
  <si>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</si>
  <si>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</si>
  <si>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</si>
  <si>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</si>
  <si>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</si>
  <si>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</si>
  <si>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</si>
  <si>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</si>
  <si>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</si>
  <si>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</si>
  <si>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</si>
  <si>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</si>
  <si>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</si>
  <si>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</si>
  <si>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</si>
  <si>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</si>
  <si>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</si>
  <si>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</si>
  <si>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</si>
  <si>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</si>
  <si>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</si>
  <si>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</si>
  <si>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</si>
  <si>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</si>
  <si>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</si>
  <si>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</si>
  <si>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</si>
  <si>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</si>
  <si>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</si>
  <si>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</si>
  <si>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</si>
  <si>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</si>
  <si>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</si>
  <si>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</si>
  <si>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</si>
  <si>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</si>
  <si>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</si>
  <si>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</si>
  <si>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</si>
  <si>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</si>
  <si>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</si>
  <si>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</si>
  <si>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</si>
  <si>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</si>
  <si>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</si>
  <si>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</si>
  <si>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</si>
  <si>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</si>
  <si>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</si>
  <si>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</si>
  <si>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</si>
  <si>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</si>
  <si>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</si>
  <si>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</si>
  <si>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</si>
  <si>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</si>
  <si>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</si>
  <si>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</si>
  <si>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</si>
  <si>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</si>
  <si>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</si>
  <si>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</si>
  <si>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</si>
  <si>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</si>
  <si>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</si>
  <si>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</si>
  <si>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</si>
  <si>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</si>
  <si>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</si>
  <si>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</si>
  <si>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</si>
  <si>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</si>
  <si>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</si>
  <si>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</si>
  <si>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</si>
  <si>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</si>
  <si>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</si>
  <si>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</si>
  <si>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</si>
  <si>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</si>
  <si>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</si>
  <si>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</si>
  <si>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</si>
  <si>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</si>
  <si>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</si>
  <si>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</si>
  <si>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</si>
  <si>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</si>
  <si>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</si>
  <si>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</si>
  <si>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</si>
  <si>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</si>
  <si>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</si>
  <si>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</si>
  <si>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</si>
  <si>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</si>
  <si>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</si>
  <si>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</si>
  <si>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</si>
  <si>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</si>
  <si>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</si>
  <si>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</si>
  <si>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</si>
  <si>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</si>
  <si>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</si>
  <si>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</si>
  <si>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</si>
  <si>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</si>
  <si>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</si>
  <si>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</si>
  <si>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</si>
  <si>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</si>
  <si>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</si>
  <si>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</si>
  <si>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</si>
  <si>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</si>
  <si>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</si>
  <si>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</si>
  <si>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</si>
  <si>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</si>
  <si>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</si>
  <si>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</si>
  <si>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</si>
  <si>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</si>
  <si>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</si>
  <si>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</si>
  <si>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</si>
  <si>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</si>
  <si>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</si>
  <si>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</si>
  <si>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</si>
  <si>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</si>
  <si>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</si>
  <si>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</si>
  <si>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</si>
  <si>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</si>
  <si>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</si>
  <si>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</si>
  <si>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</si>
  <si>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</si>
  <si>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</si>
  <si>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</si>
  <si>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</si>
  <si>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</si>
  <si>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</si>
  <si>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</si>
  <si>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</si>
  <si>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</si>
  <si>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</si>
  <si>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</si>
  <si>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</si>
  <si>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</si>
  <si>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</si>
  <si>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</si>
  <si>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</si>
  <si>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</si>
  <si>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</si>
  <si>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</si>
  <si>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</si>
  <si>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</si>
  <si>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</si>
  <si>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</si>
  <si>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</si>
  <si>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</si>
  <si>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</si>
  <si>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</si>
  <si>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</si>
  <si>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</si>
  <si>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</si>
  <si>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</si>
  <si>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</si>
  <si>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</si>
  <si>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</si>
  <si>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</si>
  <si>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</si>
  <si>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</si>
  <si>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</si>
  <si>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</si>
  <si>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</si>
  <si>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</si>
  <si>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</si>
  <si>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</si>
  <si>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</si>
  <si>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</si>
  <si>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</si>
  <si>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</si>
  <si>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</si>
  <si>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</si>
  <si>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</si>
  <si>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</si>
  <si>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</si>
  <si>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</si>
  <si>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</si>
  <si>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</si>
  <si>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</si>
  <si>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</si>
  <si>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</si>
  <si>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</si>
  <si>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</si>
  <si>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</si>
  <si>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</si>
  <si>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</si>
  <si>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</si>
  <si>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</si>
  <si>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</si>
  <si>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</si>
  <si>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</si>
  <si>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</si>
  <si>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</si>
  <si>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</si>
  <si>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</si>
  <si>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</si>
  <si>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</si>
  <si>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</si>
  <si>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</si>
  <si>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</si>
  <si>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</si>
  <si>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</si>
  <si>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</si>
  <si>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</si>
  <si>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</si>
  <si>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</si>
  <si>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</si>
  <si>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</si>
  <si>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</si>
  <si>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</si>
  <si>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</si>
  <si>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</si>
  <si>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</si>
  <si>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</si>
  <si>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</si>
  <si>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</si>
  <si>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</si>
  <si>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</si>
  <si>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</si>
  <si>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</si>
  <si>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</si>
  <si>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</si>
  <si>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</si>
  <si>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</si>
  <si>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</si>
  <si>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</si>
  <si>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</si>
  <si>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</si>
  <si>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</si>
  <si>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</si>
  <si>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</si>
  <si>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</si>
  <si>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</si>
  <si>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</si>
  <si>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</si>
  <si>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</si>
  <si>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</si>
  <si>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</si>
  <si>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</si>
  <si>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</si>
  <si>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</si>
  <si>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</si>
  <si>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</si>
  <si>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</si>
  <si>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</si>
  <si>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</si>
  <si>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</si>
  <si>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</si>
  <si>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</si>
  <si>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</si>
  <si>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</si>
  <si>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</si>
  <si>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</si>
  <si>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</si>
  <si>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Amor y fuego</t>
  </si>
  <si>
    <t>Elif</t>
  </si>
  <si>
    <t>ATV Noticias al estilo Juliana</t>
  </si>
  <si>
    <t>Combutters</t>
  </si>
  <si>
    <t>Beto a saber</t>
  </si>
  <si>
    <t>Andrea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</si>
  <si>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</si>
  <si>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</si>
  <si>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</si>
  <si>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</si>
  <si>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</si>
  <si>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</si>
  <si>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</si>
  <si>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</si>
  <si>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</si>
  <si>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</si>
  <si>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</si>
  <si>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</si>
  <si>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</si>
  <si>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</si>
  <si>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</si>
  <si>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</si>
  <si>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</si>
  <si>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</si>
  <si>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</si>
  <si>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</si>
  <si>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</si>
  <si>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</si>
  <si>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</si>
  <si>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</si>
  <si>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</si>
  <si>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</si>
  <si>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</si>
  <si>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Después de todo</t>
  </si>
  <si>
    <t>A corazón abierto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</si>
  <si>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</si>
  <si>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</si>
  <si>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</si>
  <si>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</si>
  <si>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</si>
  <si>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</si>
  <si>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</si>
  <si>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</si>
  <si>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</si>
  <si>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</si>
  <si>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</si>
  <si>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</si>
  <si>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</si>
  <si>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</si>
  <si>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</si>
  <si>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</si>
  <si>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</si>
  <si>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</si>
  <si>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</si>
  <si>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</si>
  <si>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</si>
  <si>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</si>
  <si>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</si>
  <si>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</si>
  <si>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</si>
  <si>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</si>
  <si>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</si>
  <si>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</si>
  <si>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</si>
  <si>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</si>
  <si>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</si>
  <si>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</si>
  <si>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</si>
  <si>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</si>
  <si>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</si>
  <si>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</si>
  <si>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</si>
  <si>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</si>
  <si>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</si>
  <si>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</si>
  <si>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</si>
  <si>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</si>
  <si>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</si>
  <si>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</si>
  <si>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</si>
  <si>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</si>
  <si>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</si>
  <si>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</si>
  <si>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</si>
  <si>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</si>
  <si>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</si>
  <si>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</si>
  <si>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</si>
  <si>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</si>
  <si>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</si>
  <si>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</si>
  <si>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</si>
  <si>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</si>
  <si>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</si>
  <si>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</si>
  <si>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</si>
  <si>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</si>
  <si>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</si>
  <si>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</si>
  <si>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</si>
  <si>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</si>
  <si>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</si>
  <si>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</si>
  <si>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</si>
  <si>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NCIS: New Orleans</t>
  </si>
  <si>
    <t>De película</t>
  </si>
  <si>
    <t>ESPN EXTRA HD</t>
  </si>
  <si>
    <t>26/09-02/10</t>
  </si>
  <si>
    <t>Magaly TV, la firme</t>
  </si>
  <si>
    <t>Fatmagül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</si>
  <si>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</si>
  <si>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</si>
  <si>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</si>
  <si>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</si>
  <si>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</si>
  <si>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</si>
  <si>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</si>
  <si>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Almas Suspendidas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</si>
  <si>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</si>
  <si>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</si>
  <si>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</si>
  <si>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</si>
  <si>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</si>
  <si>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</si>
  <si>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</si>
  <si>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Mickey Mouse Funhouse</t>
  </si>
  <si>
    <t>Hora y treinta</t>
  </si>
  <si>
    <t>SportsCenter</t>
  </si>
  <si>
    <t>El mundo de Craig</t>
  </si>
  <si>
    <t>N Deportes</t>
  </si>
  <si>
    <t>Magaly TV</t>
  </si>
  <si>
    <t>03/10-09/10</t>
  </si>
  <si>
    <t>Al ángulo</t>
  </si>
  <si>
    <t>Legado de amor</t>
  </si>
  <si>
    <t>10/10-16/10</t>
  </si>
  <si>
    <t>WWE Raw</t>
  </si>
  <si>
    <t>Código fútbol</t>
  </si>
  <si>
    <t>Día D</t>
  </si>
  <si>
    <t>Central de informaciones</t>
  </si>
  <si>
    <t>Camotillo, el tinterillo</t>
  </si>
  <si>
    <t>17/10-23/10</t>
  </si>
  <si>
    <t>El gran show</t>
  </si>
  <si>
    <t>Fútbol: Previa</t>
  </si>
  <si>
    <t>América Noticias Primera Edición</t>
  </si>
  <si>
    <t>Movistar Deportes</t>
  </si>
  <si>
    <t>Cinescape</t>
  </si>
  <si>
    <t>Replay - JB en ATV</t>
  </si>
  <si>
    <t>24/10-30/10</t>
  </si>
  <si>
    <t>Equipo F</t>
  </si>
  <si>
    <t>Enfoques cruxados</t>
  </si>
  <si>
    <t>31/10-06/11</t>
  </si>
  <si>
    <t>Suspensión 'SOSPECHOSAS' FULL - LITE</t>
  </si>
  <si>
    <t>348k</t>
  </si>
  <si>
    <t>32k</t>
  </si>
  <si>
    <t>651 K</t>
  </si>
  <si>
    <t>Alfa</t>
  </si>
  <si>
    <t>WWE Smackdown</t>
  </si>
  <si>
    <t>Gol Perú noticias</t>
  </si>
  <si>
    <t>Willax deportes</t>
  </si>
  <si>
    <t>Zona mixta</t>
  </si>
  <si>
    <t>Un día en el mall</t>
  </si>
  <si>
    <t>07/11-13/11</t>
  </si>
  <si>
    <t>América TV</t>
  </si>
  <si>
    <t>EEG 10 Años</t>
  </si>
  <si>
    <t>TNT</t>
  </si>
  <si>
    <t>Fútbol en América</t>
  </si>
  <si>
    <t>En esta cocina mando yo</t>
  </si>
  <si>
    <t>Informativo</t>
  </si>
  <si>
    <t>Fecha y hora de inicio</t>
  </si>
  <si>
    <t>Fecha y hora de fin</t>
  </si>
  <si>
    <t>Eliminaación 'SOSPECHOSAS' FULL</t>
  </si>
  <si>
    <t>14/11 –20/11</t>
  </si>
  <si>
    <t>2022-11-14 10:30:00</t>
  </si>
  <si>
    <t>2022-11-16 12:00:00</t>
  </si>
  <si>
    <t>Corazón de león</t>
  </si>
  <si>
    <t>Terremoto: La falla de San Andrés</t>
  </si>
  <si>
    <t>El gran maestro</t>
  </si>
  <si>
    <t>Toy Story 2</t>
  </si>
  <si>
    <t>Noticias al día</t>
  </si>
  <si>
    <t>Mi ciudad en bicicleta</t>
  </si>
  <si>
    <t>Lo mejor de Latin Grammy Awards 2022</t>
  </si>
  <si>
    <t>14/11-20/11</t>
  </si>
  <si>
    <t>Warner Channel</t>
  </si>
  <si>
    <t>FX</t>
  </si>
  <si>
    <t>NO TRANSMISIÓN MUNDIAL</t>
  </si>
  <si>
    <t>Por confirmar</t>
  </si>
  <si>
    <t>REPLAY FFC 55</t>
  </si>
  <si>
    <t>21/11 –27/11</t>
  </si>
  <si>
    <t>Los increíbles 2</t>
  </si>
  <si>
    <t>Rambo: Regreso al infierno</t>
  </si>
  <si>
    <t>Operación peligrosa</t>
  </si>
  <si>
    <t>Kickboxer: Contacto sangriento</t>
  </si>
  <si>
    <t>Dos policías rebeldes II</t>
  </si>
  <si>
    <t>El infiltrado</t>
  </si>
  <si>
    <t>Central Qatar</t>
  </si>
  <si>
    <t>El maestro borrachón</t>
  </si>
  <si>
    <t>Venom</t>
  </si>
  <si>
    <t>La asesina</t>
  </si>
  <si>
    <t>Diamante de sangre</t>
  </si>
  <si>
    <t>Kong: La isla calavera</t>
  </si>
  <si>
    <t>Maléfica</t>
  </si>
  <si>
    <t>Soy leyenda</t>
  </si>
  <si>
    <t>RoboCop 2</t>
  </si>
  <si>
    <t>Furia de titanes 2</t>
  </si>
  <si>
    <t>Al filo del mañana</t>
  </si>
  <si>
    <t>Difícil de matar</t>
  </si>
  <si>
    <t>De la cuna a la tumba</t>
  </si>
  <si>
    <t>Fútbol 7 : Copa Leyendas: Universitario vs. Los Santos</t>
  </si>
  <si>
    <t>Furia de titanes</t>
  </si>
  <si>
    <t>Escuadrón suicida</t>
  </si>
  <si>
    <t>Street Fighter: La última batalla</t>
  </si>
  <si>
    <t>Fútbol 7 Superliga Peruana</t>
  </si>
  <si>
    <t>El ejecutor</t>
  </si>
  <si>
    <t>ER : Body and Soul</t>
  </si>
  <si>
    <t>Ezel</t>
  </si>
  <si>
    <t>ER : If Not Now</t>
  </si>
  <si>
    <t>Toy Story 3</t>
  </si>
  <si>
    <t>Azul extremo</t>
  </si>
  <si>
    <t>El príncipe del rap : Fresh Prince After Dark</t>
  </si>
  <si>
    <t>Todo se sabe</t>
  </si>
  <si>
    <t>Sabrina, la bruja adolescente : First Kiss</t>
  </si>
  <si>
    <t>Sabrina, la bruja adolescente : Mars Attracts!</t>
  </si>
  <si>
    <t>El príncipe del rap : Who's the Boss</t>
  </si>
  <si>
    <t>Ampliación de noticias</t>
  </si>
  <si>
    <t>Noticiero Científico y Cultural Iberoamericano</t>
  </si>
  <si>
    <t>SportsCenter AM</t>
  </si>
  <si>
    <t>ESPN F90 Primera edición</t>
  </si>
  <si>
    <t>Al fondo hay sitio</t>
  </si>
  <si>
    <t>Maratón Búsqueda Implacable</t>
  </si>
  <si>
    <t>Maratón Spiderman</t>
  </si>
  <si>
    <t>SPACE</t>
  </si>
  <si>
    <t>Shrek tercero</t>
  </si>
  <si>
    <t>CINECANAL</t>
  </si>
  <si>
    <t>Maratón Lethal Weapon</t>
  </si>
  <si>
    <r>
      <t xml:space="preserve">12:20 a.m.
</t>
    </r>
    <r>
      <rPr>
        <sz val="11"/>
        <color rgb="FFFF0000"/>
        <rFont val="Calibri"/>
        <family val="2"/>
        <scheme val="minor"/>
      </rPr>
      <t>(día siguiente)</t>
    </r>
  </si>
  <si>
    <t>Dumbo</t>
  </si>
  <si>
    <t>Godzilla 2</t>
  </si>
  <si>
    <t>Los Fockers</t>
  </si>
  <si>
    <t>Batman Inicia</t>
  </si>
  <si>
    <t>Cuarto Poder</t>
  </si>
  <si>
    <t>REPLAY Los increibles 2</t>
  </si>
  <si>
    <t>21/11-27/11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</si>
</sst>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</numFmts>
  <fonts count="5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sz val="11"/>
      <color theme="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</fills>
  <borders count="9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87">
    <xf numFmtId="0" fontId="0" fillId="0" borderId="0"/>
    <xf numFmtId="164" fontId="26" fillId="0" borderId="0" applyBorder="0" applyProtection="0"/>
    <xf numFmtId="165" fontId="26" fillId="0" borderId="0" applyBorder="0" applyProtection="0"/>
    <xf numFmtId="0" fontId="26" fillId="0" borderId="0"/>
    <xf numFmtId="0" fontId="15" fillId="0" borderId="0"/>
    <xf numFmtId="0" fontId="14" fillId="0" borderId="0"/>
    <xf numFmtId="0" fontId="27" fillId="0" borderId="0" applyNumberFormat="0" applyFill="0" applyBorder="0" applyAlignment="0" applyProtection="0"/>
    <xf numFmtId="0" fontId="28" fillId="0" borderId="36" applyNumberFormat="0" applyFill="0" applyAlignment="0" applyProtection="0"/>
    <xf numFmtId="0" fontId="29" fillId="0" borderId="37" applyNumberFormat="0" applyFill="0" applyAlignment="0" applyProtection="0"/>
    <xf numFmtId="0" fontId="30" fillId="0" borderId="38" applyNumberFormat="0" applyFill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4" fillId="17" borderId="39" applyNumberFormat="0" applyAlignment="0" applyProtection="0"/>
    <xf numFmtId="0" fontId="35" fillId="18" borderId="40" applyNumberFormat="0" applyAlignment="0" applyProtection="0"/>
    <xf numFmtId="0" fontId="36" fillId="18" borderId="39" applyNumberFormat="0" applyAlignment="0" applyProtection="0"/>
    <xf numFmtId="0" fontId="37" fillId="0" borderId="41" applyNumberFormat="0" applyFill="0" applyAlignment="0" applyProtection="0"/>
    <xf numFmtId="0" fontId="38" fillId="19" borderId="42" applyNumberFormat="0" applyAlignment="0" applyProtection="0"/>
    <xf numFmtId="0" fontId="39" fillId="0" borderId="0" applyNumberFormat="0" applyFill="0" applyBorder="0" applyAlignment="0" applyProtection="0"/>
    <xf numFmtId="0" fontId="40" fillId="0" borderId="44" applyNumberFormat="0" applyFill="0" applyAlignment="0" applyProtection="0"/>
    <xf numFmtId="0" fontId="41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41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41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41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41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41" fillId="41" borderId="0" applyNumberFormat="0" applyBorder="0" applyAlignment="0" applyProtection="0"/>
    <xf numFmtId="0" fontId="13" fillId="42" borderId="0" applyNumberFormat="0" applyBorder="0" applyAlignment="0" applyProtection="0"/>
    <xf numFmtId="0" fontId="13" fillId="43" borderId="0" applyNumberFormat="0" applyBorder="0" applyAlignment="0" applyProtection="0"/>
    <xf numFmtId="0" fontId="13" fillId="44" borderId="0" applyNumberFormat="0" applyBorder="0" applyAlignment="0" applyProtection="0"/>
    <xf numFmtId="0" fontId="13" fillId="0" borderId="0"/>
    <xf numFmtId="0" fontId="13" fillId="20" borderId="43" applyNumberFormat="0" applyFont="0" applyAlignment="0" applyProtection="0"/>
    <xf numFmtId="0" fontId="42" fillId="0" borderId="0" applyNumberFormat="0" applyFill="0" applyBorder="0" applyAlignment="0" applyProtection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0" borderId="0"/>
    <xf numFmtId="0" fontId="3" fillId="20" borderId="43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492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7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8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8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7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19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6" fillId="5" borderId="18" xfId="1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164" fontId="16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6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8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6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20" fillId="2" borderId="0" xfId="0" applyFont="1" applyFill="1"/>
    <xf numFmtId="0" fontId="2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6" fillId="2" borderId="0" xfId="0" applyFont="1" applyFill="1" applyBorder="1"/>
    <xf numFmtId="164" fontId="16" fillId="2" borderId="0" xfId="1" applyFont="1" applyFill="1" applyBorder="1" applyAlignment="1" applyProtection="1"/>
    <xf numFmtId="3" fontId="21" fillId="0" borderId="0" xfId="0" applyNumberFormat="1" applyFont="1"/>
    <xf numFmtId="0" fontId="22" fillId="2" borderId="0" xfId="0" applyFont="1" applyFill="1" applyAlignment="1">
      <alignment horizontal="center" vertical="center"/>
    </xf>
    <xf numFmtId="165" fontId="21" fillId="0" borderId="0" xfId="2" applyFont="1" applyBorder="1" applyAlignment="1" applyProtection="1">
      <alignment horizontal="center" vertical="center"/>
    </xf>
    <xf numFmtId="0" fontId="18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8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1" fillId="2" borderId="0" xfId="0" applyNumberFormat="1" applyFont="1" applyFill="1"/>
    <xf numFmtId="0" fontId="16" fillId="2" borderId="0" xfId="0" applyFont="1" applyFill="1"/>
    <xf numFmtId="167" fontId="16" fillId="7" borderId="13" xfId="0" applyNumberFormat="1" applyFont="1" applyFill="1" applyBorder="1" applyAlignment="1">
      <alignment horizontal="center" vertical="center"/>
    </xf>
    <xf numFmtId="168" fontId="16" fillId="2" borderId="11" xfId="0" applyNumberFormat="1" applyFont="1" applyFill="1" applyBorder="1" applyAlignment="1">
      <alignment horizontal="center" vertical="center"/>
    </xf>
    <xf numFmtId="168" fontId="16" fillId="7" borderId="11" xfId="0" applyNumberFormat="1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vertical="center"/>
    </xf>
    <xf numFmtId="0" fontId="23" fillId="0" borderId="15" xfId="0" applyFont="1" applyBorder="1"/>
    <xf numFmtId="0" fontId="23" fillId="0" borderId="16" xfId="0" applyFont="1" applyBorder="1"/>
    <xf numFmtId="0" fontId="23" fillId="0" borderId="17" xfId="0" applyFont="1" applyBorder="1"/>
    <xf numFmtId="0" fontId="23" fillId="2" borderId="3" xfId="0" applyFont="1" applyFill="1" applyBorder="1"/>
    <xf numFmtId="0" fontId="23" fillId="2" borderId="0" xfId="0" applyFont="1" applyFill="1"/>
    <xf numFmtId="0" fontId="23" fillId="0" borderId="4" xfId="0" applyFont="1" applyBorder="1"/>
    <xf numFmtId="0" fontId="23" fillId="0" borderId="3" xfId="0" applyFont="1" applyBorder="1"/>
    <xf numFmtId="0" fontId="23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7" fillId="8" borderId="11" xfId="0" applyFont="1" applyFill="1" applyBorder="1" applyAlignment="1">
      <alignment vertical="center"/>
    </xf>
    <xf numFmtId="0" fontId="0" fillId="2" borderId="4" xfId="0" applyFill="1" applyBorder="1"/>
    <xf numFmtId="0" fontId="17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3" fillId="0" borderId="14" xfId="0" applyFont="1" applyBorder="1"/>
    <xf numFmtId="0" fontId="18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3" fillId="0" borderId="19" xfId="0" applyNumberFormat="1" applyFont="1" applyBorder="1"/>
    <xf numFmtId="0" fontId="23" fillId="0" borderId="20" xfId="0" applyFont="1" applyBorder="1"/>
    <xf numFmtId="3" fontId="23" fillId="0" borderId="14" xfId="0" applyNumberFormat="1" applyFont="1" applyBorder="1"/>
    <xf numFmtId="3" fontId="23" fillId="2" borderId="19" xfId="0" applyNumberFormat="1" applyFont="1" applyFill="1" applyBorder="1"/>
    <xf numFmtId="3" fontId="23" fillId="2" borderId="14" xfId="0" applyNumberFormat="1" applyFont="1" applyFill="1" applyBorder="1"/>
    <xf numFmtId="0" fontId="23" fillId="2" borderId="14" xfId="0" applyFont="1" applyFill="1" applyBorder="1"/>
    <xf numFmtId="3" fontId="23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8" fillId="2" borderId="18" xfId="0" applyFont="1" applyFill="1" applyBorder="1"/>
    <xf numFmtId="0" fontId="23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3" fillId="2" borderId="19" xfId="0" applyFont="1" applyFill="1" applyBorder="1"/>
    <xf numFmtId="3" fontId="23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3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3" fillId="8" borderId="18" xfId="0" applyFont="1" applyFill="1" applyBorder="1"/>
    <xf numFmtId="0" fontId="23" fillId="10" borderId="18" xfId="0" applyFont="1" applyFill="1" applyBorder="1"/>
    <xf numFmtId="0" fontId="23" fillId="0" borderId="18" xfId="0" applyFont="1" applyBorder="1"/>
    <xf numFmtId="0" fontId="23" fillId="11" borderId="18" xfId="0" applyFont="1" applyFill="1" applyBorder="1"/>
    <xf numFmtId="0" fontId="23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4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19" fillId="2" borderId="13" xfId="0" applyFont="1" applyFill="1" applyBorder="1"/>
    <xf numFmtId="0" fontId="25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24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4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19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18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6" fillId="2" borderId="0" xfId="0" applyNumberFormat="1" applyFont="1" applyFill="1" applyBorder="1" applyAlignment="1">
      <alignment horizontal="center" vertical="center"/>
    </xf>
    <xf numFmtId="167" fontId="16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6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5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3" fillId="2" borderId="0" xfId="0" applyFont="1" applyFill="1" applyBorder="1"/>
    <xf numFmtId="0" fontId="23" fillId="2" borderId="16" xfId="0" applyFont="1" applyFill="1" applyBorder="1"/>
    <xf numFmtId="0" fontId="43" fillId="0" borderId="46" xfId="0" applyFont="1" applyBorder="1" applyAlignment="1">
      <alignment horizontal="center" vertical="center" wrapText="1"/>
    </xf>
    <xf numFmtId="0" fontId="17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4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6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3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46" borderId="0" xfId="0" applyFill="1"/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4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47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6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6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6" fillId="46" borderId="51" xfId="2" applyNumberFormat="1" applyFill="1" applyBorder="1" applyAlignment="1">
      <alignment horizontal="center" vertical="center"/>
    </xf>
    <xf numFmtId="0" fontId="44" fillId="50" borderId="51" xfId="0" applyFont="1" applyFill="1" applyBorder="1" applyAlignment="1">
      <alignment horizontal="center" vertical="center"/>
    </xf>
    <xf numFmtId="4" fontId="44" fillId="50" borderId="51" xfId="0" applyNumberFormat="1" applyFont="1" applyFill="1" applyBorder="1" applyAlignment="1">
      <alignment horizontal="center" vertical="center"/>
    </xf>
    <xf numFmtId="169" fontId="44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6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6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 wrapText="1"/>
    </xf>
    <xf numFmtId="0" fontId="48" fillId="48" borderId="51" xfId="0" applyFont="1" applyFill="1" applyBorder="1" applyAlignment="1">
      <alignment horizontal="center" vertical="center" wrapText="1"/>
    </xf>
    <xf numFmtId="4" fontId="44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4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4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0" fillId="0" borderId="57" xfId="0" applyFont="1" applyBorder="1" applyAlignment="1">
      <alignment horizontal="center" vertical="center" wrapText="1"/>
    </xf>
    <xf numFmtId="0" fontId="48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9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4" fillId="0" borderId="58" xfId="0" applyNumberFormat="1" applyFont="1" applyBorder="1" applyAlignment="1">
      <alignment horizontal="center" vertical="center"/>
    </xf>
    <xf numFmtId="3" fontId="7" fillId="51" borderId="58" xfId="51" applyNumberFormat="1" applyFont="1" applyFill="1" applyBorder="1" applyAlignment="1">
      <alignment horizontal="center"/>
    </xf>
    <xf numFmtId="0" fontId="52" fillId="0" borderId="0" xfId="0" applyFont="1"/>
    <xf numFmtId="0" fontId="52" fillId="52" borderId="58" xfId="0" applyFont="1" applyFill="1" applyBorder="1" applyAlignment="1">
      <alignment horizontal="center"/>
    </xf>
    <xf numFmtId="0" fontId="52" fillId="51" borderId="58" xfId="0" applyFont="1" applyFill="1" applyBorder="1" applyAlignment="1">
      <alignment horizontal="center"/>
    </xf>
    <xf numFmtId="0" fontId="52" fillId="0" borderId="0" xfId="0" applyFont="1" applyAlignment="1">
      <alignment horizontal="center"/>
    </xf>
    <xf numFmtId="4" fontId="7" fillId="0" borderId="58" xfId="51" applyNumberFormat="1" applyFont="1" applyBorder="1" applyAlignment="1">
      <alignment horizontal="center"/>
    </xf>
    <xf numFmtId="2" fontId="52" fillId="53" borderId="58" xfId="0" applyNumberFormat="1" applyFont="1" applyFill="1" applyBorder="1" applyAlignment="1">
      <alignment horizontal="center"/>
    </xf>
    <xf numFmtId="2" fontId="52" fillId="0" borderId="0" xfId="0" applyNumberFormat="1" applyFont="1" applyAlignment="1">
      <alignment horizontal="center"/>
    </xf>
    <xf numFmtId="0" fontId="52" fillId="52" borderId="58" xfId="0" applyFont="1" applyFill="1" applyBorder="1" applyAlignment="1">
      <alignment horizontal="left" indent="1"/>
    </xf>
    <xf numFmtId="0" fontId="52" fillId="51" borderId="58" xfId="0" applyFont="1" applyFill="1" applyBorder="1" applyAlignment="1">
      <alignment horizontal="left" indent="1"/>
    </xf>
    <xf numFmtId="0" fontId="52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1" fillId="3" borderId="52" xfId="0" applyFont="1" applyFill="1" applyBorder="1" applyAlignment="1">
      <alignment horizontal="left" vertical="center" indent="1"/>
    </xf>
    <xf numFmtId="0" fontId="51" fillId="3" borderId="52" xfId="0" applyFont="1" applyFill="1" applyBorder="1" applyAlignment="1">
      <alignment horizontal="center" vertical="center"/>
    </xf>
    <xf numFmtId="4" fontId="44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4" fillId="45" borderId="50" xfId="0" applyFont="1" applyFill="1" applyBorder="1" applyAlignment="1">
      <alignment horizontal="left" vertical="center" wrapText="1" indent="1"/>
    </xf>
    <xf numFmtId="4" fontId="46" fillId="45" borderId="21" xfId="0" applyNumberFormat="1" applyFont="1" applyFill="1" applyBorder="1" applyAlignment="1">
      <alignment horizontal="center" vertical="center" wrapText="1"/>
    </xf>
    <xf numFmtId="0" fontId="44" fillId="49" borderId="50" xfId="0" applyFont="1" applyFill="1" applyBorder="1" applyAlignment="1">
      <alignment horizontal="left" vertical="center" wrapText="1" indent="1"/>
    </xf>
    <xf numFmtId="4" fontId="44" fillId="49" borderId="21" xfId="0" applyNumberFormat="1" applyFont="1" applyFill="1" applyBorder="1" applyAlignment="1">
      <alignment horizontal="center" vertical="center" wrapText="1"/>
    </xf>
    <xf numFmtId="4" fontId="44" fillId="49" borderId="21" xfId="0" applyNumberFormat="1" applyFont="1" applyFill="1" applyBorder="1" applyAlignment="1">
      <alignment horizontal="center"/>
    </xf>
    <xf numFmtId="169" fontId="44" fillId="47" borderId="21" xfId="2" applyNumberFormat="1" applyFont="1" applyFill="1" applyBorder="1" applyAlignment="1">
      <alignment horizontal="center"/>
    </xf>
    <xf numFmtId="0" fontId="54" fillId="47" borderId="21" xfId="0" applyFont="1" applyFill="1" applyBorder="1" applyAlignment="1">
      <alignment horizontal="center" vertical="center" wrapText="1"/>
    </xf>
    <xf numFmtId="4" fontId="55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18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3" fillId="3" borderId="3" xfId="0" applyNumberFormat="1" applyFont="1" applyFill="1" applyBorder="1" applyAlignment="1">
      <alignment horizontal="center" vertical="center"/>
    </xf>
    <xf numFmtId="4" fontId="44" fillId="0" borderId="65" xfId="0" applyNumberFormat="1" applyFont="1" applyBorder="1" applyAlignment="1">
      <alignment horizontal="center" vertical="center"/>
    </xf>
    <xf numFmtId="0" fontId="50" fillId="0" borderId="66" xfId="0" applyFont="1" applyBorder="1" applyAlignment="1">
      <alignment horizontal="center" vertical="center" wrapText="1"/>
    </xf>
    <xf numFmtId="0" fontId="48" fillId="0" borderId="67" xfId="0" applyFont="1" applyBorder="1" applyAlignment="1">
      <alignment horizontal="center" vertical="center"/>
    </xf>
    <xf numFmtId="4" fontId="23" fillId="0" borderId="16" xfId="0" applyNumberFormat="1" applyFont="1" applyBorder="1" applyAlignment="1">
      <alignment horizontal="center" vertical="center"/>
    </xf>
    <xf numFmtId="4" fontId="23" fillId="0" borderId="17" xfId="0" applyNumberFormat="1" applyFont="1" applyBorder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4" fontId="23" fillId="0" borderId="4" xfId="0" applyNumberFormat="1" applyFont="1" applyBorder="1" applyAlignment="1">
      <alignment horizontal="center" vertical="center"/>
    </xf>
    <xf numFmtId="0" fontId="23" fillId="0" borderId="0" xfId="0" applyFont="1"/>
    <xf numFmtId="3" fontId="23" fillId="3" borderId="0" xfId="0" applyNumberFormat="1" applyFont="1" applyFill="1" applyAlignment="1">
      <alignment horizontal="center" vertical="center"/>
    </xf>
    <xf numFmtId="4" fontId="0" fillId="0" borderId="66" xfId="0" applyNumberFormat="1" applyFill="1" applyBorder="1" applyAlignment="1">
      <alignment horizontal="center" vertical="center"/>
    </xf>
    <xf numFmtId="0" fontId="51" fillId="3" borderId="52" xfId="0" applyFont="1" applyFill="1" applyBorder="1" applyAlignment="1">
      <alignment horizontal="left" vertical="top" indent="1"/>
    </xf>
    <xf numFmtId="4" fontId="46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14" fontId="46" fillId="0" borderId="21" xfId="0" applyNumberFormat="1" applyFont="1" applyBorder="1"/>
    <xf numFmtId="3" fontId="23" fillId="3" borderId="17" xfId="0" applyNumberFormat="1" applyFont="1" applyFill="1" applyBorder="1" applyAlignment="1">
      <alignment horizontal="center" vertical="center"/>
    </xf>
    <xf numFmtId="3" fontId="23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1" fillId="3" borderId="69" xfId="0" applyFont="1" applyFill="1" applyBorder="1" applyAlignment="1">
      <alignment horizontal="left" vertical="center" indent="1"/>
    </xf>
    <xf numFmtId="0" fontId="51" fillId="3" borderId="69" xfId="0" applyFont="1" applyFill="1" applyBorder="1" applyAlignment="1">
      <alignment horizontal="center" vertical="center"/>
    </xf>
    <xf numFmtId="4" fontId="0" fillId="46" borderId="66" xfId="0" applyNumberForma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46" fillId="0" borderId="21" xfId="0" applyFont="1" applyBorder="1"/>
    <xf numFmtId="0" fontId="46" fillId="0" borderId="21" xfId="0" applyFont="1" applyBorder="1" applyAlignment="1">
      <alignment vertical="center"/>
    </xf>
    <xf numFmtId="0" fontId="48" fillId="48" borderId="70" xfId="0" applyFont="1" applyFill="1" applyBorder="1" applyAlignment="1">
      <alignment horizontal="center" vertical="center"/>
    </xf>
    <xf numFmtId="0" fontId="48" fillId="0" borderId="70" xfId="0" applyFont="1" applyBorder="1" applyAlignment="1">
      <alignment horizontal="center" vertical="center"/>
    </xf>
    <xf numFmtId="0" fontId="48" fillId="0" borderId="71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56" fillId="0" borderId="0" xfId="0" applyNumberFormat="1" applyFont="1" applyAlignment="1">
      <alignment horizontal="center" vertical="center"/>
    </xf>
    <xf numFmtId="165" fontId="56" fillId="0" borderId="0" xfId="2" applyFont="1" applyAlignment="1">
      <alignment horizontal="center" vertical="center"/>
    </xf>
    <xf numFmtId="0" fontId="51" fillId="3" borderId="21" xfId="0" applyFont="1" applyFill="1" applyBorder="1" applyAlignment="1">
      <alignment horizontal="left" vertical="center" indent="1"/>
    </xf>
    <xf numFmtId="0" fontId="51" fillId="3" borderId="21" xfId="0" applyFont="1" applyFill="1" applyBorder="1" applyAlignment="1">
      <alignment horizontal="center" vertical="center"/>
    </xf>
    <xf numFmtId="14" fontId="46" fillId="0" borderId="9" xfId="0" applyNumberFormat="1" applyFont="1" applyBorder="1"/>
    <xf numFmtId="2" fontId="0" fillId="0" borderId="68" xfId="0" applyNumberFormat="1" applyBorder="1"/>
    <xf numFmtId="2" fontId="0" fillId="0" borderId="74" xfId="0" applyNumberFormat="1" applyBorder="1"/>
    <xf numFmtId="0" fontId="0" fillId="0" borderId="74" xfId="0" applyBorder="1"/>
    <xf numFmtId="0" fontId="0" fillId="0" borderId="21" xfId="0" applyBorder="1"/>
    <xf numFmtId="18" fontId="0" fillId="0" borderId="21" xfId="0" applyNumberFormat="1" applyBorder="1"/>
    <xf numFmtId="4" fontId="0" fillId="3" borderId="0" xfId="0" applyNumberFormat="1" applyFont="1" applyFill="1" applyAlignment="1">
      <alignment horizontal="center" vertical="center"/>
    </xf>
    <xf numFmtId="4" fontId="0" fillId="3" borderId="17" xfId="0" applyNumberFormat="1" applyFont="1" applyFill="1" applyBorder="1" applyAlignment="1">
      <alignment horizontal="center" vertical="center"/>
    </xf>
    <xf numFmtId="3" fontId="0" fillId="3" borderId="0" xfId="0" applyNumberFormat="1" applyFont="1" applyFill="1" applyAlignment="1">
      <alignment horizontal="center" vertical="center"/>
    </xf>
    <xf numFmtId="4" fontId="0" fillId="3" borderId="4" xfId="0" applyNumberFormat="1" applyFont="1" applyFill="1" applyBorder="1" applyAlignment="1">
      <alignment horizontal="center" vertical="center"/>
    </xf>
    <xf numFmtId="0" fontId="46" fillId="0" borderId="46" xfId="0" applyFont="1" applyBorder="1"/>
    <xf numFmtId="0" fontId="52" fillId="0" borderId="46" xfId="0" applyFont="1" applyBorder="1"/>
    <xf numFmtId="18" fontId="52" fillId="0" borderId="46" xfId="0" applyNumberFormat="1" applyFont="1" applyBorder="1"/>
    <xf numFmtId="0" fontId="46" fillId="0" borderId="75" xfId="0" applyFont="1" applyBorder="1"/>
    <xf numFmtId="18" fontId="52" fillId="0" borderId="21" xfId="0" applyNumberFormat="1" applyFont="1" applyBorder="1"/>
    <xf numFmtId="18" fontId="52" fillId="0" borderId="74" xfId="0" applyNumberFormat="1" applyFont="1" applyBorder="1"/>
    <xf numFmtId="0" fontId="46" fillId="0" borderId="46" xfId="0" applyFont="1" applyBorder="1" applyAlignment="1">
      <alignment vertical="center"/>
    </xf>
    <xf numFmtId="0" fontId="52" fillId="0" borderId="46" xfId="0" applyFont="1" applyBorder="1" applyAlignment="1">
      <alignment vertical="center"/>
    </xf>
    <xf numFmtId="14" fontId="46" fillId="0" borderId="9" xfId="0" applyNumberFormat="1" applyFont="1" applyBorder="1" applyAlignment="1">
      <alignment vertical="center"/>
    </xf>
    <xf numFmtId="18" fontId="52" fillId="0" borderId="46" xfId="0" applyNumberFormat="1" applyFont="1" applyBorder="1" applyAlignment="1">
      <alignment vertical="center"/>
    </xf>
    <xf numFmtId="2" fontId="0" fillId="0" borderId="68" xfId="0" applyNumberFormat="1" applyBorder="1" applyAlignment="1">
      <alignment vertical="center"/>
    </xf>
    <xf numFmtId="0" fontId="46" fillId="0" borderId="76" xfId="0" applyFont="1" applyBorder="1"/>
    <xf numFmtId="0" fontId="46" fillId="0" borderId="9" xfId="0" applyFont="1" applyBorder="1"/>
    <xf numFmtId="0" fontId="46" fillId="0" borderId="77" xfId="0" applyFont="1" applyBorder="1"/>
    <xf numFmtId="18" fontId="52" fillId="0" borderId="78" xfId="0" applyNumberFormat="1" applyFont="1" applyBorder="1"/>
    <xf numFmtId="18" fontId="52" fillId="0" borderId="78" xfId="0" applyNumberFormat="1" applyFont="1" applyBorder="1" applyAlignment="1">
      <alignment horizontal="right" wrapText="1"/>
    </xf>
    <xf numFmtId="2" fontId="0" fillId="0" borderId="79" xfId="0" applyNumberFormat="1" applyBorder="1"/>
    <xf numFmtId="0" fontId="0" fillId="0" borderId="80" xfId="0" applyBorder="1"/>
    <xf numFmtId="0" fontId="46" fillId="0" borderId="0" xfId="0" applyFont="1"/>
    <xf numFmtId="14" fontId="46" fillId="0" borderId="0" xfId="0" applyNumberFormat="1" applyFont="1"/>
    <xf numFmtId="18" fontId="52" fillId="0" borderId="0" xfId="0" applyNumberFormat="1" applyFont="1"/>
    <xf numFmtId="18" fontId="52" fillId="0" borderId="0" xfId="0" applyNumberFormat="1" applyFont="1" applyAlignment="1">
      <alignment horizontal="right" wrapText="1"/>
    </xf>
    <xf numFmtId="0" fontId="39" fillId="0" borderId="0" xfId="0" applyFont="1"/>
    <xf numFmtId="14" fontId="57" fillId="55" borderId="82" xfId="0" applyNumberFormat="1" applyFont="1" applyFill="1" applyBorder="1"/>
    <xf numFmtId="18" fontId="41" fillId="55" borderId="82" xfId="0" applyNumberFormat="1" applyFont="1" applyFill="1" applyBorder="1"/>
    <xf numFmtId="0" fontId="41" fillId="55" borderId="83" xfId="0" applyFont="1" applyFill="1" applyBorder="1"/>
    <xf numFmtId="0" fontId="41" fillId="55" borderId="81" xfId="0" applyFont="1" applyFill="1" applyBorder="1"/>
    <xf numFmtId="0" fontId="41" fillId="55" borderId="87" xfId="0" applyFont="1" applyFill="1" applyBorder="1" applyAlignment="1">
      <alignment vertical="center"/>
    </xf>
    <xf numFmtId="0" fontId="41" fillId="55" borderId="27" xfId="0" applyFont="1" applyFill="1" applyBorder="1" applyAlignment="1">
      <alignment vertical="center"/>
    </xf>
    <xf numFmtId="3" fontId="23" fillId="3" borderId="4" xfId="0" applyNumberFormat="1" applyFont="1" applyFill="1" applyBorder="1" applyAlignment="1">
      <alignment horizontal="center" vertical="center" wrapText="1"/>
    </xf>
    <xf numFmtId="18" fontId="52" fillId="0" borderId="46" xfId="0" applyNumberFormat="1" applyFont="1" applyBorder="1" applyAlignment="1">
      <alignment horizontal="right" vertical="center" wrapText="1"/>
    </xf>
    <xf numFmtId="4" fontId="0" fillId="0" borderId="46" xfId="0" applyNumberFormat="1" applyBorder="1" applyAlignment="1">
      <alignment vertical="center"/>
    </xf>
    <xf numFmtId="0" fontId="0" fillId="0" borderId="46" xfId="0" applyBorder="1" applyAlignment="1">
      <alignment vertical="center"/>
    </xf>
    <xf numFmtId="0" fontId="46" fillId="0" borderId="91" xfId="0" applyFont="1" applyBorder="1"/>
    <xf numFmtId="18" fontId="52" fillId="0" borderId="92" xfId="0" applyNumberFormat="1" applyFont="1" applyBorder="1"/>
    <xf numFmtId="18" fontId="52" fillId="0" borderId="92" xfId="0" applyNumberFormat="1" applyFont="1" applyBorder="1" applyAlignment="1">
      <alignment horizontal="right" wrapText="1"/>
    </xf>
    <xf numFmtId="18" fontId="52" fillId="0" borderId="21" xfId="0" applyNumberFormat="1" applyFont="1" applyBorder="1" applyAlignment="1">
      <alignment horizontal="right" wrapText="1"/>
    </xf>
    <xf numFmtId="2" fontId="0" fillId="0" borderId="91" xfId="0" applyNumberFormat="1" applyBorder="1"/>
    <xf numFmtId="0" fontId="46" fillId="0" borderId="93" xfId="0" applyFont="1" applyBorder="1"/>
    <xf numFmtId="0" fontId="16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6" fillId="3" borderId="53" xfId="0" applyFont="1" applyFill="1" applyBorder="1" applyAlignment="1">
      <alignment horizontal="center" vertical="center"/>
    </xf>
    <xf numFmtId="0" fontId="16" fillId="3" borderId="54" xfId="0" applyFont="1" applyFill="1" applyBorder="1" applyAlignment="1">
      <alignment horizontal="center" vertical="center"/>
    </xf>
    <xf numFmtId="0" fontId="16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41" fillId="55" borderId="85" xfId="0" applyNumberFormat="1" applyFont="1" applyFill="1" applyBorder="1" applyAlignment="1">
      <alignment horizontal="left"/>
    </xf>
    <xf numFmtId="14" fontId="41" fillId="55" borderId="86" xfId="0" applyNumberFormat="1" applyFont="1" applyFill="1" applyBorder="1" applyAlignment="1">
      <alignment horizontal="left"/>
    </xf>
    <xf numFmtId="0" fontId="38" fillId="54" borderId="72" xfId="0" applyFont="1" applyFill="1" applyBorder="1" applyAlignment="1">
      <alignment horizontal="center"/>
    </xf>
    <xf numFmtId="0" fontId="38" fillId="54" borderId="73" xfId="0" applyFont="1" applyFill="1" applyBorder="1" applyAlignment="1">
      <alignment horizontal="center"/>
    </xf>
    <xf numFmtId="0" fontId="38" fillId="54" borderId="60" xfId="0" applyFont="1" applyFill="1" applyBorder="1" applyAlignment="1">
      <alignment horizontal="left"/>
    </xf>
    <xf numFmtId="0" fontId="38" fillId="54" borderId="61" xfId="0" applyFont="1" applyFill="1" applyBorder="1" applyAlignment="1">
      <alignment horizontal="left"/>
    </xf>
    <xf numFmtId="0" fontId="57" fillId="55" borderId="89" xfId="0" applyFont="1" applyFill="1" applyBorder="1" applyAlignment="1">
      <alignment horizontal="left" vertical="center"/>
    </xf>
    <xf numFmtId="0" fontId="57" fillId="55" borderId="90" xfId="0" applyFont="1" applyFill="1" applyBorder="1" applyAlignment="1">
      <alignment horizontal="left" vertical="center"/>
    </xf>
    <xf numFmtId="0" fontId="57" fillId="55" borderId="88" xfId="0" applyFont="1" applyFill="1" applyBorder="1" applyAlignment="1">
      <alignment horizontal="left" vertical="center"/>
    </xf>
    <xf numFmtId="0" fontId="57" fillId="55" borderId="84" xfId="0" applyFont="1" applyFill="1" applyBorder="1" applyAlignment="1">
      <alignment horizontal="left" vertical="center"/>
    </xf>
    <xf numFmtId="0" fontId="57" fillId="55" borderId="88" xfId="0" applyFont="1" applyFill="1" applyBorder="1" applyAlignment="1">
      <alignment horizontal="center" vertical="center"/>
    </xf>
    <xf numFmtId="0" fontId="57" fillId="55" borderId="84" xfId="0" applyFont="1" applyFill="1" applyBorder="1" applyAlignment="1">
      <alignment horizontal="center" vertical="center"/>
    </xf>
    <xf numFmtId="0" fontId="53" fillId="54" borderId="62" xfId="0" applyFont="1" applyFill="1" applyBorder="1" applyAlignment="1">
      <alignment horizontal="center" vertical="center"/>
    </xf>
    <xf numFmtId="0" fontId="53" fillId="54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6" fillId="3" borderId="19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6" fillId="3" borderId="45" xfId="0" applyFont="1" applyFill="1" applyBorder="1" applyAlignment="1">
      <alignment horizontal="center" vertical="center"/>
    </xf>
    <xf numFmtId="0" fontId="16" fillId="3" borderId="64" xfId="0" applyFont="1" applyFill="1" applyBorder="1" applyAlignment="1">
      <alignment horizontal="center" vertical="center"/>
    </xf>
    <xf numFmtId="0" fontId="16" fillId="12" borderId="53" xfId="0" applyFont="1" applyFill="1" applyBorder="1" applyAlignment="1">
      <alignment horizontal="center" vertical="center"/>
    </xf>
    <xf numFmtId="0" fontId="16" fillId="12" borderId="54" xfId="0" applyFont="1" applyFill="1" applyBorder="1" applyAlignment="1">
      <alignment horizontal="center" vertical="center"/>
    </xf>
    <xf numFmtId="0" fontId="16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87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0.21365353845628463</c:v>
                </c:pt>
                <c:pt idx="1">
                  <c:v>0.34669205038326489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2.0661133712614927E-2</c:v>
                </c:pt>
                <c:pt idx="1">
                  <c:v>0.94321666953910632</c:v>
                </c:pt>
                <c:pt idx="2">
                  <c:v>3.6122196748278768E-2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General'!$B$22:$B$30</c:f>
              <c:strCache>
                <c:ptCount val="9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  <c:pt idx="8">
                  <c:v>31/10-06/11</c:v>
                </c:pt>
              </c:strCache>
            </c:strRef>
          </c:cat>
          <c:val>
            <c:numRef>
              <c:f>'Historico General'!$C$22:$C$30</c:f>
              <c:numCache>
                <c:formatCode>#,##0.00</c:formatCode>
                <c:ptCount val="9"/>
                <c:pt idx="0">
                  <c:v>130821.32</c:v>
                </c:pt>
                <c:pt idx="1">
                  <c:v>127202.39</c:v>
                </c:pt>
                <c:pt idx="2">
                  <c:v>132633.9</c:v>
                </c:pt>
                <c:pt idx="3">
                  <c:v>116869.8</c:v>
                </c:pt>
                <c:pt idx="4">
                  <c:v>134421.4</c:v>
                </c:pt>
                <c:pt idx="5">
                  <c:v>110963.31</c:v>
                </c:pt>
                <c:pt idx="6">
                  <c:v>108650.38</c:v>
                </c:pt>
                <c:pt idx="7">
                  <c:v>101786.21</c:v>
                </c:pt>
                <c:pt idx="8">
                  <c:v>107036.54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General'!$B$22:$B$30</c:f>
              <c:strCache>
                <c:ptCount val="9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  <c:pt idx="8">
                  <c:v>31/10-06/11</c:v>
                </c:pt>
              </c:strCache>
            </c:strRef>
          </c:cat>
          <c:val>
            <c:numRef>
              <c:f>'Historico General'!$D$22:$D$30</c:f>
              <c:numCache>
                <c:formatCode>#,##0.00</c:formatCode>
                <c:ptCount val="9"/>
                <c:pt idx="0">
                  <c:v>6076205.3600000003</c:v>
                </c:pt>
                <c:pt idx="1">
                  <c:v>6114404.1100000003</c:v>
                </c:pt>
                <c:pt idx="2">
                  <c:v>5755835.5099999998</c:v>
                </c:pt>
                <c:pt idx="3">
                  <c:v>5411097.5300000003</c:v>
                </c:pt>
                <c:pt idx="4">
                  <c:v>5337041.28</c:v>
                </c:pt>
                <c:pt idx="5">
                  <c:v>5229629.4400000004</c:v>
                </c:pt>
                <c:pt idx="6">
                  <c:v>5184216.4000000004</c:v>
                </c:pt>
                <c:pt idx="7">
                  <c:v>5153924.3099999996</c:v>
                </c:pt>
                <c:pt idx="8">
                  <c:v>4659302.5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General'!$B$22:$B$30</c15:sqref>
                        </c15:formulaRef>
                      </c:ext>
                    </c:extLst>
                    <c:strCache>
                      <c:ptCount val="9"/>
                      <c:pt idx="0">
                        <c:v>05/09-11/09</c:v>
                      </c:pt>
                      <c:pt idx="1">
                        <c:v>12/09-18/09</c:v>
                      </c:pt>
                      <c:pt idx="2">
                        <c:v>19/09-25/09</c:v>
                      </c:pt>
                      <c:pt idx="3">
                        <c:v>26/09-02/10</c:v>
                      </c:pt>
                      <c:pt idx="4">
                        <c:v>03/10-09/10</c:v>
                      </c:pt>
                      <c:pt idx="5">
                        <c:v>10/10-16/10</c:v>
                      </c:pt>
                      <c:pt idx="6">
                        <c:v>17/10-23/10</c:v>
                      </c:pt>
                      <c:pt idx="7">
                        <c:v>24/10-30/10</c:v>
                      </c:pt>
                      <c:pt idx="8">
                        <c:v>31/10-06/11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General'!$E$22:$E$30</c15:sqref>
                        </c15:formulaRef>
                      </c:ext>
                    </c:extLst>
                    <c:numCache>
                      <c:formatCode>#,##0.00</c:formatCode>
                      <c:ptCount val="9"/>
                      <c:pt idx="0">
                        <c:v>249110.57</c:v>
                      </c:pt>
                      <c:pt idx="1">
                        <c:v>244551.5</c:v>
                      </c:pt>
                      <c:pt idx="2">
                        <c:v>247107.48</c:v>
                      </c:pt>
                      <c:pt idx="3">
                        <c:v>210703.58</c:v>
                      </c:pt>
                      <c:pt idx="4">
                        <c:v>221698.33</c:v>
                      </c:pt>
                      <c:pt idx="5">
                        <c:v>202805.14</c:v>
                      </c:pt>
                      <c:pt idx="6">
                        <c:v>196603.49</c:v>
                      </c:pt>
                      <c:pt idx="7">
                        <c:v>181891.44</c:v>
                      </c:pt>
                      <c:pt idx="8">
                        <c:v>191987.59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8302573509531632E-2"/>
                  <c:y val="-6.092354699318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5.13420766936621E-2"/>
                  <c:y val="-6.889122972942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7062488821227062E-2"/>
                  <c:y val="-4.9553796590392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Dinamizado'!$B$3:$B$26</c:f>
              <c:strCache>
                <c:ptCount val="24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  <c:pt idx="23">
                  <c:v>14/11-20/11</c:v>
                </c:pt>
              </c:strCache>
            </c:strRef>
          </c:cat>
          <c:val>
            <c:numRef>
              <c:f>'Historico Dinamizado'!$C$3:$C$26</c:f>
              <c:numCache>
                <c:formatCode>#,##0.00</c:formatCode>
                <c:ptCount val="24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  <c:pt idx="12">
                  <c:v>1024428.1466666657</c:v>
                </c:pt>
                <c:pt idx="13">
                  <c:v>1020359.2299999989</c:v>
                </c:pt>
                <c:pt idx="14">
                  <c:v>1236435.7666666657</c:v>
                </c:pt>
                <c:pt idx="15">
                  <c:v>1413896.4399999988</c:v>
                </c:pt>
                <c:pt idx="16">
                  <c:v>728229.89666666603</c:v>
                </c:pt>
                <c:pt idx="17">
                  <c:v>1080001.7933333321</c:v>
                </c:pt>
                <c:pt idx="18">
                  <c:v>1039748.3633333314</c:v>
                </c:pt>
                <c:pt idx="19">
                  <c:v>825826.8</c:v>
                </c:pt>
                <c:pt idx="20">
                  <c:v>1145203.633333331</c:v>
                </c:pt>
                <c:pt idx="21">
                  <c:v>1010198.6966666657</c:v>
                </c:pt>
                <c:pt idx="22">
                  <c:v>1375636.3033333314</c:v>
                </c:pt>
                <c:pt idx="23">
                  <c:v>529672.07666666608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Dinamizado'!$B$3:$B$26</c:f>
              <c:strCache>
                <c:ptCount val="24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  <c:pt idx="23">
                  <c:v>14/11-20/11</c:v>
                </c:pt>
              </c:strCache>
            </c:strRef>
          </c:cat>
          <c:val>
            <c:numRef>
              <c:f>'Historico Dinamizado'!$D$3:$D$26</c:f>
              <c:numCache>
                <c:formatCode>#,##0.00</c:formatCode>
                <c:ptCount val="24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  <c:pt idx="12">
                  <c:v>1760664.8666666644</c:v>
                </c:pt>
                <c:pt idx="13">
                  <c:v>1819450.7899999984</c:v>
                </c:pt>
                <c:pt idx="14">
                  <c:v>1863513.5366666648</c:v>
                </c:pt>
                <c:pt idx="15">
                  <c:v>1911445.8866666649</c:v>
                </c:pt>
                <c:pt idx="16">
                  <c:v>1694797.60333333</c:v>
                </c:pt>
                <c:pt idx="17">
                  <c:v>1689052.0499999984</c:v>
                </c:pt>
                <c:pt idx="18">
                  <c:v>1566862.6999999983</c:v>
                </c:pt>
                <c:pt idx="19">
                  <c:v>1608232.4566666654</c:v>
                </c:pt>
                <c:pt idx="20">
                  <c:v>1734749.1999999981</c:v>
                </c:pt>
                <c:pt idx="21">
                  <c:v>1364365.7233333318</c:v>
                </c:pt>
                <c:pt idx="22">
                  <c:v>1529460.0466666652</c:v>
                </c:pt>
                <c:pt idx="23">
                  <c:v>1318167.7166666652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Dinamizado'!$B$3:$B$26</c:f>
              <c:strCache>
                <c:ptCount val="24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  <c:pt idx="22">
                  <c:v>07/11-13/11</c:v>
                </c:pt>
                <c:pt idx="23">
                  <c:v>14/11-20/11</c:v>
                </c:pt>
              </c:strCache>
            </c:strRef>
          </c:cat>
          <c:val>
            <c:numRef>
              <c:f>'Historico Dinamizado'!$E$3:$E$26</c:f>
              <c:numCache>
                <c:formatCode>#,##0.00</c:formatCode>
                <c:ptCount val="24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  <c:pt idx="12">
                  <c:v>584810.86666666658</c:v>
                </c:pt>
                <c:pt idx="13">
                  <c:v>761014.54300000006</c:v>
                </c:pt>
                <c:pt idx="14">
                  <c:v>682036.51930000028</c:v>
                </c:pt>
                <c:pt idx="15">
                  <c:v>305591.94333333336</c:v>
                </c:pt>
                <c:pt idx="16">
                  <c:v>204620.06140000001</c:v>
                </c:pt>
                <c:pt idx="17">
                  <c:v>574190.40989999985</c:v>
                </c:pt>
                <c:pt idx="18">
                  <c:v>495546.88539999991</c:v>
                </c:pt>
                <c:pt idx="19">
                  <c:v>421434.18497000012</c:v>
                </c:pt>
                <c:pt idx="20">
                  <c:v>379280.33332999999</c:v>
                </c:pt>
                <c:pt idx="21">
                  <c:v>241132.81</c:v>
                </c:pt>
                <c:pt idx="22">
                  <c:v>478085.30900000007</c:v>
                </c:pt>
                <c:pt idx="23">
                  <c:v>20579.573333333334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55" t="s">
        <v>339</v>
      </c>
      <c r="D2" s="455"/>
      <c r="E2" s="455"/>
      <c r="F2" s="456" t="s">
        <v>343</v>
      </c>
      <c r="G2" s="456"/>
      <c r="H2" s="456"/>
      <c r="I2" s="457" t="s">
        <v>0</v>
      </c>
      <c r="J2" s="457"/>
      <c r="K2" s="457"/>
    </row>
    <row r="3" spans="1:11" x14ac:dyDescent="0.25">
      <c r="A3" s="2"/>
      <c r="C3" s="455" t="s">
        <v>1</v>
      </c>
      <c r="D3" s="455"/>
      <c r="E3" s="455"/>
      <c r="F3" s="461" t="s">
        <v>2</v>
      </c>
      <c r="G3" s="461"/>
      <c r="H3" s="461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1">
        <f>SUM(Horas!C6:I6)</f>
        <v>0</v>
      </c>
      <c r="D6" s="269"/>
      <c r="E6" s="270" t="str">
        <f t="shared" ref="E6:E8" si="0">+IFERROR(C6/D6,"-")</f>
        <v>-</v>
      </c>
      <c r="F6" s="272">
        <f>SUM(Horas!J6:P6)</f>
        <v>0</v>
      </c>
      <c r="G6" s="266"/>
      <c r="H6" s="273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1">
        <f>SUM(Horas!C7:I7)</f>
        <v>0</v>
      </c>
      <c r="D7" s="269"/>
      <c r="E7" s="270" t="str">
        <f t="shared" si="0"/>
        <v>-</v>
      </c>
      <c r="F7" s="272">
        <f>SUM(Horas!J7:P7)</f>
        <v>0</v>
      </c>
      <c r="G7" s="266"/>
      <c r="H7" s="273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1">
        <f>SUM(Horas!C8:I8)</f>
        <v>0</v>
      </c>
      <c r="D8" s="269"/>
      <c r="E8" s="270" t="str">
        <f t="shared" si="0"/>
        <v>-</v>
      </c>
      <c r="F8" s="272">
        <f>SUM(Horas!J8:P8)</f>
        <v>0</v>
      </c>
      <c r="G8" s="266"/>
      <c r="H8" s="273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1">
        <f>SUM(Horas!C9:I9)</f>
        <v>0</v>
      </c>
      <c r="D9" s="268"/>
      <c r="E9" s="270" t="str">
        <f t="shared" ref="E9:E12" si="5">+IFERROR(C9/D9,"-")</f>
        <v>-</v>
      </c>
      <c r="F9" s="272">
        <f>SUM(Horas!J9:P9)</f>
        <v>0</v>
      </c>
      <c r="G9" s="267"/>
      <c r="H9" s="273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1">
        <f>SUM(Horas!C10:I10)</f>
        <v>0</v>
      </c>
      <c r="D10" s="268"/>
      <c r="E10" s="270" t="str">
        <f t="shared" si="5"/>
        <v>-</v>
      </c>
      <c r="F10" s="272">
        <f>SUM(Horas!J10:P10)</f>
        <v>0</v>
      </c>
      <c r="G10" s="267"/>
      <c r="H10" s="273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1">
        <f>SUM(Horas!C11:I11)</f>
        <v>0</v>
      </c>
      <c r="D11" s="268"/>
      <c r="E11" s="270" t="str">
        <f t="shared" si="5"/>
        <v>-</v>
      </c>
      <c r="F11" s="272">
        <f>SUM(Horas!J11:P11)</f>
        <v>0</v>
      </c>
      <c r="G11" s="267"/>
      <c r="H11" s="273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1">
        <f>SUM(Horas!C12:I12)</f>
        <v>0</v>
      </c>
      <c r="D12" s="268"/>
      <c r="E12" s="270" t="str">
        <f t="shared" si="5"/>
        <v>-</v>
      </c>
      <c r="F12" s="272">
        <f>SUM(Horas!J12:P12)</f>
        <v>0</v>
      </c>
      <c r="G12" s="267"/>
      <c r="H12" s="273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1"/>
      <c r="D13" s="268"/>
      <c r="E13" s="270"/>
      <c r="F13" s="272">
        <f>SUM(Horas!J13:P13)</f>
        <v>0</v>
      </c>
      <c r="G13" s="267"/>
      <c r="H13" s="273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1">
        <f>SUM(Horas!C15:I15)</f>
        <v>0</v>
      </c>
      <c r="D16" s="268"/>
      <c r="E16" s="270" t="str">
        <f t="shared" ref="E16:E25" si="9">+IFERROR(C16/D16,"-")</f>
        <v>-</v>
      </c>
      <c r="F16" s="272">
        <f>SUM(Horas!J15:P15)</f>
        <v>0</v>
      </c>
      <c r="G16" s="274"/>
      <c r="H16" s="273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1">
        <f>SUM(Horas!C16:I16)</f>
        <v>0</v>
      </c>
      <c r="D17" s="268"/>
      <c r="E17" s="270" t="str">
        <f t="shared" si="9"/>
        <v>-</v>
      </c>
      <c r="F17" s="272">
        <f>SUM(Horas!J16:P16)</f>
        <v>0</v>
      </c>
      <c r="G17" s="274"/>
      <c r="H17" s="273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1">
        <f>SUM(Horas!C17:I17)</f>
        <v>0</v>
      </c>
      <c r="D18" s="268"/>
      <c r="E18" s="270" t="str">
        <f t="shared" si="9"/>
        <v>-</v>
      </c>
      <c r="F18" s="272">
        <f>SUM(Horas!J17:P17)</f>
        <v>0</v>
      </c>
      <c r="G18" s="274"/>
      <c r="H18" s="273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1">
        <f>SUM(Horas!C18:I18)</f>
        <v>0</v>
      </c>
      <c r="D19" s="268"/>
      <c r="E19" s="270" t="str">
        <f t="shared" si="9"/>
        <v>-</v>
      </c>
      <c r="F19" s="272">
        <f>SUM(Horas!J18:P18)</f>
        <v>0</v>
      </c>
      <c r="G19" s="274"/>
      <c r="H19" s="273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1">
        <f>SUM(Horas!C19:I19)</f>
        <v>0</v>
      </c>
      <c r="D20" s="268"/>
      <c r="E20" s="270" t="str">
        <f>+IFERROR(C20/D20,"-")</f>
        <v>-</v>
      </c>
      <c r="F20" s="272">
        <f>SUM(Horas!J19:P19)</f>
        <v>0</v>
      </c>
      <c r="G20" s="274"/>
      <c r="H20" s="273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1">
        <f>SUM(Horas!C20:I20)</f>
        <v>0</v>
      </c>
      <c r="D21" s="268"/>
      <c r="E21" s="270" t="str">
        <f t="shared" si="9"/>
        <v>-</v>
      </c>
      <c r="F21" s="272">
        <f>SUM(Horas!J20:P20)</f>
        <v>0</v>
      </c>
      <c r="G21" s="274"/>
      <c r="H21" s="273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1">
        <f>SUM(Horas!C21:I21)</f>
        <v>0</v>
      </c>
      <c r="D22" s="268"/>
      <c r="E22" s="270" t="str">
        <f t="shared" si="9"/>
        <v>-</v>
      </c>
      <c r="F22" s="272">
        <f>SUM(Horas!J21:P21)</f>
        <v>0</v>
      </c>
      <c r="G22" s="274"/>
      <c r="H22" s="273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1">
        <f>SUM(Horas!C22:I22)</f>
        <v>0</v>
      </c>
      <c r="D23" s="268"/>
      <c r="E23" s="270" t="str">
        <f t="shared" si="9"/>
        <v>-</v>
      </c>
      <c r="F23" s="272">
        <f>SUM(Horas!J22:P22)</f>
        <v>0</v>
      </c>
      <c r="G23" s="274"/>
      <c r="H23" s="273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1">
        <f>SUM(Horas!C23:I23)</f>
        <v>0</v>
      </c>
      <c r="D24" s="268"/>
      <c r="E24" s="270" t="str">
        <f t="shared" si="9"/>
        <v>-</v>
      </c>
      <c r="F24" s="272">
        <f>SUM(Horas!J23:P23)</f>
        <v>0</v>
      </c>
      <c r="G24" s="267"/>
      <c r="H24" s="273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1">
        <f>SUM(Horas!C24:I24)</f>
        <v>0</v>
      </c>
      <c r="D25" s="268"/>
      <c r="E25" s="270" t="str">
        <f t="shared" si="9"/>
        <v>-</v>
      </c>
      <c r="F25" s="272">
        <f>SUM(Horas!J24:P24)</f>
        <v>0</v>
      </c>
      <c r="G25" s="274"/>
      <c r="H25" s="273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0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5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4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55" t="s">
        <v>339</v>
      </c>
      <c r="D241" s="455"/>
      <c r="E241" s="455"/>
      <c r="F241" s="456" t="s">
        <v>343</v>
      </c>
      <c r="G241" s="456"/>
      <c r="H241" s="456"/>
      <c r="I241" s="457" t="s">
        <v>0</v>
      </c>
      <c r="J241" s="457"/>
      <c r="K241" s="457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58" t="s">
        <v>1</v>
      </c>
      <c r="D242" s="458"/>
      <c r="E242" s="458"/>
      <c r="F242" s="459" t="s">
        <v>2</v>
      </c>
      <c r="G242" s="459"/>
      <c r="H242" s="459"/>
      <c r="I242" s="460"/>
      <c r="J242" s="460"/>
      <c r="K242" s="460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8" t="s">
        <v>3</v>
      </c>
      <c r="D243" s="259" t="s">
        <v>4</v>
      </c>
      <c r="E243" s="260" t="s">
        <v>5</v>
      </c>
      <c r="F243" s="261" t="s">
        <v>3</v>
      </c>
      <c r="G243" s="262" t="s">
        <v>4</v>
      </c>
      <c r="H243" s="263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showGridLines="0" topLeftCell="C1" zoomScale="90" zoomScaleNormal="90" workbookViewId="0">
      <pane ySplit="1" topLeftCell="A2" activePane="bottomLeft" state="frozen"/>
      <selection pane="bottomLeft" activeCell="G8" sqref="G8"/>
    </sheetView>
  </sheetViews>
  <sheetFormatPr baseColWidth="10" defaultColWidth="9.140625" defaultRowHeight="15" x14ac:dyDescent="0.25"/>
  <cols>
    <col min="1" max="1" width="25.5703125" style="349" customWidth="1"/>
    <col min="2" max="2" width="28.5703125" style="349" bestFit="1" customWidth="1"/>
    <col min="3" max="3" width="44.85546875" style="349" customWidth="1"/>
    <col min="4" max="4" width="32.42578125" style="343" customWidth="1"/>
    <col min="5" max="5" width="21.5703125" style="343" bestFit="1" customWidth="1"/>
    <col min="6" max="6" width="19.85546875" style="343" customWidth="1"/>
    <col min="7" max="7" width="17.28515625" style="346" bestFit="1" customWidth="1"/>
    <col min="8" max="8" width="15.7109375" style="343" customWidth="1"/>
    <col min="9" max="9" width="14" style="343" customWidth="1"/>
    <col min="10" max="10" width="15.7109375" style="343" customWidth="1"/>
    <col min="11" max="1027" width="10.5703125" style="340" customWidth="1"/>
    <col min="1028" max="16384" width="9.140625" style="340"/>
  </cols>
  <sheetData>
    <row r="1" spans="1:10" ht="20.100000000000001" customHeight="1" x14ac:dyDescent="0.25">
      <c r="A1" s="391" t="s">
        <v>214</v>
      </c>
      <c r="B1" s="391" t="s">
        <v>447</v>
      </c>
      <c r="C1" s="391" t="s">
        <v>215</v>
      </c>
      <c r="D1" s="392" t="s">
        <v>427</v>
      </c>
      <c r="E1" s="392" t="s">
        <v>216</v>
      </c>
      <c r="F1" s="392" t="s">
        <v>217</v>
      </c>
      <c r="G1" s="392" t="s">
        <v>218</v>
      </c>
      <c r="H1" s="392" t="s">
        <v>219</v>
      </c>
      <c r="I1" s="392" t="s">
        <v>220</v>
      </c>
      <c r="J1" s="392" t="s">
        <v>221</v>
      </c>
    </row>
    <row r="2" spans="1:10" x14ac:dyDescent="0.25">
      <c r="A2" s="348" t="s">
        <v>462</v>
      </c>
      <c r="B2" s="348" t="s">
        <v>462</v>
      </c>
      <c r="C2" s="347" t="s">
        <v>462</v>
      </c>
      <c r="D2" s="341"/>
      <c r="E2" s="342" t="s">
        <v>534</v>
      </c>
      <c r="F2" s="339">
        <v>0</v>
      </c>
      <c r="G2" s="344">
        <v>0</v>
      </c>
      <c r="H2" s="339">
        <v>0</v>
      </c>
      <c r="I2" s="345" t="e">
        <f t="shared" ref="I2:I3" si="0">F2/G2</f>
        <v>#DIV/0!</v>
      </c>
      <c r="J2" s="345" t="e">
        <f t="shared" ref="J2:J3" si="1">H2/F2</f>
        <v>#DIV/0!</v>
      </c>
    </row>
    <row r="3" spans="1:10" ht="15.75" customHeight="1" x14ac:dyDescent="0.25">
      <c r="A3" s="348" t="s">
        <v>462</v>
      </c>
      <c r="B3" s="348" t="s">
        <v>462</v>
      </c>
      <c r="C3" s="347" t="s">
        <v>462</v>
      </c>
      <c r="D3" s="341"/>
      <c r="E3" s="342" t="s">
        <v>535</v>
      </c>
      <c r="F3" s="339">
        <v>0</v>
      </c>
      <c r="G3" s="344">
        <v>0</v>
      </c>
      <c r="H3" s="339">
        <v>0</v>
      </c>
      <c r="I3" s="345" t="e">
        <f t="shared" si="0"/>
        <v>#DIV/0!</v>
      </c>
      <c r="J3" s="345" t="e">
        <f t="shared" si="1"/>
        <v>#DIV/0!</v>
      </c>
    </row>
    <row r="6" spans="1:10" x14ac:dyDescent="0.25">
      <c r="C6" s="340"/>
    </row>
  </sheetData>
  <autoFilter ref="A1:J1" xr:uid="{00000000-0001-0000-0300-000000000000}"/>
  <phoneticPr fontId="45" type="noConversion"/>
  <conditionalFormatting sqref="G3">
    <cfRule type="colorScale" priority="33">
      <colorScale>
        <cfvo type="min"/>
        <cfvo type="max"/>
        <color rgb="FFFCFCFF"/>
        <color rgb="FFF8696B"/>
      </colorScale>
    </cfRule>
  </conditionalFormatting>
  <conditionalFormatting sqref="G2">
    <cfRule type="colorScale" priority="39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G18" sqref="G18"/>
    </sheetView>
  </sheetViews>
  <sheetFormatPr baseColWidth="10" defaultRowHeight="15" x14ac:dyDescent="0.25"/>
  <cols>
    <col min="1" max="1" width="1" customWidth="1"/>
    <col min="2" max="2" width="19.7109375" style="356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51" t="s">
        <v>438</v>
      </c>
      <c r="C2" s="352" t="s">
        <v>439</v>
      </c>
      <c r="D2" s="352" t="s">
        <v>440</v>
      </c>
      <c r="E2" s="352" t="s">
        <v>441</v>
      </c>
      <c r="F2" s="352" t="s">
        <v>442</v>
      </c>
      <c r="G2" s="352" t="s">
        <v>443</v>
      </c>
      <c r="H2" s="352" t="s">
        <v>444</v>
      </c>
      <c r="I2" s="352" t="s">
        <v>445</v>
      </c>
      <c r="J2" s="352" t="s">
        <v>16</v>
      </c>
      <c r="M2" s="363" t="s">
        <v>410</v>
      </c>
    </row>
    <row r="3" spans="2:13" ht="15.75" x14ac:dyDescent="0.25">
      <c r="B3" s="357" t="s">
        <v>403</v>
      </c>
      <c r="C3" s="358">
        <v>10319.166666666601</v>
      </c>
      <c r="D3" s="358">
        <v>10122.2166666666</v>
      </c>
      <c r="E3" s="358">
        <v>8301.5166666666591</v>
      </c>
      <c r="F3" s="358">
        <v>9274.2999999999993</v>
      </c>
      <c r="G3" s="358">
        <v>6016.7</v>
      </c>
      <c r="H3" s="358">
        <v>3417.7</v>
      </c>
      <c r="I3" s="358">
        <v>4916.9333333333298</v>
      </c>
      <c r="J3" s="302">
        <f>SUM(C3:I3)</f>
        <v>52368.53333333318</v>
      </c>
      <c r="K3" s="362">
        <f>J3/$M$3</f>
        <v>1.5271845020852888E-2</v>
      </c>
      <c r="M3" s="364">
        <f>Resumen!C6</f>
        <v>3429090.15</v>
      </c>
    </row>
    <row r="4" spans="2:13" x14ac:dyDescent="0.25">
      <c r="B4" s="357" t="s">
        <v>342</v>
      </c>
      <c r="C4" s="381">
        <v>7246.3333333333303</v>
      </c>
      <c r="D4" s="381">
        <v>9764.6333333333296</v>
      </c>
      <c r="E4" s="381">
        <v>6777.3833333333296</v>
      </c>
      <c r="F4" s="381">
        <v>5388.7833333333301</v>
      </c>
      <c r="G4" s="381">
        <v>4520.7333333333299</v>
      </c>
      <c r="H4" s="381">
        <v>4178.1833333333298</v>
      </c>
      <c r="I4" s="358">
        <v>5873.7833333333301</v>
      </c>
      <c r="J4" s="302">
        <f t="shared" ref="J4:J12" si="0">SUM(C4:I4)</f>
        <v>43749.833333333314</v>
      </c>
      <c r="K4" s="362">
        <f t="shared" ref="K4:K13" si="1">J4/$M$3</f>
        <v>1.2758437783659119E-2</v>
      </c>
    </row>
    <row r="5" spans="2:13" x14ac:dyDescent="0.25">
      <c r="B5" s="357" t="s">
        <v>390</v>
      </c>
      <c r="C5" s="381">
        <v>3206.13333333333</v>
      </c>
      <c r="D5" s="381">
        <v>3633.8333333333298</v>
      </c>
      <c r="E5" s="381">
        <v>2406.11666666666</v>
      </c>
      <c r="F5" s="381">
        <v>1618.2</v>
      </c>
      <c r="G5" s="381">
        <v>1370.9</v>
      </c>
      <c r="H5" s="381">
        <v>1453.35</v>
      </c>
      <c r="I5" s="358">
        <v>1145.8499999999999</v>
      </c>
      <c r="J5" s="302">
        <f t="shared" si="0"/>
        <v>14834.38333333332</v>
      </c>
      <c r="K5" s="362">
        <f t="shared" si="1"/>
        <v>4.3260406359784155E-3</v>
      </c>
    </row>
    <row r="6" spans="2:13" x14ac:dyDescent="0.25">
      <c r="B6" s="357" t="s">
        <v>397</v>
      </c>
      <c r="C6" s="381">
        <v>1872.1666666666599</v>
      </c>
      <c r="D6" s="381">
        <v>2203.5833333333298</v>
      </c>
      <c r="E6" s="381">
        <v>1821.11666666666</v>
      </c>
      <c r="F6" s="381">
        <v>1213.1666666666599</v>
      </c>
      <c r="G6" s="381">
        <v>1108.5166666666601</v>
      </c>
      <c r="H6" s="381">
        <v>1258.63333333333</v>
      </c>
      <c r="I6" s="358">
        <v>762.43333333333305</v>
      </c>
      <c r="J6" s="302">
        <f t="shared" si="0"/>
        <v>10239.616666666632</v>
      </c>
      <c r="K6" s="362">
        <f t="shared" si="1"/>
        <v>2.9861030823778818E-3</v>
      </c>
    </row>
    <row r="7" spans="2:13" x14ac:dyDescent="0.25">
      <c r="B7" s="357" t="s">
        <v>398</v>
      </c>
      <c r="C7" s="381">
        <v>518.18333333333305</v>
      </c>
      <c r="D7" s="381">
        <v>335.48333333333301</v>
      </c>
      <c r="E7" s="381">
        <v>336.78333333333302</v>
      </c>
      <c r="F7" s="381">
        <v>139.333333333333</v>
      </c>
      <c r="G7" s="381">
        <v>249.15</v>
      </c>
      <c r="H7" s="381">
        <v>669.4</v>
      </c>
      <c r="I7" s="358">
        <v>403.1</v>
      </c>
      <c r="J7" s="302">
        <f t="shared" si="0"/>
        <v>2651.433333333332</v>
      </c>
      <c r="K7" s="362">
        <f t="shared" si="1"/>
        <v>7.7321773921089018E-4</v>
      </c>
    </row>
    <row r="8" spans="2:13" x14ac:dyDescent="0.25">
      <c r="B8" s="357" t="s">
        <v>399</v>
      </c>
      <c r="C8" s="381">
        <v>806.1</v>
      </c>
      <c r="D8" s="381">
        <v>610.95000000000005</v>
      </c>
      <c r="E8" s="381">
        <v>510.81666666666598</v>
      </c>
      <c r="F8" s="381">
        <v>437.23333333333301</v>
      </c>
      <c r="G8" s="381">
        <v>222.63333333333301</v>
      </c>
      <c r="H8" s="381">
        <v>329.38333333333298</v>
      </c>
      <c r="I8" s="358">
        <v>330.58333333333297</v>
      </c>
      <c r="J8" s="302">
        <f t="shared" si="0"/>
        <v>3247.699999999998</v>
      </c>
      <c r="K8" s="362">
        <f t="shared" si="1"/>
        <v>9.4710254263802253E-4</v>
      </c>
    </row>
    <row r="9" spans="2:13" x14ac:dyDescent="0.25">
      <c r="B9" s="357" t="s">
        <v>402</v>
      </c>
      <c r="C9" s="381">
        <v>532.98333333333301</v>
      </c>
      <c r="D9" s="381">
        <v>390.183333333333</v>
      </c>
      <c r="E9" s="381">
        <v>319.64999999999998</v>
      </c>
      <c r="F9" s="381">
        <v>276.26666666666603</v>
      </c>
      <c r="G9" s="381">
        <v>229.8</v>
      </c>
      <c r="H9" s="381">
        <v>267.95</v>
      </c>
      <c r="I9" s="358">
        <v>305</v>
      </c>
      <c r="J9" s="302">
        <f t="shared" si="0"/>
        <v>2321.8333333333321</v>
      </c>
      <c r="K9" s="362">
        <f t="shared" si="1"/>
        <v>6.77098948049917E-4</v>
      </c>
    </row>
    <row r="10" spans="2:13" x14ac:dyDescent="0.25">
      <c r="B10" s="357" t="s">
        <v>400</v>
      </c>
      <c r="C10" s="381">
        <v>2312.9666666666599</v>
      </c>
      <c r="D10" s="381">
        <v>589.33333333333303</v>
      </c>
      <c r="E10" s="381">
        <v>510.01666666666603</v>
      </c>
      <c r="F10" s="381">
        <v>719.05</v>
      </c>
      <c r="G10" s="381">
        <v>1207.0999999999999</v>
      </c>
      <c r="H10" s="381">
        <v>571.08333333333303</v>
      </c>
      <c r="I10" s="358">
        <v>611.51666666666597</v>
      </c>
      <c r="J10" s="302">
        <f t="shared" si="0"/>
        <v>6521.0666666666566</v>
      </c>
      <c r="K10" s="362">
        <f t="shared" si="1"/>
        <v>1.9016900639566611E-3</v>
      </c>
    </row>
    <row r="11" spans="2:13" x14ac:dyDescent="0.25">
      <c r="B11" s="357" t="s">
        <v>401</v>
      </c>
      <c r="C11" s="381">
        <v>380.78333333333302</v>
      </c>
      <c r="D11" s="381">
        <v>349.3</v>
      </c>
      <c r="E11" s="381">
        <v>276.166666666666</v>
      </c>
      <c r="F11" s="381">
        <v>194.71666666666599</v>
      </c>
      <c r="G11" s="381">
        <v>195.666666666666</v>
      </c>
      <c r="H11" s="381">
        <v>205.016666666666</v>
      </c>
      <c r="I11" s="358">
        <v>222.8</v>
      </c>
      <c r="J11" s="302">
        <f t="shared" si="0"/>
        <v>1824.4499999999971</v>
      </c>
      <c r="K11" s="362">
        <f t="shared" si="1"/>
        <v>5.3205075404622916E-4</v>
      </c>
    </row>
    <row r="12" spans="2:13" x14ac:dyDescent="0.25">
      <c r="B12" s="357" t="s">
        <v>468</v>
      </c>
      <c r="C12" s="381">
        <v>506.85</v>
      </c>
      <c r="D12" s="381">
        <v>258.81666666666598</v>
      </c>
      <c r="E12" s="381">
        <v>213.15</v>
      </c>
      <c r="F12" s="381">
        <v>197.95</v>
      </c>
      <c r="G12" s="381">
        <v>103.48333333333299</v>
      </c>
      <c r="H12" s="381">
        <v>137.38333333333301</v>
      </c>
      <c r="I12" s="358">
        <v>480.96666666666601</v>
      </c>
      <c r="J12" s="302">
        <f t="shared" si="0"/>
        <v>1898.5999999999979</v>
      </c>
      <c r="K12" s="362">
        <f t="shared" si="1"/>
        <v>5.5367456583198835E-4</v>
      </c>
    </row>
    <row r="13" spans="2:13" ht="20.25" customHeight="1" x14ac:dyDescent="0.25">
      <c r="B13" s="359" t="s">
        <v>16</v>
      </c>
      <c r="C13" s="360">
        <f t="shared" ref="C13:I13" si="2">SUM(C3:C11)</f>
        <v>27194.816666666582</v>
      </c>
      <c r="D13" s="360">
        <f t="shared" si="2"/>
        <v>27999.516666666586</v>
      </c>
      <c r="E13" s="360">
        <f t="shared" si="2"/>
        <v>21259.56666666664</v>
      </c>
      <c r="F13" s="360">
        <f t="shared" si="2"/>
        <v>19261.049999999988</v>
      </c>
      <c r="G13" s="360">
        <f t="shared" si="2"/>
        <v>15121.19999999999</v>
      </c>
      <c r="H13" s="360">
        <f t="shared" si="2"/>
        <v>12350.699999999993</v>
      </c>
      <c r="I13" s="360">
        <f t="shared" si="2"/>
        <v>14571.999999999991</v>
      </c>
      <c r="J13" s="361">
        <f>SUM(J3:J12)</f>
        <v>139657.44999999975</v>
      </c>
      <c r="K13" s="362">
        <f t="shared" si="1"/>
        <v>4.0727261136602008E-2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L32" sqref="L32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81"/>
      <c r="B1" s="481"/>
    </row>
    <row r="2" spans="1:16" ht="15.75" thickBot="1" x14ac:dyDescent="0.3">
      <c r="A2" s="481"/>
      <c r="B2" s="481"/>
      <c r="C2" s="482" t="s">
        <v>533</v>
      </c>
      <c r="D2" s="483"/>
      <c r="E2" s="483"/>
      <c r="F2" s="483"/>
      <c r="G2" s="483"/>
      <c r="H2" s="483"/>
      <c r="I2" s="484"/>
      <c r="J2" s="482" t="s">
        <v>549</v>
      </c>
      <c r="K2" s="483"/>
      <c r="L2" s="483"/>
      <c r="M2" s="483"/>
      <c r="N2" s="483"/>
      <c r="O2" s="483"/>
      <c r="P2" s="484"/>
    </row>
    <row r="3" spans="1:16" ht="15.75" thickBot="1" x14ac:dyDescent="0.3">
      <c r="A3" s="481"/>
      <c r="B3" s="481"/>
      <c r="C3" s="485" t="s">
        <v>2</v>
      </c>
      <c r="D3" s="486"/>
      <c r="E3" s="486"/>
      <c r="F3" s="486"/>
      <c r="G3" s="486"/>
      <c r="H3" s="486"/>
      <c r="I3" s="487"/>
      <c r="J3" s="485" t="s">
        <v>2</v>
      </c>
      <c r="K3" s="486"/>
      <c r="L3" s="486"/>
      <c r="M3" s="486"/>
      <c r="N3" s="486"/>
      <c r="O3" s="486"/>
      <c r="P3" s="487"/>
    </row>
    <row r="4" spans="1:16" ht="15.75" thickBot="1" x14ac:dyDescent="0.3">
      <c r="A4" s="481"/>
      <c r="B4" s="481"/>
      <c r="C4" s="128">
        <v>44879</v>
      </c>
      <c r="D4" s="128">
        <v>44880</v>
      </c>
      <c r="E4" s="128">
        <v>44881</v>
      </c>
      <c r="F4" s="128">
        <v>44882</v>
      </c>
      <c r="G4" s="128">
        <v>44883</v>
      </c>
      <c r="H4" s="128">
        <v>44884</v>
      </c>
      <c r="I4" s="128">
        <v>44885</v>
      </c>
      <c r="J4" s="128">
        <v>44886</v>
      </c>
      <c r="K4" s="128">
        <v>44887</v>
      </c>
      <c r="L4" s="128">
        <v>44888</v>
      </c>
      <c r="M4" s="128">
        <v>44889</v>
      </c>
      <c r="N4" s="128">
        <v>44890</v>
      </c>
      <c r="O4" s="128">
        <v>44891</v>
      </c>
      <c r="P4" s="128">
        <v>44892</v>
      </c>
    </row>
    <row r="5" spans="1:16" ht="15.75" thickBot="1" x14ac:dyDescent="0.3">
      <c r="B5" s="15" t="s">
        <v>417</v>
      </c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4" t="s">
        <v>346</v>
      </c>
      <c r="C6" s="189">
        <v>28791</v>
      </c>
      <c r="D6" s="190">
        <v>25490</v>
      </c>
      <c r="E6" s="190">
        <v>25756</v>
      </c>
      <c r="F6" s="190">
        <v>26882</v>
      </c>
      <c r="G6" s="190">
        <v>25190</v>
      </c>
      <c r="H6" s="190"/>
      <c r="I6" s="190"/>
      <c r="J6" s="193">
        <v>61532</v>
      </c>
      <c r="K6" s="193">
        <v>73881</v>
      </c>
      <c r="L6" s="193">
        <v>41429</v>
      </c>
      <c r="M6" s="193">
        <v>40551</v>
      </c>
      <c r="N6" s="193">
        <v>31295</v>
      </c>
      <c r="O6" s="193"/>
      <c r="P6" s="194"/>
    </row>
    <row r="7" spans="1:16" x14ac:dyDescent="0.25">
      <c r="B7" s="188" t="s">
        <v>347</v>
      </c>
      <c r="C7" s="189">
        <v>52753</v>
      </c>
      <c r="D7" s="190">
        <v>50619</v>
      </c>
      <c r="E7" s="190">
        <v>51851</v>
      </c>
      <c r="F7" s="190">
        <v>49779</v>
      </c>
      <c r="G7" s="190">
        <v>90133</v>
      </c>
      <c r="H7" s="190"/>
      <c r="I7" s="190"/>
      <c r="J7" s="192">
        <v>64533</v>
      </c>
      <c r="K7" s="193">
        <v>72655</v>
      </c>
      <c r="L7" s="193">
        <v>52372</v>
      </c>
      <c r="M7" s="193">
        <v>52689</v>
      </c>
      <c r="N7" s="193">
        <v>47388</v>
      </c>
      <c r="O7" s="193"/>
      <c r="P7" s="194"/>
    </row>
    <row r="8" spans="1:16" ht="18" customHeight="1" x14ac:dyDescent="0.25">
      <c r="B8" s="188" t="s">
        <v>348</v>
      </c>
      <c r="C8" s="189">
        <v>19944</v>
      </c>
      <c r="D8" s="190">
        <v>19138</v>
      </c>
      <c r="E8" s="190">
        <v>18903</v>
      </c>
      <c r="F8" s="190">
        <v>19114</v>
      </c>
      <c r="G8" s="190">
        <v>17950</v>
      </c>
      <c r="H8" s="190"/>
      <c r="I8" s="190"/>
      <c r="J8" s="192">
        <v>21632</v>
      </c>
      <c r="K8" s="193">
        <v>18567</v>
      </c>
      <c r="L8" s="193">
        <v>18531</v>
      </c>
      <c r="M8" s="193">
        <v>18654</v>
      </c>
      <c r="N8" s="193">
        <v>15516</v>
      </c>
      <c r="O8" s="193"/>
      <c r="P8" s="194"/>
    </row>
    <row r="9" spans="1:16" x14ac:dyDescent="0.25">
      <c r="B9" s="188" t="s">
        <v>349</v>
      </c>
      <c r="C9" s="189">
        <v>53587</v>
      </c>
      <c r="D9" s="190">
        <v>53550</v>
      </c>
      <c r="E9" s="190">
        <v>148571</v>
      </c>
      <c r="F9" s="190">
        <v>50996</v>
      </c>
      <c r="G9" s="190">
        <v>88372</v>
      </c>
      <c r="H9" s="190"/>
      <c r="I9" s="190"/>
      <c r="J9" s="192">
        <v>51244</v>
      </c>
      <c r="K9" s="193">
        <v>50209</v>
      </c>
      <c r="L9" s="193">
        <v>50836</v>
      </c>
      <c r="M9" s="193">
        <v>47888</v>
      </c>
      <c r="N9" s="193">
        <v>39767</v>
      </c>
      <c r="O9" s="193"/>
      <c r="P9" s="194"/>
    </row>
    <row r="10" spans="1:16" x14ac:dyDescent="0.25">
      <c r="B10" s="188" t="s">
        <v>350</v>
      </c>
      <c r="C10" s="189">
        <v>26937</v>
      </c>
      <c r="D10" s="190">
        <v>129768</v>
      </c>
      <c r="E10" s="190">
        <v>78585</v>
      </c>
      <c r="F10" s="190">
        <v>26117</v>
      </c>
      <c r="G10" s="190">
        <v>24778</v>
      </c>
      <c r="H10" s="190"/>
      <c r="I10" s="190"/>
      <c r="J10" s="192">
        <v>29859</v>
      </c>
      <c r="K10" s="193">
        <v>27131</v>
      </c>
      <c r="L10" s="193">
        <v>25817</v>
      </c>
      <c r="M10" s="193">
        <v>24765</v>
      </c>
      <c r="N10" s="193">
        <v>21445</v>
      </c>
      <c r="O10" s="193"/>
      <c r="P10" s="194"/>
    </row>
    <row r="11" spans="1:16" x14ac:dyDescent="0.25">
      <c r="B11" s="188" t="s">
        <v>351</v>
      </c>
      <c r="C11" s="189">
        <v>38773</v>
      </c>
      <c r="D11" s="190">
        <v>87561</v>
      </c>
      <c r="E11" s="190">
        <v>51367</v>
      </c>
      <c r="F11" s="190">
        <v>33160</v>
      </c>
      <c r="G11" s="190">
        <v>29380</v>
      </c>
      <c r="H11" s="190"/>
      <c r="I11" s="190"/>
      <c r="J11" s="192">
        <v>30349</v>
      </c>
      <c r="K11" s="193">
        <v>29858</v>
      </c>
      <c r="L11" s="193">
        <v>29531</v>
      </c>
      <c r="M11" s="193">
        <v>27982</v>
      </c>
      <c r="N11" s="193">
        <v>24648</v>
      </c>
      <c r="O11" s="193"/>
      <c r="P11" s="194"/>
    </row>
    <row r="12" spans="1:16" x14ac:dyDescent="0.25">
      <c r="B12" s="188" t="s">
        <v>352</v>
      </c>
      <c r="C12" s="189">
        <v>32300</v>
      </c>
      <c r="D12" s="190">
        <v>29213</v>
      </c>
      <c r="E12" s="190">
        <v>33103</v>
      </c>
      <c r="F12" s="190">
        <v>31050</v>
      </c>
      <c r="G12" s="190">
        <v>27910</v>
      </c>
      <c r="H12" s="190"/>
      <c r="I12" s="190"/>
      <c r="J12" s="192">
        <v>31654</v>
      </c>
      <c r="K12" s="193">
        <v>30770</v>
      </c>
      <c r="L12" s="193">
        <v>30088</v>
      </c>
      <c r="M12" s="193">
        <v>28748</v>
      </c>
      <c r="N12" s="193">
        <v>25325</v>
      </c>
      <c r="O12" s="193"/>
      <c r="P12" s="194"/>
    </row>
    <row r="13" spans="1:16" x14ac:dyDescent="0.25">
      <c r="B13" s="188" t="s">
        <v>353</v>
      </c>
      <c r="C13" s="189">
        <v>7721</v>
      </c>
      <c r="D13" s="190">
        <v>7844</v>
      </c>
      <c r="E13" s="190">
        <v>14558</v>
      </c>
      <c r="F13" s="190">
        <v>6777</v>
      </c>
      <c r="G13" s="190">
        <v>4757</v>
      </c>
      <c r="H13" s="190"/>
      <c r="I13" s="190"/>
      <c r="J13" s="193">
        <v>7139</v>
      </c>
      <c r="K13" s="193">
        <v>7634</v>
      </c>
      <c r="L13" s="193">
        <v>6645</v>
      </c>
      <c r="M13" s="193">
        <v>6173</v>
      </c>
      <c r="N13" s="193">
        <v>4825</v>
      </c>
      <c r="O13" s="193"/>
      <c r="P13" s="194"/>
    </row>
    <row r="14" spans="1:16" ht="15.75" thickBot="1" x14ac:dyDescent="0.3">
      <c r="B14" s="188" t="s">
        <v>393</v>
      </c>
      <c r="C14" s="189">
        <v>54844</v>
      </c>
      <c r="D14" s="190">
        <v>55696</v>
      </c>
      <c r="E14" s="190">
        <v>101751</v>
      </c>
      <c r="F14" s="190">
        <v>50599</v>
      </c>
      <c r="G14" s="190">
        <v>47363</v>
      </c>
      <c r="H14" s="190"/>
      <c r="I14" s="190"/>
      <c r="J14" s="192">
        <v>50541</v>
      </c>
      <c r="K14" s="193">
        <v>50575</v>
      </c>
      <c r="L14" s="193">
        <v>50157</v>
      </c>
      <c r="M14" s="193">
        <v>48582</v>
      </c>
      <c r="N14" s="193">
        <v>42165</v>
      </c>
      <c r="O14" s="193"/>
      <c r="P14" s="194"/>
    </row>
    <row r="15" spans="1:16" ht="15.75" thickBot="1" x14ac:dyDescent="0.3">
      <c r="B15" s="196" t="s">
        <v>16</v>
      </c>
      <c r="C15" s="195">
        <v>315650</v>
      </c>
      <c r="D15" s="195">
        <v>458879</v>
      </c>
      <c r="E15" s="195">
        <v>524445</v>
      </c>
      <c r="F15" s="195">
        <v>294474</v>
      </c>
      <c r="G15" s="195">
        <v>355833</v>
      </c>
      <c r="H15" s="195"/>
      <c r="I15" s="195"/>
      <c r="J15" s="195">
        <f>SUM(J6:J14)</f>
        <v>348483</v>
      </c>
      <c r="K15" s="195">
        <f t="shared" ref="K15:P15" si="0">SUM(K6:K14)</f>
        <v>361280</v>
      </c>
      <c r="L15" s="195">
        <f t="shared" si="0"/>
        <v>305406</v>
      </c>
      <c r="M15" s="195">
        <f t="shared" si="0"/>
        <v>296032</v>
      </c>
      <c r="N15" s="195">
        <f t="shared" si="0"/>
        <v>252374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418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18598</v>
      </c>
      <c r="I17" s="185"/>
      <c r="J17" s="186"/>
      <c r="K17" s="187"/>
      <c r="L17" s="187"/>
      <c r="M17" s="187"/>
      <c r="N17" s="187"/>
      <c r="O17" s="412">
        <v>16245</v>
      </c>
      <c r="P17" s="384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6846</v>
      </c>
      <c r="I18" s="191"/>
      <c r="J18" s="192"/>
      <c r="K18" s="193"/>
      <c r="L18" s="193"/>
      <c r="M18" s="193"/>
      <c r="N18" s="193"/>
      <c r="O18" s="412">
        <v>6462</v>
      </c>
      <c r="P18" s="385"/>
    </row>
    <row r="19" spans="2:16" x14ac:dyDescent="0.25">
      <c r="B19" s="188" t="s">
        <v>421</v>
      </c>
      <c r="C19" s="189"/>
      <c r="D19" s="190"/>
      <c r="E19" s="190"/>
      <c r="F19" s="190"/>
      <c r="G19" s="190"/>
      <c r="H19" s="190">
        <v>83585</v>
      </c>
      <c r="I19" s="191"/>
      <c r="J19" s="192"/>
      <c r="K19" s="193"/>
      <c r="L19" s="193"/>
      <c r="M19" s="193"/>
      <c r="N19" s="193"/>
      <c r="O19" s="412">
        <v>29567</v>
      </c>
      <c r="P19" s="385"/>
    </row>
    <row r="20" spans="2:16" x14ac:dyDescent="0.25">
      <c r="B20" s="188" t="s">
        <v>463</v>
      </c>
      <c r="C20" s="189"/>
      <c r="D20" s="190"/>
      <c r="E20" s="190"/>
      <c r="F20" s="190"/>
      <c r="G20" s="190"/>
      <c r="H20" s="190">
        <v>54424</v>
      </c>
      <c r="I20" s="191"/>
      <c r="J20" s="192"/>
      <c r="K20" s="193"/>
      <c r="L20" s="193"/>
      <c r="M20" s="193"/>
      <c r="N20" s="193"/>
      <c r="O20" s="412">
        <v>32076</v>
      </c>
      <c r="P20" s="385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95809</v>
      </c>
      <c r="I21" s="191"/>
      <c r="J21" s="192"/>
      <c r="K21" s="193"/>
      <c r="L21" s="193"/>
      <c r="M21" s="193"/>
      <c r="N21" s="193"/>
      <c r="O21" s="412">
        <v>16035</v>
      </c>
      <c r="P21" s="385"/>
    </row>
    <row r="22" spans="2:16" x14ac:dyDescent="0.25">
      <c r="B22" s="188" t="s">
        <v>422</v>
      </c>
      <c r="C22" s="189"/>
      <c r="D22" s="190"/>
      <c r="E22" s="190"/>
      <c r="F22" s="190"/>
      <c r="G22" s="190"/>
      <c r="H22" s="190">
        <v>119732</v>
      </c>
      <c r="I22" s="191"/>
      <c r="J22" s="192"/>
      <c r="K22" s="193"/>
      <c r="L22" s="193"/>
      <c r="M22" s="193"/>
      <c r="N22" s="193"/>
      <c r="O22" s="412">
        <v>40344</v>
      </c>
      <c r="P22" s="385"/>
    </row>
    <row r="23" spans="2:16" x14ac:dyDescent="0.25">
      <c r="B23" s="257" t="s">
        <v>419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412"/>
      <c r="P23" s="385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44216</v>
      </c>
      <c r="J24" s="192"/>
      <c r="K24" s="193"/>
      <c r="L24" s="193"/>
      <c r="M24" s="378"/>
      <c r="N24" s="193"/>
      <c r="O24" s="414"/>
      <c r="P24" s="445">
        <v>33362</v>
      </c>
    </row>
    <row r="25" spans="2:16" x14ac:dyDescent="0.25">
      <c r="B25" s="188" t="s">
        <v>356</v>
      </c>
      <c r="I25" s="190">
        <v>51818</v>
      </c>
      <c r="J25" s="192"/>
      <c r="K25" s="193"/>
      <c r="L25" s="193"/>
      <c r="M25" s="193"/>
      <c r="N25" s="193"/>
      <c r="O25" s="414"/>
      <c r="P25" s="385">
        <v>40460</v>
      </c>
    </row>
    <row r="26" spans="2:16" x14ac:dyDescent="0.25">
      <c r="B26" s="188" t="s">
        <v>420</v>
      </c>
      <c r="I26" s="190">
        <v>33146</v>
      </c>
      <c r="J26" s="192"/>
      <c r="K26" s="193"/>
      <c r="L26" s="193"/>
      <c r="M26" s="193"/>
      <c r="N26" s="193"/>
      <c r="O26" s="414"/>
      <c r="P26" s="385">
        <v>26045</v>
      </c>
    </row>
    <row r="27" spans="2:16" ht="15.75" thickBot="1" x14ac:dyDescent="0.3">
      <c r="B27" s="188" t="s">
        <v>357</v>
      </c>
      <c r="I27" s="190">
        <v>7137</v>
      </c>
      <c r="J27" s="192"/>
      <c r="K27" s="193"/>
      <c r="L27" s="193"/>
      <c r="M27" s="193"/>
      <c r="N27" s="193"/>
      <c r="O27" s="378"/>
      <c r="P27" s="385">
        <v>5662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378994</v>
      </c>
      <c r="I28" s="293">
        <v>136317</v>
      </c>
      <c r="J28" s="195"/>
      <c r="K28" s="195"/>
      <c r="L28" s="195"/>
      <c r="M28" s="195"/>
      <c r="N28" s="195"/>
      <c r="O28" s="195">
        <f>SUM(O17:O27)</f>
        <v>140729</v>
      </c>
      <c r="P28" s="195">
        <f>SUM(P17:P27)</f>
        <v>105529</v>
      </c>
    </row>
    <row r="29" spans="2:16" ht="15.75" thickBot="1" x14ac:dyDescent="0.3"/>
    <row r="30" spans="2:16" ht="15.75" thickBot="1" x14ac:dyDescent="0.3">
      <c r="B30" s="131" t="s">
        <v>417</v>
      </c>
      <c r="C30" s="200" t="s">
        <v>533</v>
      </c>
      <c r="D30" s="201" t="s">
        <v>549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132109</v>
      </c>
      <c r="D31" s="205">
        <f t="shared" ref="D31:D40" si="2">SUM(J6:P6)</f>
        <v>248688</v>
      </c>
      <c r="E31" s="206">
        <f t="shared" ref="E31:E40" si="3">+IFERROR((D31-C31)/C31,"-")</f>
        <v>0.88244555632091681</v>
      </c>
    </row>
    <row r="32" spans="2:16" x14ac:dyDescent="0.25">
      <c r="B32" s="207" t="s">
        <v>347</v>
      </c>
      <c r="C32" s="208">
        <f t="shared" si="1"/>
        <v>295135</v>
      </c>
      <c r="D32" s="209">
        <f t="shared" si="2"/>
        <v>289637</v>
      </c>
      <c r="E32" s="210">
        <f t="shared" si="3"/>
        <v>-1.8628763108408018E-2</v>
      </c>
    </row>
    <row r="33" spans="2:5" x14ac:dyDescent="0.25">
      <c r="B33" s="207" t="s">
        <v>348</v>
      </c>
      <c r="C33" s="208">
        <f t="shared" si="1"/>
        <v>95049</v>
      </c>
      <c r="D33" s="209">
        <f t="shared" si="2"/>
        <v>92900</v>
      </c>
      <c r="E33" s="210">
        <f t="shared" si="3"/>
        <v>-2.2609390945722733E-2</v>
      </c>
    </row>
    <row r="34" spans="2:5" x14ac:dyDescent="0.25">
      <c r="B34" s="207" t="s">
        <v>349</v>
      </c>
      <c r="C34" s="208">
        <f t="shared" si="1"/>
        <v>395076</v>
      </c>
      <c r="D34" s="209">
        <f t="shared" si="2"/>
        <v>239944</v>
      </c>
      <c r="E34" s="210">
        <f t="shared" si="3"/>
        <v>-0.39266369002419788</v>
      </c>
    </row>
    <row r="35" spans="2:5" x14ac:dyDescent="0.25">
      <c r="B35" s="207" t="s">
        <v>350</v>
      </c>
      <c r="C35" s="208">
        <f t="shared" si="1"/>
        <v>286185</v>
      </c>
      <c r="D35" s="209">
        <f t="shared" si="2"/>
        <v>129017</v>
      </c>
      <c r="E35" s="210">
        <f t="shared" si="3"/>
        <v>-0.54918322064398906</v>
      </c>
    </row>
    <row r="36" spans="2:5" x14ac:dyDescent="0.25">
      <c r="B36" s="207" t="s">
        <v>351</v>
      </c>
      <c r="C36" s="208">
        <f t="shared" si="1"/>
        <v>240241</v>
      </c>
      <c r="D36" s="209">
        <f t="shared" si="2"/>
        <v>142368</v>
      </c>
      <c r="E36" s="210">
        <f t="shared" si="3"/>
        <v>-0.40739507411307813</v>
      </c>
    </row>
    <row r="37" spans="2:5" x14ac:dyDescent="0.25">
      <c r="B37" s="207" t="s">
        <v>352</v>
      </c>
      <c r="C37" s="208">
        <f t="shared" si="1"/>
        <v>153576</v>
      </c>
      <c r="D37" s="209">
        <f t="shared" si="2"/>
        <v>146585</v>
      </c>
      <c r="E37" s="210">
        <f t="shared" si="3"/>
        <v>-4.5521435640985569E-2</v>
      </c>
    </row>
    <row r="38" spans="2:5" x14ac:dyDescent="0.25">
      <c r="B38" s="203" t="s">
        <v>353</v>
      </c>
      <c r="C38" s="208">
        <f t="shared" si="1"/>
        <v>41657</v>
      </c>
      <c r="D38" s="209">
        <f t="shared" si="2"/>
        <v>32416</v>
      </c>
      <c r="E38" s="211">
        <f t="shared" si="3"/>
        <v>-0.22183546582807212</v>
      </c>
    </row>
    <row r="39" spans="2:5" ht="15.75" thickBot="1" x14ac:dyDescent="0.3">
      <c r="B39" s="203" t="s">
        <v>393</v>
      </c>
      <c r="C39" s="208">
        <f t="shared" si="1"/>
        <v>310253</v>
      </c>
      <c r="D39" s="209">
        <f t="shared" si="2"/>
        <v>242020</v>
      </c>
      <c r="E39" s="211">
        <f t="shared" ref="E39" si="4">+IFERROR((D39-C39)/C39,"-")</f>
        <v>-0.21992696283355842</v>
      </c>
    </row>
    <row r="40" spans="2:5" ht="15.75" thickBot="1" x14ac:dyDescent="0.3">
      <c r="B40" s="212" t="s">
        <v>16</v>
      </c>
      <c r="C40" s="213">
        <f t="shared" si="1"/>
        <v>1949281</v>
      </c>
      <c r="D40" s="214">
        <f t="shared" si="2"/>
        <v>1563575</v>
      </c>
      <c r="E40" s="215">
        <f t="shared" si="3"/>
        <v>-0.19787090727298937</v>
      </c>
    </row>
    <row r="41" spans="2:5" ht="15.75" thickBot="1" x14ac:dyDescent="0.3">
      <c r="B41" s="131" t="s">
        <v>418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18598</v>
      </c>
      <c r="D42" s="209" t="e">
        <f>#REF!</f>
        <v>#REF!</v>
      </c>
      <c r="E42" s="216" t="str">
        <f t="shared" si="5"/>
        <v>-</v>
      </c>
    </row>
    <row r="43" spans="2:5" x14ac:dyDescent="0.25">
      <c r="B43" s="207" t="s">
        <v>359</v>
      </c>
      <c r="C43" s="208">
        <f t="shared" si="6"/>
        <v>6846</v>
      </c>
      <c r="D43" s="209" t="e">
        <f>#REF!</f>
        <v>#REF!</v>
      </c>
      <c r="E43" s="216" t="str">
        <f t="shared" si="5"/>
        <v>-</v>
      </c>
    </row>
    <row r="44" spans="2:5" x14ac:dyDescent="0.25">
      <c r="B44" s="300" t="s">
        <v>421</v>
      </c>
      <c r="C44" s="208">
        <f t="shared" si="6"/>
        <v>83585</v>
      </c>
      <c r="D44" s="209" t="e">
        <f>#REF!</f>
        <v>#REF!</v>
      </c>
      <c r="E44" s="216" t="str">
        <f t="shared" si="5"/>
        <v>-</v>
      </c>
    </row>
    <row r="45" spans="2:5" ht="15.75" thickBot="1" x14ac:dyDescent="0.3">
      <c r="B45" s="300" t="s">
        <v>463</v>
      </c>
      <c r="C45" s="208">
        <f t="shared" si="6"/>
        <v>54424</v>
      </c>
      <c r="D45" s="209" t="e">
        <f>#REF!</f>
        <v>#REF!</v>
      </c>
      <c r="E45" s="216" t="str">
        <f t="shared" si="5"/>
        <v>-</v>
      </c>
    </row>
    <row r="46" spans="2:5" ht="15.75" thickBot="1" x14ac:dyDescent="0.3">
      <c r="B46" s="300" t="s">
        <v>354</v>
      </c>
      <c r="C46" s="208">
        <f t="shared" si="6"/>
        <v>95809</v>
      </c>
      <c r="D46" s="209" t="e">
        <f>#REF!</f>
        <v>#REF!</v>
      </c>
      <c r="E46" s="216" t="str">
        <f t="shared" si="5"/>
        <v>-</v>
      </c>
    </row>
    <row r="47" spans="2:5" ht="15.75" thickBot="1" x14ac:dyDescent="0.3">
      <c r="B47" s="300" t="s">
        <v>422</v>
      </c>
      <c r="C47" s="208">
        <f t="shared" si="6"/>
        <v>119732</v>
      </c>
      <c r="D47" s="209" t="e">
        <f>#REF!</f>
        <v>#REF!</v>
      </c>
      <c r="E47" s="216" t="str">
        <f t="shared" si="5"/>
        <v>-</v>
      </c>
    </row>
    <row r="48" spans="2:5" ht="15.75" thickBot="1" x14ac:dyDescent="0.3">
      <c r="B48" s="131" t="s">
        <v>419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44216</v>
      </c>
      <c r="D49" s="209">
        <f>P24</f>
        <v>33362</v>
      </c>
      <c r="E49" s="216">
        <f t="shared" si="5"/>
        <v>-0.24547675049755743</v>
      </c>
    </row>
    <row r="50" spans="2:5" ht="15.75" thickBot="1" x14ac:dyDescent="0.3">
      <c r="B50" s="207" t="s">
        <v>356</v>
      </c>
      <c r="C50" s="208">
        <f>I25</f>
        <v>51818</v>
      </c>
      <c r="D50" s="209">
        <f>P25</f>
        <v>40460</v>
      </c>
      <c r="E50" s="216">
        <f t="shared" si="5"/>
        <v>-0.21919024277278165</v>
      </c>
    </row>
    <row r="51" spans="2:5" ht="15.75" thickBot="1" x14ac:dyDescent="0.3">
      <c r="B51" s="300" t="s">
        <v>420</v>
      </c>
      <c r="C51" s="208">
        <f>I26</f>
        <v>33146</v>
      </c>
      <c r="D51" s="209">
        <f>P26</f>
        <v>26045</v>
      </c>
      <c r="E51" s="216">
        <f t="shared" ref="E51" si="7">+IFERROR((D51-C51)/C51,"-")</f>
        <v>-0.21423399505219332</v>
      </c>
    </row>
    <row r="52" spans="2:5" ht="15.75" thickBot="1" x14ac:dyDescent="0.3">
      <c r="B52" s="207" t="s">
        <v>357</v>
      </c>
      <c r="C52" s="208">
        <f>I27</f>
        <v>7137</v>
      </c>
      <c r="D52" s="209">
        <f>P27</f>
        <v>5662</v>
      </c>
      <c r="E52" s="216">
        <f t="shared" si="5"/>
        <v>-0.20666946896455093</v>
      </c>
    </row>
    <row r="53" spans="2:5" ht="15.75" thickBot="1" x14ac:dyDescent="0.3">
      <c r="B53" s="196" t="s">
        <v>222</v>
      </c>
      <c r="C53" s="217">
        <f>SUM(C42:C52)</f>
        <v>515311</v>
      </c>
      <c r="D53" s="218" t="e">
        <f>SUM(D42:D52)</f>
        <v>#REF!</v>
      </c>
      <c r="E53" s="215" t="str">
        <f t="shared" si="5"/>
        <v>-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opLeftCell="A10" zoomScale="70" zoomScaleNormal="70" workbookViewId="0">
      <selection activeCell="O29" sqref="O29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81"/>
      <c r="B2" s="481"/>
    </row>
    <row r="3" spans="1:20" ht="15.75" thickBot="1" x14ac:dyDescent="0.3">
      <c r="A3" s="481"/>
      <c r="B3" s="481"/>
      <c r="C3" s="482" t="s">
        <v>533</v>
      </c>
      <c r="D3" s="483"/>
      <c r="E3" s="483"/>
      <c r="F3" s="483"/>
      <c r="G3" s="483"/>
      <c r="H3" s="483"/>
      <c r="I3" s="484"/>
      <c r="J3" s="482" t="s">
        <v>549</v>
      </c>
      <c r="K3" s="483"/>
      <c r="L3" s="483"/>
      <c r="M3" s="483"/>
      <c r="N3" s="483"/>
      <c r="O3" s="483"/>
      <c r="P3" s="484"/>
    </row>
    <row r="4" spans="1:20" ht="15.75" thickBot="1" x14ac:dyDescent="0.3">
      <c r="A4" s="481"/>
      <c r="B4" s="481"/>
      <c r="C4" s="485" t="s">
        <v>2</v>
      </c>
      <c r="D4" s="486"/>
      <c r="E4" s="486"/>
      <c r="F4" s="486"/>
      <c r="G4" s="486"/>
      <c r="H4" s="486"/>
      <c r="I4" s="487"/>
      <c r="J4" s="485" t="s">
        <v>2</v>
      </c>
      <c r="K4" s="486"/>
      <c r="L4" s="486"/>
      <c r="M4" s="486"/>
      <c r="N4" s="486"/>
      <c r="O4" s="486"/>
      <c r="P4" s="487"/>
    </row>
    <row r="5" spans="1:20" ht="15.75" thickBot="1" x14ac:dyDescent="0.3">
      <c r="A5" s="481"/>
      <c r="B5" s="481"/>
      <c r="C5" s="128">
        <v>44879</v>
      </c>
      <c r="D5" s="128">
        <v>44880</v>
      </c>
      <c r="E5" s="128">
        <v>44881</v>
      </c>
      <c r="F5" s="128">
        <v>44882</v>
      </c>
      <c r="G5" s="128">
        <v>44883</v>
      </c>
      <c r="H5" s="128">
        <v>44884</v>
      </c>
      <c r="I5" s="128">
        <v>44885</v>
      </c>
      <c r="J5" s="128">
        <v>44886</v>
      </c>
      <c r="K5" s="128">
        <v>44887</v>
      </c>
      <c r="L5" s="128">
        <v>44888</v>
      </c>
      <c r="M5" s="128">
        <v>44889</v>
      </c>
      <c r="N5" s="128">
        <v>44890</v>
      </c>
      <c r="O5" s="128">
        <v>44891</v>
      </c>
      <c r="P5" s="128">
        <v>44892</v>
      </c>
    </row>
    <row r="6" spans="1:20" ht="15.75" thickBot="1" x14ac:dyDescent="0.3">
      <c r="B6" s="15" t="s">
        <v>417</v>
      </c>
      <c r="C6" s="130">
        <v>44760</v>
      </c>
      <c r="D6" s="130">
        <v>44761</v>
      </c>
      <c r="E6" s="130">
        <v>44762</v>
      </c>
      <c r="F6" s="130">
        <v>44763</v>
      </c>
      <c r="G6" s="130">
        <v>44764</v>
      </c>
      <c r="H6" s="130">
        <v>44765</v>
      </c>
      <c r="I6" s="130">
        <v>44766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4" t="s">
        <v>346</v>
      </c>
      <c r="C7" s="219">
        <v>21668.733333333301</v>
      </c>
      <c r="D7" s="220">
        <v>19938.5333333333</v>
      </c>
      <c r="E7" s="220">
        <v>20037.95</v>
      </c>
      <c r="F7" s="220">
        <v>19938.983333333301</v>
      </c>
      <c r="G7" s="220">
        <v>19897.349999999999</v>
      </c>
      <c r="H7" s="220"/>
      <c r="I7" s="220"/>
      <c r="J7" s="222">
        <v>31445.3166666666</v>
      </c>
      <c r="K7" s="222">
        <v>30099.200000000001</v>
      </c>
      <c r="L7" s="222">
        <v>13184.55</v>
      </c>
      <c r="M7" s="222">
        <v>25507.599999999999</v>
      </c>
      <c r="N7" s="367">
        <v>22664.3166666666</v>
      </c>
      <c r="O7" s="222"/>
      <c r="P7" s="223"/>
    </row>
    <row r="8" spans="1:20" x14ac:dyDescent="0.25">
      <c r="B8" s="188" t="s">
        <v>347</v>
      </c>
      <c r="C8" s="220">
        <v>53590.833333333299</v>
      </c>
      <c r="D8" s="220">
        <v>51055.383333333302</v>
      </c>
      <c r="E8" s="220">
        <v>51581.599999999999</v>
      </c>
      <c r="F8" s="220">
        <v>48504.633333333302</v>
      </c>
      <c r="G8" s="220">
        <v>48792.8166666666</v>
      </c>
      <c r="H8" s="220"/>
      <c r="I8" s="220"/>
      <c r="J8" s="221">
        <v>49272.383333333302</v>
      </c>
      <c r="K8" s="367">
        <v>43434.3</v>
      </c>
      <c r="L8" s="222">
        <v>42510.19</v>
      </c>
      <c r="M8" s="367">
        <v>43117.866666666603</v>
      </c>
      <c r="N8" s="367">
        <v>41664.266666666597</v>
      </c>
      <c r="O8" s="222"/>
      <c r="P8" s="223"/>
    </row>
    <row r="9" spans="1:20" x14ac:dyDescent="0.25">
      <c r="B9" s="188" t="s">
        <v>348</v>
      </c>
      <c r="C9" s="220">
        <v>21222.616666666599</v>
      </c>
      <c r="D9" s="220">
        <v>19460.5666666666</v>
      </c>
      <c r="E9" s="220">
        <v>18406.616666666599</v>
      </c>
      <c r="F9" s="220">
        <v>17887.849999999999</v>
      </c>
      <c r="G9" s="220">
        <v>17248.133333333299</v>
      </c>
      <c r="H9" s="220"/>
      <c r="I9" s="220"/>
      <c r="J9" s="221">
        <v>19809.419999999998</v>
      </c>
      <c r="K9" s="222">
        <v>16208.083333333299</v>
      </c>
      <c r="L9" s="222">
        <v>17400.900000000001</v>
      </c>
      <c r="M9" s="222">
        <v>16245.733333333301</v>
      </c>
      <c r="N9" s="222">
        <v>14042.32</v>
      </c>
      <c r="O9" s="222"/>
      <c r="P9" s="223"/>
    </row>
    <row r="10" spans="1:20" ht="17.25" customHeight="1" x14ac:dyDescent="0.25">
      <c r="B10" s="188" t="s">
        <v>349</v>
      </c>
      <c r="C10" s="220">
        <v>57169.75</v>
      </c>
      <c r="D10" s="220">
        <v>60382.433333333298</v>
      </c>
      <c r="E10" s="220">
        <v>19741.916666666599</v>
      </c>
      <c r="F10" s="220">
        <v>53737.366666666603</v>
      </c>
      <c r="G10" s="220">
        <v>47813.75</v>
      </c>
      <c r="H10" s="220"/>
      <c r="I10" s="220"/>
      <c r="J10" s="367">
        <v>50628.8166666666</v>
      </c>
      <c r="K10" s="367">
        <v>47434.333333333299</v>
      </c>
      <c r="L10" s="367">
        <v>51780.9</v>
      </c>
      <c r="M10" s="367">
        <v>49091.4</v>
      </c>
      <c r="N10" s="367">
        <v>35557.3166666666</v>
      </c>
      <c r="O10" s="222"/>
      <c r="P10" s="223"/>
    </row>
    <row r="11" spans="1:20" x14ac:dyDescent="0.25">
      <c r="B11" s="188" t="s">
        <v>350</v>
      </c>
      <c r="C11" s="220">
        <v>12918.8</v>
      </c>
      <c r="D11" s="220">
        <v>13502.833333333299</v>
      </c>
      <c r="E11" s="220">
        <v>2544.3166666666598</v>
      </c>
      <c r="F11" s="220">
        <v>13441.5</v>
      </c>
      <c r="G11" s="220">
        <v>13796.866666666599</v>
      </c>
      <c r="H11" s="220"/>
      <c r="I11" s="220"/>
      <c r="J11" s="222">
        <v>13846.366666666599</v>
      </c>
      <c r="K11" s="222">
        <v>12729.2166666666</v>
      </c>
      <c r="L11" s="367">
        <v>13004.8</v>
      </c>
      <c r="M11" s="367">
        <v>12078.5333333333</v>
      </c>
      <c r="N11" s="222">
        <v>9646.7000000000007</v>
      </c>
      <c r="O11" s="222"/>
      <c r="P11" s="223"/>
    </row>
    <row r="12" spans="1:20" x14ac:dyDescent="0.25">
      <c r="B12" s="188" t="s">
        <v>351</v>
      </c>
      <c r="C12" s="220">
        <v>22358.5333333333</v>
      </c>
      <c r="D12" s="220">
        <v>27275.333333333299</v>
      </c>
      <c r="E12" s="220">
        <v>18904.8166666666</v>
      </c>
      <c r="F12" s="220">
        <v>17182.233333333301</v>
      </c>
      <c r="G12" s="220">
        <v>13977.65</v>
      </c>
      <c r="H12" s="220"/>
      <c r="I12" s="220"/>
      <c r="J12" s="367">
        <v>13034.52</v>
      </c>
      <c r="K12" s="367">
        <v>12294.45</v>
      </c>
      <c r="L12" s="222">
        <v>12566.4</v>
      </c>
      <c r="M12" s="222">
        <v>12163.266666666599</v>
      </c>
      <c r="N12" s="367">
        <v>9601.7166666666599</v>
      </c>
      <c r="O12" s="222"/>
      <c r="P12" s="223"/>
    </row>
    <row r="13" spans="1:20" x14ac:dyDescent="0.25">
      <c r="B13" s="188" t="s">
        <v>352</v>
      </c>
      <c r="C13" s="220">
        <v>27993.516666666601</v>
      </c>
      <c r="D13" s="220">
        <v>24157.45</v>
      </c>
      <c r="E13" s="220">
        <v>20776.633333333299</v>
      </c>
      <c r="F13" s="220">
        <v>26252.75</v>
      </c>
      <c r="G13" s="220">
        <v>22592.916666666599</v>
      </c>
      <c r="H13" s="220"/>
      <c r="I13" s="220"/>
      <c r="J13" s="222">
        <v>27009.0333333333</v>
      </c>
      <c r="K13" s="222">
        <v>26645.633333333299</v>
      </c>
      <c r="L13" s="367">
        <v>24912.683333333302</v>
      </c>
      <c r="M13" s="367">
        <v>24219.733333333301</v>
      </c>
      <c r="N13" s="222">
        <v>21563.85</v>
      </c>
      <c r="O13" s="222"/>
      <c r="P13" s="223"/>
    </row>
    <row r="14" spans="1:20" x14ac:dyDescent="0.25">
      <c r="B14" s="188" t="s">
        <v>353</v>
      </c>
      <c r="C14" s="220">
        <v>4112.7333333333299</v>
      </c>
      <c r="D14" s="220">
        <v>3936.38333333333</v>
      </c>
      <c r="E14" s="220">
        <v>6119.0833333333303</v>
      </c>
      <c r="F14" s="220">
        <v>3240.2</v>
      </c>
      <c r="G14" s="220">
        <v>369.3</v>
      </c>
      <c r="H14" s="220"/>
      <c r="I14" s="220"/>
      <c r="J14" s="367">
        <v>2797.1666666666601</v>
      </c>
      <c r="K14" s="222">
        <v>3502.55</v>
      </c>
      <c r="L14" s="367">
        <v>2853.1666666666601</v>
      </c>
      <c r="M14" s="367">
        <v>2634.6</v>
      </c>
      <c r="N14" s="222">
        <v>2036.55</v>
      </c>
      <c r="O14" s="367"/>
      <c r="P14" s="368"/>
    </row>
    <row r="15" spans="1:20" ht="15.75" thickBot="1" x14ac:dyDescent="0.3">
      <c r="B15" s="188" t="s">
        <v>393</v>
      </c>
      <c r="C15" s="220">
        <v>48006.683333333298</v>
      </c>
      <c r="D15" s="220">
        <v>52094.616666666603</v>
      </c>
      <c r="E15" s="220">
        <v>1620.6666666666599</v>
      </c>
      <c r="F15" s="220">
        <v>43104.083333333299</v>
      </c>
      <c r="G15" s="220">
        <v>38294.633333333302</v>
      </c>
      <c r="H15" s="220"/>
      <c r="I15" s="220"/>
      <c r="J15" s="222">
        <v>39783.370000000003</v>
      </c>
      <c r="K15" s="367">
        <v>40771.766666666597</v>
      </c>
      <c r="L15" s="222">
        <v>40332.733333333301</v>
      </c>
      <c r="M15" s="222">
        <v>39896.866666666603</v>
      </c>
      <c r="N15" s="222">
        <v>30801.983333333301</v>
      </c>
      <c r="O15" s="367"/>
      <c r="P15" s="368"/>
    </row>
    <row r="16" spans="1:20" ht="15.75" thickBot="1" x14ac:dyDescent="0.3">
      <c r="B16" s="196" t="s">
        <v>16</v>
      </c>
      <c r="C16" s="224">
        <v>269042.19999999972</v>
      </c>
      <c r="D16" s="224">
        <v>271803.53333333303</v>
      </c>
      <c r="E16" s="224">
        <v>159733.59999999977</v>
      </c>
      <c r="F16" s="224">
        <v>243289.59999999986</v>
      </c>
      <c r="G16" s="224">
        <v>222783.4166666664</v>
      </c>
      <c r="H16" s="224">
        <v>0</v>
      </c>
      <c r="I16" s="225">
        <v>0</v>
      </c>
      <c r="J16" s="226">
        <f>SUM(J7:J15)</f>
        <v>247626.39333333305</v>
      </c>
      <c r="K16" s="226">
        <f t="shared" ref="K16:P16" si="0">SUM(K7:K15)</f>
        <v>233119.53333333309</v>
      </c>
      <c r="L16" s="226">
        <f t="shared" si="0"/>
        <v>218546.32333333325</v>
      </c>
      <c r="M16" s="226">
        <f t="shared" si="0"/>
        <v>224955.59999999971</v>
      </c>
      <c r="N16" s="226">
        <f t="shared" si="0"/>
        <v>187579.01999999976</v>
      </c>
      <c r="O16" s="226">
        <f t="shared" si="0"/>
        <v>0</v>
      </c>
      <c r="P16" s="226">
        <f t="shared" si="0"/>
        <v>0</v>
      </c>
      <c r="Q16" s="290"/>
      <c r="S16" s="290"/>
      <c r="T16" s="291"/>
    </row>
    <row r="17" spans="2:18" ht="15.75" thickBot="1" x14ac:dyDescent="0.3">
      <c r="B17" s="197" t="s">
        <v>418</v>
      </c>
      <c r="C17" s="200"/>
      <c r="D17" s="201"/>
      <c r="R17" s="291"/>
    </row>
    <row r="18" spans="2:18" x14ac:dyDescent="0.25">
      <c r="B18" s="198" t="s">
        <v>358</v>
      </c>
      <c r="C18" s="227"/>
      <c r="D18" s="228"/>
      <c r="E18" s="228"/>
      <c r="F18" s="228"/>
      <c r="G18" s="228"/>
      <c r="H18" s="373">
        <v>10347.85</v>
      </c>
      <c r="I18" s="374"/>
      <c r="J18" s="229"/>
      <c r="K18" s="230"/>
      <c r="L18" s="230"/>
      <c r="M18" s="230"/>
      <c r="N18" s="230"/>
      <c r="O18" s="230">
        <v>8494.6833333333307</v>
      </c>
      <c r="P18" s="413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5">
        <v>2350.9499999999998</v>
      </c>
      <c r="I19" s="376"/>
      <c r="J19" s="192"/>
      <c r="K19" s="222"/>
      <c r="L19" s="222"/>
      <c r="M19" s="193"/>
      <c r="N19" s="193"/>
      <c r="O19" s="193">
        <v>1515.63333333333</v>
      </c>
      <c r="P19" s="386"/>
    </row>
    <row r="20" spans="2:18" x14ac:dyDescent="0.25">
      <c r="B20" s="188" t="s">
        <v>421</v>
      </c>
      <c r="C20" s="219"/>
      <c r="D20" s="220"/>
      <c r="E20" s="220"/>
      <c r="F20" s="220"/>
      <c r="G20" s="220"/>
      <c r="H20" s="375">
        <v>31008.6</v>
      </c>
      <c r="I20" s="376"/>
      <c r="J20" s="192"/>
      <c r="K20" s="222"/>
      <c r="L20" s="222"/>
      <c r="M20" s="193"/>
      <c r="N20" s="193"/>
      <c r="O20" s="193">
        <v>21999.483333333301</v>
      </c>
      <c r="P20" s="386"/>
    </row>
    <row r="21" spans="2:18" x14ac:dyDescent="0.25">
      <c r="B21" s="188" t="s">
        <v>463</v>
      </c>
      <c r="C21" s="219"/>
      <c r="D21" s="220"/>
      <c r="E21" s="220"/>
      <c r="F21" s="220"/>
      <c r="G21" s="220"/>
      <c r="H21" s="375">
        <v>31525.983333333301</v>
      </c>
      <c r="I21" s="376"/>
      <c r="J21" s="192"/>
      <c r="K21" s="222"/>
      <c r="L21" s="222"/>
      <c r="M21" s="193"/>
      <c r="N21" s="193"/>
      <c r="O21" s="193">
        <v>24370.333333333299</v>
      </c>
      <c r="P21" s="386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5">
        <v>5378.2</v>
      </c>
      <c r="I22" s="376"/>
      <c r="J22" s="192"/>
      <c r="K22" s="222"/>
      <c r="L22" s="222"/>
      <c r="M22" s="193"/>
      <c r="N22" s="193"/>
      <c r="O22" s="193">
        <v>8751.6333333333296</v>
      </c>
      <c r="P22" s="386"/>
    </row>
    <row r="23" spans="2:18" x14ac:dyDescent="0.25">
      <c r="B23" s="188" t="s">
        <v>422</v>
      </c>
      <c r="C23" s="219"/>
      <c r="D23" s="220"/>
      <c r="E23" s="220"/>
      <c r="F23" s="220"/>
      <c r="G23" s="220"/>
      <c r="H23" s="375">
        <v>16460.583333333299</v>
      </c>
      <c r="I23" s="376"/>
      <c r="J23" s="192"/>
      <c r="K23" s="222"/>
      <c r="L23" s="222"/>
      <c r="M23" s="193"/>
      <c r="N23" s="193"/>
      <c r="O23" s="193">
        <v>35127.1</v>
      </c>
      <c r="P23" s="386"/>
    </row>
    <row r="24" spans="2:18" x14ac:dyDescent="0.25">
      <c r="B24" s="257" t="s">
        <v>419</v>
      </c>
      <c r="C24" s="219"/>
      <c r="D24" s="220"/>
      <c r="E24" s="220"/>
      <c r="F24" s="220"/>
      <c r="G24" s="220"/>
      <c r="H24" s="375"/>
      <c r="I24" s="376"/>
      <c r="J24" s="369"/>
      <c r="K24" s="222"/>
      <c r="L24" s="222"/>
      <c r="M24" s="193"/>
      <c r="N24" s="193"/>
      <c r="O24" s="193"/>
      <c r="P24" s="412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5"/>
      <c r="I25" s="376">
        <v>18437.95</v>
      </c>
      <c r="J25" s="192"/>
      <c r="K25" s="222"/>
      <c r="L25" s="222"/>
      <c r="M25" s="193"/>
      <c r="N25" s="193"/>
      <c r="O25" s="193"/>
      <c r="P25" s="412">
        <v>15915.3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5"/>
      <c r="I26" s="376">
        <v>22810.916666666599</v>
      </c>
      <c r="J26" s="192"/>
      <c r="K26" s="222"/>
      <c r="L26" s="222"/>
      <c r="M26" s="193"/>
      <c r="N26" s="193"/>
      <c r="O26" s="193"/>
      <c r="P26" s="412">
        <v>20846.016666666601</v>
      </c>
    </row>
    <row r="27" spans="2:18" x14ac:dyDescent="0.25">
      <c r="B27" s="188" t="s">
        <v>420</v>
      </c>
      <c r="C27" s="220"/>
      <c r="D27" s="220"/>
      <c r="E27" s="220"/>
      <c r="F27" s="220"/>
      <c r="G27" s="220"/>
      <c r="H27" s="375"/>
      <c r="I27" s="375">
        <v>12044.2833333333</v>
      </c>
      <c r="J27" s="192"/>
      <c r="K27" s="222"/>
      <c r="L27" s="222"/>
      <c r="M27" s="193"/>
      <c r="N27" s="193"/>
      <c r="O27" s="193"/>
      <c r="P27" s="415">
        <v>10262.3166666666</v>
      </c>
    </row>
    <row r="28" spans="2:18" ht="15.75" thickBot="1" x14ac:dyDescent="0.3">
      <c r="B28" s="188" t="s">
        <v>357</v>
      </c>
      <c r="E28" s="220"/>
      <c r="H28" s="377"/>
      <c r="I28" s="376">
        <v>1150.05</v>
      </c>
      <c r="J28" s="192"/>
      <c r="K28" s="222"/>
      <c r="L28" s="222"/>
      <c r="M28" s="193"/>
      <c r="N28" s="193"/>
      <c r="O28" s="414"/>
      <c r="P28" s="415">
        <v>1299.11666666666</v>
      </c>
    </row>
    <row r="29" spans="2:18" ht="15.75" thickBot="1" x14ac:dyDescent="0.3">
      <c r="B29" s="196" t="s">
        <v>222</v>
      </c>
      <c r="C29" s="224"/>
      <c r="D29" s="224"/>
      <c r="E29" s="224"/>
      <c r="F29" s="224"/>
      <c r="G29" s="224"/>
      <c r="H29" s="224">
        <v>97072.166666666599</v>
      </c>
      <c r="I29" s="225">
        <v>54443.199999999895</v>
      </c>
      <c r="J29" s="195"/>
      <c r="K29" s="195"/>
      <c r="L29" s="195"/>
      <c r="M29" s="195"/>
      <c r="N29" s="195"/>
      <c r="O29" s="195">
        <f>SUM(O18:O28)</f>
        <v>100258.86666666658</v>
      </c>
      <c r="P29" s="195">
        <f>SUM(P18:P28)</f>
        <v>48322.749999999862</v>
      </c>
    </row>
    <row r="30" spans="2:18" ht="15.75" thickBot="1" x14ac:dyDescent="0.3">
      <c r="C30" s="282"/>
      <c r="D30" s="282"/>
      <c r="E30" s="282"/>
      <c r="F30" s="283"/>
      <c r="G30" s="283"/>
      <c r="H30" s="283"/>
      <c r="I30" s="283"/>
      <c r="J30" s="285"/>
      <c r="K30" s="285"/>
      <c r="L30" s="285"/>
      <c r="M30" s="285"/>
      <c r="N30" s="285"/>
      <c r="O30" s="285"/>
      <c r="P30" s="285"/>
    </row>
    <row r="31" spans="2:18" ht="15.75" thickBot="1" x14ac:dyDescent="0.3">
      <c r="B31" s="131" t="s">
        <v>417</v>
      </c>
      <c r="C31" s="200" t="s">
        <v>533</v>
      </c>
      <c r="D31" s="201" t="s">
        <v>549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101481.5499999999</v>
      </c>
      <c r="D32" s="365">
        <f t="shared" ref="D32:D41" si="2">SUM(J7:P7)</f>
        <v>122900.98333333319</v>
      </c>
      <c r="E32" s="206">
        <f t="shared" ref="E32:E41" si="3">+IFERROR((D32-C32)/C32,"-")</f>
        <v>0.21106726625020322</v>
      </c>
    </row>
    <row r="33" spans="2:5" x14ac:dyDescent="0.25">
      <c r="B33" s="207" t="s">
        <v>347</v>
      </c>
      <c r="C33" s="204">
        <f t="shared" si="1"/>
        <v>253525.26666666649</v>
      </c>
      <c r="D33" s="365">
        <f t="shared" si="2"/>
        <v>219999.00666666651</v>
      </c>
      <c r="E33" s="210">
        <f t="shared" si="3"/>
        <v>-0.13224031056470639</v>
      </c>
    </row>
    <row r="34" spans="2:5" x14ac:dyDescent="0.25">
      <c r="B34" s="207" t="s">
        <v>348</v>
      </c>
      <c r="C34" s="204">
        <f t="shared" si="1"/>
        <v>94225.783333333093</v>
      </c>
      <c r="D34" s="205">
        <f t="shared" si="2"/>
        <v>83706.456666666607</v>
      </c>
      <c r="E34" s="210">
        <f t="shared" si="3"/>
        <v>-0.11163957777303182</v>
      </c>
    </row>
    <row r="35" spans="2:5" x14ac:dyDescent="0.25">
      <c r="B35" s="207" t="s">
        <v>349</v>
      </c>
      <c r="C35" s="204">
        <f t="shared" si="1"/>
        <v>238845.2166666665</v>
      </c>
      <c r="D35" s="365">
        <f t="shared" si="2"/>
        <v>234492.76666666649</v>
      </c>
      <c r="E35" s="210">
        <f t="shared" si="3"/>
        <v>-1.8222889538015371E-2</v>
      </c>
    </row>
    <row r="36" spans="2:5" x14ac:dyDescent="0.25">
      <c r="B36" s="207" t="s">
        <v>350</v>
      </c>
      <c r="C36" s="204">
        <f t="shared" si="1"/>
        <v>56204.316666666549</v>
      </c>
      <c r="D36" s="205">
        <f t="shared" si="2"/>
        <v>61305.616666666494</v>
      </c>
      <c r="E36" s="210">
        <f t="shared" si="3"/>
        <v>9.0763491179057521E-2</v>
      </c>
    </row>
    <row r="37" spans="2:5" x14ac:dyDescent="0.25">
      <c r="B37" s="207" t="s">
        <v>351</v>
      </c>
      <c r="C37" s="204">
        <f t="shared" si="1"/>
        <v>99698.566666666506</v>
      </c>
      <c r="D37" s="205">
        <f t="shared" si="2"/>
        <v>59660.35333333326</v>
      </c>
      <c r="E37" s="210">
        <f t="shared" si="3"/>
        <v>-0.40159266749739275</v>
      </c>
    </row>
    <row r="38" spans="2:5" x14ac:dyDescent="0.25">
      <c r="B38" s="207" t="s">
        <v>352</v>
      </c>
      <c r="C38" s="204">
        <f t="shared" si="1"/>
        <v>121773.2666666665</v>
      </c>
      <c r="D38" s="205">
        <f t="shared" si="2"/>
        <v>124350.9333333332</v>
      </c>
      <c r="E38" s="210">
        <f t="shared" si="3"/>
        <v>2.1167754936907642E-2</v>
      </c>
    </row>
    <row r="39" spans="2:5" x14ac:dyDescent="0.25">
      <c r="B39" s="203" t="s">
        <v>353</v>
      </c>
      <c r="C39" s="204">
        <f t="shared" si="1"/>
        <v>17777.69999999999</v>
      </c>
      <c r="D39" s="205">
        <f t="shared" si="2"/>
        <v>13824.03333333332</v>
      </c>
      <c r="E39" s="211">
        <f t="shared" si="3"/>
        <v>-0.22239472297691332</v>
      </c>
    </row>
    <row r="40" spans="2:5" ht="15.75" thickBot="1" x14ac:dyDescent="0.3">
      <c r="B40" s="203" t="s">
        <v>393</v>
      </c>
      <c r="C40" s="204">
        <f t="shared" si="1"/>
        <v>183120.68333333317</v>
      </c>
      <c r="D40" s="205">
        <f t="shared" si="2"/>
        <v>191586.71999999983</v>
      </c>
      <c r="E40" s="211">
        <f t="shared" ref="E40" si="4">+IFERROR((D40-C40)/C40,"-")</f>
        <v>4.6232006743094065E-2</v>
      </c>
    </row>
    <row r="41" spans="2:5" ht="15.75" thickBot="1" x14ac:dyDescent="0.3">
      <c r="B41" s="212" t="s">
        <v>16</v>
      </c>
      <c r="C41" s="213">
        <f t="shared" si="1"/>
        <v>1166652.3499999987</v>
      </c>
      <c r="D41" s="214">
        <f t="shared" si="2"/>
        <v>1111826.8699999989</v>
      </c>
      <c r="E41" s="215">
        <f t="shared" si="3"/>
        <v>-4.6993845253043731E-2</v>
      </c>
    </row>
    <row r="42" spans="2:5" ht="15.75" thickBot="1" x14ac:dyDescent="0.3">
      <c r="B42" s="131" t="s">
        <v>418</v>
      </c>
      <c r="E42" s="286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7">
        <f t="shared" ref="C43:C49" si="6">H18</f>
        <v>10347.85</v>
      </c>
      <c r="D43" s="288">
        <f>'Más Vistos-U'!O17</f>
        <v>16245</v>
      </c>
      <c r="E43" s="289">
        <f t="shared" si="5"/>
        <v>0.5698913300830607</v>
      </c>
    </row>
    <row r="44" spans="2:5" ht="15.75" thickBot="1" x14ac:dyDescent="0.3">
      <c r="B44" s="207" t="s">
        <v>359</v>
      </c>
      <c r="C44" s="287">
        <f t="shared" si="6"/>
        <v>2350.9499999999998</v>
      </c>
      <c r="D44" s="288">
        <f>'Más Vistos-U'!O18</f>
        <v>6462</v>
      </c>
      <c r="E44" s="289">
        <f t="shared" si="5"/>
        <v>1.748676067121802</v>
      </c>
    </row>
    <row r="45" spans="2:5" ht="15.75" thickBot="1" x14ac:dyDescent="0.3">
      <c r="B45" s="300" t="s">
        <v>421</v>
      </c>
      <c r="C45" s="287">
        <f t="shared" si="6"/>
        <v>31008.6</v>
      </c>
      <c r="D45" s="288">
        <f>'Más Vistos-U'!O19</f>
        <v>29567</v>
      </c>
      <c r="E45" s="289">
        <f t="shared" si="5"/>
        <v>-4.6490328489515766E-2</v>
      </c>
    </row>
    <row r="46" spans="2:5" ht="15.75" thickBot="1" x14ac:dyDescent="0.3">
      <c r="B46" s="207" t="s">
        <v>463</v>
      </c>
      <c r="C46" s="287">
        <f t="shared" si="6"/>
        <v>31525.983333333301</v>
      </c>
      <c r="D46" s="288">
        <f>'Más Vistos-U'!O20</f>
        <v>32076</v>
      </c>
      <c r="E46" s="289">
        <f t="shared" si="5"/>
        <v>1.7446455542757051E-2</v>
      </c>
    </row>
    <row r="47" spans="2:5" ht="15.75" thickBot="1" x14ac:dyDescent="0.3">
      <c r="B47" s="207" t="s">
        <v>455</v>
      </c>
      <c r="C47" s="287">
        <f t="shared" si="6"/>
        <v>5378.2</v>
      </c>
      <c r="D47" s="288">
        <f>'Más Vistos-U'!O21</f>
        <v>16035</v>
      </c>
      <c r="E47" s="289">
        <f t="shared" si="5"/>
        <v>1.9814807928303149</v>
      </c>
    </row>
    <row r="48" spans="2:5" ht="15.75" thickBot="1" x14ac:dyDescent="0.3">
      <c r="B48" s="300" t="s">
        <v>422</v>
      </c>
      <c r="C48" s="287">
        <f t="shared" si="6"/>
        <v>16460.583333333299</v>
      </c>
      <c r="D48" s="288">
        <f>'Más Vistos-U'!O22</f>
        <v>40344</v>
      </c>
      <c r="E48" s="289">
        <f t="shared" si="5"/>
        <v>1.450945946630086</v>
      </c>
    </row>
    <row r="49" spans="2:5" ht="15.75" thickBot="1" x14ac:dyDescent="0.3">
      <c r="B49" s="131" t="s">
        <v>419</v>
      </c>
      <c r="C49" s="287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7">
        <f>I25</f>
        <v>18437.95</v>
      </c>
      <c r="D50" s="231">
        <f>P25</f>
        <v>15915.3</v>
      </c>
      <c r="E50" s="210">
        <f t="shared" si="5"/>
        <v>-0.13681835561979511</v>
      </c>
    </row>
    <row r="51" spans="2:5" ht="15.75" thickBot="1" x14ac:dyDescent="0.3">
      <c r="B51" s="207" t="s">
        <v>356</v>
      </c>
      <c r="C51" s="287">
        <f>I26</f>
        <v>22810.916666666599</v>
      </c>
      <c r="D51" s="231">
        <f>P26</f>
        <v>20846.016666666601</v>
      </c>
      <c r="E51" s="210">
        <f t="shared" si="5"/>
        <v>-8.6138581307926551E-2</v>
      </c>
    </row>
    <row r="52" spans="2:5" ht="15.75" thickBot="1" x14ac:dyDescent="0.3">
      <c r="B52" s="300" t="s">
        <v>420</v>
      </c>
      <c r="C52" s="287">
        <f>I27</f>
        <v>12044.2833333333</v>
      </c>
      <c r="D52" s="366">
        <f>P27</f>
        <v>10262.3166666666</v>
      </c>
      <c r="E52" s="210">
        <f t="shared" ref="E52" si="7">+IFERROR((D52-C52)/C52,"-")</f>
        <v>-0.14795124104520166</v>
      </c>
    </row>
    <row r="53" spans="2:5" ht="15.75" thickBot="1" x14ac:dyDescent="0.3">
      <c r="B53" s="207" t="s">
        <v>357</v>
      </c>
      <c r="C53" s="287">
        <f>I28</f>
        <v>1150.05</v>
      </c>
      <c r="D53" s="366">
        <f t="shared" ref="D53" si="8">P28</f>
        <v>1299.11666666666</v>
      </c>
      <c r="E53" s="210">
        <f t="shared" si="5"/>
        <v>0.12961755286001481</v>
      </c>
    </row>
    <row r="54" spans="2:5" ht="15.75" thickBot="1" x14ac:dyDescent="0.3">
      <c r="B54" s="196" t="s">
        <v>222</v>
      </c>
      <c r="C54" s="213">
        <f>SUM(C43:C53)</f>
        <v>151515.36666666649</v>
      </c>
      <c r="D54" s="214">
        <f>SUM(D43:D53)</f>
        <v>189051.74999999985</v>
      </c>
      <c r="E54" s="215">
        <f t="shared" si="5"/>
        <v>0.2477397782095154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J24" sqref="J24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7"/>
      <c r="B2" s="297"/>
      <c r="C2" s="482" t="s">
        <v>533</v>
      </c>
      <c r="D2" s="483"/>
      <c r="E2" s="483"/>
      <c r="F2" s="483"/>
      <c r="G2" s="483"/>
      <c r="H2" s="483"/>
      <c r="I2" s="484"/>
      <c r="J2" s="482" t="s">
        <v>549</v>
      </c>
      <c r="K2" s="483"/>
      <c r="L2" s="483"/>
      <c r="M2" s="483"/>
      <c r="N2" s="483"/>
      <c r="O2" s="483"/>
      <c r="P2" s="484"/>
      <c r="Q2" s="482" t="s">
        <v>549</v>
      </c>
      <c r="R2" s="483"/>
      <c r="S2" s="483"/>
      <c r="T2" s="483"/>
      <c r="U2" s="483"/>
      <c r="V2" s="483"/>
      <c r="W2" s="484"/>
    </row>
    <row r="3" spans="1:23" ht="15.75" thickBot="1" x14ac:dyDescent="0.3">
      <c r="A3" s="297"/>
      <c r="B3" s="297"/>
      <c r="C3" s="485" t="s">
        <v>2</v>
      </c>
      <c r="D3" s="486"/>
      <c r="E3" s="486"/>
      <c r="F3" s="486"/>
      <c r="G3" s="486"/>
      <c r="H3" s="486"/>
      <c r="I3" s="487"/>
      <c r="J3" s="485" t="s">
        <v>2</v>
      </c>
      <c r="K3" s="486"/>
      <c r="L3" s="486"/>
      <c r="M3" s="486"/>
      <c r="N3" s="486"/>
      <c r="O3" s="486"/>
      <c r="P3" s="487"/>
      <c r="Q3" s="488" t="s">
        <v>224</v>
      </c>
      <c r="R3" s="489"/>
      <c r="S3" s="489"/>
      <c r="T3" s="489"/>
      <c r="U3" s="489"/>
      <c r="V3" s="489"/>
      <c r="W3" s="490"/>
    </row>
    <row r="4" spans="1:23" ht="15.75" thickBot="1" x14ac:dyDescent="0.3">
      <c r="A4" s="297"/>
      <c r="B4" s="297"/>
      <c r="C4" s="128">
        <v>44879</v>
      </c>
      <c r="D4" s="128">
        <v>44880</v>
      </c>
      <c r="E4" s="128">
        <v>44881</v>
      </c>
      <c r="F4" s="128">
        <v>44882</v>
      </c>
      <c r="G4" s="128">
        <v>44883</v>
      </c>
      <c r="H4" s="128">
        <v>44884</v>
      </c>
      <c r="I4" s="128">
        <v>44885</v>
      </c>
      <c r="J4" s="128">
        <v>44886</v>
      </c>
      <c r="K4" s="128">
        <v>44887</v>
      </c>
      <c r="L4" s="128">
        <v>44888</v>
      </c>
      <c r="M4" s="128">
        <v>44889</v>
      </c>
      <c r="N4" s="128">
        <v>44890</v>
      </c>
      <c r="O4" s="128">
        <v>44891</v>
      </c>
      <c r="P4" s="128">
        <v>44892</v>
      </c>
      <c r="Q4" s="128">
        <v>44886</v>
      </c>
      <c r="R4" s="128">
        <v>44887</v>
      </c>
      <c r="S4" s="128">
        <v>44888</v>
      </c>
      <c r="T4" s="128">
        <v>44889</v>
      </c>
      <c r="U4" s="128">
        <v>44890</v>
      </c>
      <c r="V4" s="128">
        <v>44891</v>
      </c>
      <c r="W4" s="128">
        <v>44892</v>
      </c>
    </row>
    <row r="5" spans="1:23" ht="15.75" thickBot="1" x14ac:dyDescent="0.3">
      <c r="A5" s="297"/>
      <c r="B5" s="297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417</v>
      </c>
      <c r="C6" s="232"/>
      <c r="D6" s="233"/>
      <c r="E6" s="233"/>
      <c r="F6" s="233"/>
      <c r="G6" s="233"/>
      <c r="H6" s="233"/>
      <c r="I6" s="234"/>
      <c r="J6" s="235"/>
      <c r="K6" s="236"/>
      <c r="L6" s="236"/>
      <c r="M6" s="236"/>
      <c r="N6" s="236"/>
      <c r="O6" s="236"/>
      <c r="P6" s="237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8">
        <f>IFERROR('Más Vistos-H'!C7/'Más Vistos-U'!C6,0)</f>
        <v>0.7526217683766907</v>
      </c>
      <c r="D7" s="239">
        <f>IFERROR('Más Vistos-H'!D7/'Más Vistos-U'!D6,0)</f>
        <v>0.78221001700012949</v>
      </c>
      <c r="E7" s="239">
        <f>IFERROR('Más Vistos-H'!E7/'Más Vistos-U'!E6,0)</f>
        <v>0.77799153595278769</v>
      </c>
      <c r="F7" s="239">
        <f>IFERROR('Más Vistos-H'!F7/'Más Vistos-U'!F6,0)</f>
        <v>0.74172246608635151</v>
      </c>
      <c r="G7" s="239">
        <f>IFERROR('Más Vistos-H'!G7/'Más Vistos-U'!G6,0)</f>
        <v>0.78989082969432312</v>
      </c>
      <c r="H7" s="239">
        <f>IFERROR('Más Vistos-H'!H7/'Más Vistos-U'!H6,0)</f>
        <v>0</v>
      </c>
      <c r="I7" s="239">
        <f>IFERROR('Más Vistos-H'!I7/'Más Vistos-U'!I6,0)</f>
        <v>0</v>
      </c>
      <c r="J7" s="240">
        <f>IFERROR('Más Vistos-H'!J7/'Más Vistos-U'!J6,0)</f>
        <v>0.51104005503911132</v>
      </c>
      <c r="K7" s="241">
        <f>IFERROR('Más Vistos-H'!K7/'Más Vistos-U'!K6,0)</f>
        <v>0.40740109094354438</v>
      </c>
      <c r="L7" s="241">
        <f>IFERROR('Más Vistos-H'!L7/'Más Vistos-U'!L6,0)</f>
        <v>0.31824446643655407</v>
      </c>
      <c r="M7" s="241">
        <f>IFERROR('Más Vistos-H'!M7/'Más Vistos-U'!M6,0)</f>
        <v>0.62902517817069858</v>
      </c>
      <c r="N7" s="241">
        <f>IFERROR('Más Vistos-H'!N7/'Más Vistos-U'!N6,0)</f>
        <v>0.72421526335410125</v>
      </c>
      <c r="O7" s="241">
        <f>IFERROR('Más Vistos-H'!O7/'Más Vistos-U'!O6,0)</f>
        <v>0</v>
      </c>
      <c r="P7" s="241">
        <f>IFERROR('Más Vistos-H'!P7/'Más Vistos-U'!P6,0)</f>
        <v>0</v>
      </c>
      <c r="Q7" s="27">
        <f t="shared" ref="Q7:Q16" si="0">IFERROR((J7-C7)/C7,"-")</f>
        <v>-0.32098688011461635</v>
      </c>
      <c r="R7" s="28">
        <f t="shared" ref="R7:R16" si="1">IFERROR((K7-D7)/D7,"-")</f>
        <v>-0.47916661498918528</v>
      </c>
      <c r="S7" s="28">
        <f t="shared" ref="S7:S16" si="2">IFERROR((L7-E7)/E7,"-")</f>
        <v>-0.59094096564070242</v>
      </c>
      <c r="T7" s="28">
        <f t="shared" ref="T7:T16" si="3">IFERROR((M7-F7)/F7,"-")</f>
        <v>-0.15193996820710118</v>
      </c>
      <c r="U7" s="28">
        <f t="shared" ref="U7:U16" si="4">IFERROR((N7-G7)/G7,"-")</f>
        <v>-8.3145118124282325E-2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8">
        <f>IFERROR('Más Vistos-H'!C8/'Más Vistos-U'!C7,0)</f>
        <v>1.0158821931138191</v>
      </c>
      <c r="D8" s="239">
        <f>IFERROR('Más Vistos-H'!D8/'Más Vistos-U'!D7,0)</f>
        <v>1.0086209394364429</v>
      </c>
      <c r="E8" s="239">
        <f>IFERROR('Más Vistos-H'!E8/'Más Vistos-U'!E7,0)</f>
        <v>0.99480434321420996</v>
      </c>
      <c r="F8" s="239">
        <f>IFERROR('Más Vistos-H'!F8/'Más Vistos-U'!F7,0)</f>
        <v>0.97439951251196899</v>
      </c>
      <c r="G8" s="239">
        <f>IFERROR('Más Vistos-H'!G8/'Más Vistos-U'!G7,0)</f>
        <v>0.54134242360363682</v>
      </c>
      <c r="H8" s="239">
        <f>IFERROR('Más Vistos-H'!H8/'Más Vistos-U'!H7,0)</f>
        <v>0</v>
      </c>
      <c r="I8" s="239">
        <f>IFERROR('Más Vistos-H'!I8/'Más Vistos-U'!I7,0)</f>
        <v>0</v>
      </c>
      <c r="J8" s="240">
        <f>IFERROR('Más Vistos-H'!J8/'Más Vistos-U'!J7,0)</f>
        <v>0.76352228059029181</v>
      </c>
      <c r="K8" s="241">
        <f>IFERROR('Más Vistos-H'!K8/'Más Vistos-U'!K7,0)</f>
        <v>0.59781570435620401</v>
      </c>
      <c r="L8" s="241">
        <f>IFERROR('Más Vistos-H'!L8/'Más Vistos-U'!L7,0)</f>
        <v>0.81169689910639276</v>
      </c>
      <c r="M8" s="241">
        <f>IFERROR('Más Vistos-H'!M8/'Más Vistos-U'!M7,0)</f>
        <v>0.81834665047100164</v>
      </c>
      <c r="N8" s="241">
        <f>IFERROR('Más Vistos-H'!N8/'Más Vistos-U'!N7,0)</f>
        <v>0.87921555386736294</v>
      </c>
      <c r="O8" s="241">
        <f>IFERROR('Más Vistos-H'!O8/'Más Vistos-U'!O7,0)</f>
        <v>0</v>
      </c>
      <c r="P8" s="241">
        <f>IFERROR('Más Vistos-H'!P8/'Más Vistos-U'!P7,0)</f>
        <v>0</v>
      </c>
      <c r="Q8" s="27">
        <f t="shared" si="0"/>
        <v>-0.24841454475150249</v>
      </c>
      <c r="R8" s="28">
        <f t="shared" si="1"/>
        <v>-0.40729397835996972</v>
      </c>
      <c r="S8" s="28">
        <f t="shared" si="2"/>
        <v>-0.1840637763162529</v>
      </c>
      <c r="T8" s="28">
        <f t="shared" si="3"/>
        <v>-0.1601528531543169</v>
      </c>
      <c r="U8" s="28">
        <f t="shared" si="4"/>
        <v>0.62413939039647848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8">
        <f>IFERROR('Más Vistos-H'!C9/'Más Vistos-U'!C8,0)</f>
        <v>1.0641103422917468</v>
      </c>
      <c r="D9" s="239">
        <f>IFERROR('Más Vistos-H'!D9/'Más Vistos-U'!D8,0)</f>
        <v>1.0168547740969067</v>
      </c>
      <c r="E9" s="239">
        <f>IFERROR('Más Vistos-H'!E9/'Más Vistos-U'!E8,0)</f>
        <v>0.9737404997443051</v>
      </c>
      <c r="F9" s="239">
        <f>IFERROR('Más Vistos-H'!F9/'Más Vistos-U'!F8,0)</f>
        <v>0.93585068536151506</v>
      </c>
      <c r="G9" s="239">
        <f>IFERROR('Más Vistos-H'!G9/'Más Vistos-U'!G8,0)</f>
        <v>0.96089879294335923</v>
      </c>
      <c r="H9" s="239">
        <f>IFERROR('Más Vistos-H'!H9/'Más Vistos-U'!H8,0)</f>
        <v>0</v>
      </c>
      <c r="I9" s="239">
        <f>IFERROR('Más Vistos-H'!I9/'Más Vistos-U'!I8,0)</f>
        <v>0</v>
      </c>
      <c r="J9" s="240">
        <f>IFERROR('Más Vistos-H'!J9/'Más Vistos-U'!J8,0)</f>
        <v>0.91574611686390528</v>
      </c>
      <c r="K9" s="241">
        <f>IFERROR('Más Vistos-H'!K9/'Más Vistos-U'!K8,0)</f>
        <v>0.87295111398358916</v>
      </c>
      <c r="L9" s="241">
        <f>IFERROR('Más Vistos-H'!L9/'Más Vistos-U'!L8,0)</f>
        <v>0.9390157034158978</v>
      </c>
      <c r="M9" s="241">
        <f>IFERROR('Más Vistos-H'!M9/'Más Vistos-U'!M8,0)</f>
        <v>0.87089810943139812</v>
      </c>
      <c r="N9" s="241">
        <f>IFERROR('Más Vistos-H'!N9/'Más Vistos-U'!N8,0)</f>
        <v>0.90502191286414024</v>
      </c>
      <c r="O9" s="241">
        <f>IFERROR('Más Vistos-H'!O9/'Más Vistos-U'!O8,0)</f>
        <v>0</v>
      </c>
      <c r="P9" s="241">
        <f>IFERROR('Más Vistos-H'!P9/'Más Vistos-U'!P8,0)</f>
        <v>0</v>
      </c>
      <c r="Q9" s="27">
        <f t="shared" si="0"/>
        <v>-0.13942560233773629</v>
      </c>
      <c r="R9" s="28">
        <f t="shared" si="1"/>
        <v>-0.14151839945986572</v>
      </c>
      <c r="S9" s="28">
        <f t="shared" si="2"/>
        <v>-3.5661242741290622E-2</v>
      </c>
      <c r="T9" s="28">
        <f t="shared" si="3"/>
        <v>-6.9404849455259029E-2</v>
      </c>
      <c r="U9" s="28">
        <f t="shared" si="4"/>
        <v>-5.815064030631234E-2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8">
        <f>IFERROR('Más Vistos-H'!C10/'Más Vistos-U'!C9,0)</f>
        <v>1.0668585664433539</v>
      </c>
      <c r="D10" s="239">
        <f>IFERROR('Más Vistos-H'!D10/'Más Vistos-U'!D9,0)</f>
        <v>1.1275897914721438</v>
      </c>
      <c r="E10" s="239">
        <f>IFERROR('Más Vistos-H'!E10/'Más Vistos-U'!E9,0)</f>
        <v>0.13287866856026143</v>
      </c>
      <c r="F10" s="239">
        <f>IFERROR('Más Vistos-H'!F10/'Más Vistos-U'!F9,0)</f>
        <v>1.053756503778073</v>
      </c>
      <c r="G10" s="239">
        <f>IFERROR('Más Vistos-H'!G10/'Más Vistos-U'!G9,0)</f>
        <v>0.54105089847462995</v>
      </c>
      <c r="H10" s="239">
        <f>IFERROR('Más Vistos-H'!H10/'Más Vistos-U'!H9,0)</f>
        <v>0</v>
      </c>
      <c r="I10" s="239">
        <f>IFERROR('Más Vistos-H'!I10/'Más Vistos-U'!I9,0)</f>
        <v>0</v>
      </c>
      <c r="J10" s="240">
        <f>IFERROR('Más Vistos-H'!J10/'Más Vistos-U'!J9,0)</f>
        <v>0.98799501730283745</v>
      </c>
      <c r="K10" s="241">
        <f>IFERROR('Más Vistos-H'!K10/'Más Vistos-U'!K9,0)</f>
        <v>0.94473766323434638</v>
      </c>
      <c r="L10" s="241">
        <f>IFERROR('Más Vistos-H'!L10/'Más Vistos-U'!L9,0)</f>
        <v>1.018587221653946</v>
      </c>
      <c r="M10" s="241">
        <f>IFERROR('Más Vistos-H'!M10/'Más Vistos-U'!M9,0)</f>
        <v>1.0251294687604411</v>
      </c>
      <c r="N10" s="241">
        <f>IFERROR('Más Vistos-H'!N10/'Más Vistos-U'!N9,0)</f>
        <v>0.89414128967904549</v>
      </c>
      <c r="O10" s="241">
        <f>IFERROR('Más Vistos-H'!O10/'Más Vistos-U'!O9,0)</f>
        <v>0</v>
      </c>
      <c r="P10" s="241">
        <f>IFERROR('Más Vistos-H'!P10/'Más Vistos-U'!P9,0)</f>
        <v>0</v>
      </c>
      <c r="Q10" s="27">
        <f t="shared" si="0"/>
        <v>-7.3921278434711579E-2</v>
      </c>
      <c r="R10" s="28">
        <f t="shared" si="1"/>
        <v>-0.16216192237699467</v>
      </c>
      <c r="S10" s="28">
        <f t="shared" si="2"/>
        <v>6.6655435570684505</v>
      </c>
      <c r="T10" s="28">
        <f t="shared" si="3"/>
        <v>-2.7166650848648881E-2</v>
      </c>
      <c r="U10" s="28">
        <f t="shared" si="4"/>
        <v>0.65260106248760263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8">
        <f>IFERROR('Más Vistos-H'!C11/'Más Vistos-U'!C10,0)</f>
        <v>0.47959312469837023</v>
      </c>
      <c r="D11" s="239">
        <f>IFERROR('Más Vistos-H'!D11/'Más Vistos-U'!D10,0)</f>
        <v>0.10405364445266398</v>
      </c>
      <c r="E11" s="239">
        <f>IFERROR('Más Vistos-H'!E11/'Más Vistos-U'!E10,0)</f>
        <v>3.2376619795974546E-2</v>
      </c>
      <c r="F11" s="239">
        <f>IFERROR('Más Vistos-H'!F11/'Más Vistos-U'!F10,0)</f>
        <v>0.51466477773097985</v>
      </c>
      <c r="G11" s="239">
        <f>IFERROR('Más Vistos-H'!G11/'Más Vistos-U'!G10,0)</f>
        <v>0.55681922135227213</v>
      </c>
      <c r="H11" s="239">
        <f>IFERROR('Más Vistos-H'!H11/'Más Vistos-U'!H10,0)</f>
        <v>0</v>
      </c>
      <c r="I11" s="239">
        <f>IFERROR('Más Vistos-H'!I11/'Más Vistos-U'!I10,0)</f>
        <v>0</v>
      </c>
      <c r="J11" s="240">
        <f>IFERROR('Más Vistos-H'!J11/'Más Vistos-U'!J10,0)</f>
        <v>0.46372506335331387</v>
      </c>
      <c r="K11" s="241">
        <f>IFERROR('Más Vistos-H'!K11/'Más Vistos-U'!K10,0)</f>
        <v>0.46917609622448858</v>
      </c>
      <c r="L11" s="241">
        <f>IFERROR('Más Vistos-H'!L11/'Más Vistos-U'!L10,0)</f>
        <v>0.50373010032149357</v>
      </c>
      <c r="M11" s="241">
        <f>IFERROR('Más Vistos-H'!M11/'Más Vistos-U'!M10,0)</f>
        <v>0.48772595733225521</v>
      </c>
      <c r="N11" s="241">
        <f>IFERROR('Más Vistos-H'!N11/'Más Vistos-U'!N10,0)</f>
        <v>0.44983446024714391</v>
      </c>
      <c r="O11" s="241">
        <f>IFERROR('Más Vistos-H'!O11/'Más Vistos-U'!O10,0)</f>
        <v>0</v>
      </c>
      <c r="P11" s="241">
        <f>IFERROR('Más Vistos-H'!P11/'Más Vistos-U'!P10,0)</f>
        <v>0</v>
      </c>
      <c r="Q11" s="27">
        <f t="shared" si="0"/>
        <v>-3.3086507140894145E-2</v>
      </c>
      <c r="R11" s="28">
        <f t="shared" si="1"/>
        <v>3.5089828298894989</v>
      </c>
      <c r="S11" s="28">
        <f t="shared" si="2"/>
        <v>14.558452472673611</v>
      </c>
      <c r="T11" s="28">
        <f t="shared" si="3"/>
        <v>-5.2342459722016989E-2</v>
      </c>
      <c r="U11" s="28">
        <f t="shared" si="4"/>
        <v>-0.19213553879355796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8">
        <f>IFERROR('Más Vistos-H'!C12/'Más Vistos-U'!C11,0)</f>
        <v>0.57665213765592804</v>
      </c>
      <c r="D12" s="239">
        <f>IFERROR('Más Vistos-H'!D12/'Más Vistos-U'!D11,0)</f>
        <v>0.31150093458655453</v>
      </c>
      <c r="E12" s="239">
        <f>IFERROR('Más Vistos-H'!E12/'Más Vistos-U'!E11,0)</f>
        <v>0.36803427622143792</v>
      </c>
      <c r="F12" s="239">
        <f>IFERROR('Más Vistos-H'!F12/'Más Vistos-U'!F11,0)</f>
        <v>0.51816143948532267</v>
      </c>
      <c r="G12" s="239">
        <f>IFERROR('Más Vistos-H'!G12/'Más Vistos-U'!G11,0)</f>
        <v>0.47575391422736552</v>
      </c>
      <c r="H12" s="239">
        <f>IFERROR('Más Vistos-H'!H12/'Más Vistos-U'!H11,0)</f>
        <v>0</v>
      </c>
      <c r="I12" s="239">
        <f>IFERROR('Más Vistos-H'!I12/'Más Vistos-U'!I11,0)</f>
        <v>0</v>
      </c>
      <c r="J12" s="240">
        <f>IFERROR('Más Vistos-H'!J12/'Más Vistos-U'!J11,0)</f>
        <v>0.42948762726943229</v>
      </c>
      <c r="K12" s="241">
        <f>IFERROR('Más Vistos-H'!K12/'Más Vistos-U'!K11,0)</f>
        <v>0.41176401634402843</v>
      </c>
      <c r="L12" s="241">
        <f>IFERROR('Más Vistos-H'!L12/'Más Vistos-U'!L11,0)</f>
        <v>0.42553249128034948</v>
      </c>
      <c r="M12" s="241">
        <f>IFERROR('Más Vistos-H'!M12/'Más Vistos-U'!M11,0)</f>
        <v>0.43468181926476301</v>
      </c>
      <c r="N12" s="241">
        <f>IFERROR('Más Vistos-H'!N12/'Más Vistos-U'!N11,0)</f>
        <v>0.38955358108839094</v>
      </c>
      <c r="O12" s="241">
        <f>IFERROR('Más Vistos-H'!O12/'Más Vistos-U'!O11,0)</f>
        <v>0</v>
      </c>
      <c r="P12" s="241">
        <f>IFERROR('Más Vistos-H'!P12/'Más Vistos-U'!P11,0)</f>
        <v>0</v>
      </c>
      <c r="Q12" s="27">
        <f t="shared" si="0"/>
        <v>-0.25520500276772518</v>
      </c>
      <c r="R12" s="28">
        <f t="shared" si="1"/>
        <v>0.32187088584677909</v>
      </c>
      <c r="S12" s="28">
        <f t="shared" si="2"/>
        <v>0.15623059800092148</v>
      </c>
      <c r="T12" s="28">
        <f t="shared" si="3"/>
        <v>-0.1611073573971038</v>
      </c>
      <c r="U12" s="28">
        <f t="shared" si="4"/>
        <v>-0.18118680805593737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8">
        <f>IFERROR('Más Vistos-H'!C13/'Más Vistos-U'!C12,0)</f>
        <v>0.86667234262125703</v>
      </c>
      <c r="D13" s="239">
        <f>IFERROR('Más Vistos-H'!D13/'Más Vistos-U'!D12,0)</f>
        <v>0.82694177249854517</v>
      </c>
      <c r="E13" s="239">
        <f>IFERROR('Más Vistos-H'!E13/'Más Vistos-U'!E12,0)</f>
        <v>0.6276359645147962</v>
      </c>
      <c r="F13" s="239">
        <f>IFERROR('Más Vistos-H'!F13/'Más Vistos-U'!F12,0)</f>
        <v>0.84549919484702096</v>
      </c>
      <c r="G13" s="239">
        <f>IFERROR('Más Vistos-H'!G13/'Más Vistos-U'!G12,0)</f>
        <v>0.80949181894183442</v>
      </c>
      <c r="H13" s="239">
        <f>IFERROR('Más Vistos-H'!H13/'Más Vistos-U'!H12,0)</f>
        <v>0</v>
      </c>
      <c r="I13" s="239">
        <f>IFERROR('Más Vistos-H'!I13/'Más Vistos-U'!I12,0)</f>
        <v>0</v>
      </c>
      <c r="J13" s="240">
        <f>IFERROR('Más Vistos-H'!J13/'Más Vistos-U'!J12,0)</f>
        <v>0.85325814536340749</v>
      </c>
      <c r="K13" s="241">
        <f>IFERROR('Más Vistos-H'!K13/'Más Vistos-U'!K12,0)</f>
        <v>0.86596143429747474</v>
      </c>
      <c r="L13" s="241">
        <f>IFERROR('Más Vistos-H'!L13/'Más Vistos-U'!L12,0)</f>
        <v>0.82799399539129559</v>
      </c>
      <c r="M13" s="241">
        <f>IFERROR('Más Vistos-H'!M13/'Más Vistos-U'!M12,0)</f>
        <v>0.84248411483697305</v>
      </c>
      <c r="N13" s="241">
        <f>IFERROR('Más Vistos-H'!N13/'Más Vistos-U'!N12,0)</f>
        <v>0.85148469891411638</v>
      </c>
      <c r="O13" s="241">
        <f>IFERROR('Más Vistos-H'!O13/'Más Vistos-U'!O12,0)</f>
        <v>0</v>
      </c>
      <c r="P13" s="241">
        <f>IFERROR('Más Vistos-H'!P13/'Más Vistos-U'!P12,0)</f>
        <v>0</v>
      </c>
      <c r="Q13" s="27">
        <f t="shared" si="0"/>
        <v>-1.5477818545908821E-2</v>
      </c>
      <c r="R13" s="28">
        <f t="shared" si="1"/>
        <v>4.7185500958591642E-2</v>
      </c>
      <c r="S13" s="28">
        <f t="shared" si="2"/>
        <v>0.31922649784957641</v>
      </c>
      <c r="T13" s="28">
        <f t="shared" si="3"/>
        <v>-3.5660353415161313E-3</v>
      </c>
      <c r="U13" s="28">
        <f t="shared" si="4"/>
        <v>5.1875607621550697E-2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8">
        <f>IFERROR('Más Vistos-H'!C14/'Más Vistos-U'!C13,0)</f>
        <v>0.53266847990329358</v>
      </c>
      <c r="D14" s="239">
        <f>IFERROR('Más Vistos-H'!D14/'Más Vistos-U'!D13,0)</f>
        <v>0.50183367329593698</v>
      </c>
      <c r="E14" s="239">
        <f>IFERROR('Más Vistos-H'!E14/'Más Vistos-U'!E13,0)</f>
        <v>0.42032444932912011</v>
      </c>
      <c r="F14" s="239">
        <f>IFERROR('Más Vistos-H'!F14/'Más Vistos-U'!F13,0)</f>
        <v>0.47811716098568685</v>
      </c>
      <c r="G14" s="239">
        <f>IFERROR('Más Vistos-H'!G14/'Más Vistos-U'!G13,0)</f>
        <v>7.7632961950809334E-2</v>
      </c>
      <c r="H14" s="239">
        <f>IFERROR('Más Vistos-H'!H14/'Más Vistos-U'!H13,0)</f>
        <v>0</v>
      </c>
      <c r="I14" s="239">
        <f>IFERROR('Más Vistos-H'!I14/'Más Vistos-U'!I13,0)</f>
        <v>0</v>
      </c>
      <c r="J14" s="240">
        <f>IFERROR('Más Vistos-H'!J14/'Más Vistos-U'!J13,0)</f>
        <v>0.39181491338656116</v>
      </c>
      <c r="K14" s="241">
        <f>IFERROR('Más Vistos-H'!K14/'Más Vistos-U'!K13,0)</f>
        <v>0.45880927429918789</v>
      </c>
      <c r="L14" s="241">
        <f>IFERROR('Más Vistos-H'!L14/'Más Vistos-U'!L13,0)</f>
        <v>0.42937045397541912</v>
      </c>
      <c r="M14" s="241">
        <f>IFERROR('Más Vistos-H'!M14/'Más Vistos-U'!M13,0)</f>
        <v>0.4267941033533128</v>
      </c>
      <c r="N14" s="241">
        <f>IFERROR('Más Vistos-H'!N14/'Más Vistos-U'!N13,0)</f>
        <v>0.42208290155440414</v>
      </c>
      <c r="O14" s="241">
        <f>IFERROR('Más Vistos-H'!O14/'Más Vistos-U'!O13,0)</f>
        <v>0</v>
      </c>
      <c r="P14" s="241">
        <f>IFERROR('Más Vistos-H'!P14/'Más Vistos-U'!P13,0)</f>
        <v>0</v>
      </c>
      <c r="Q14" s="27">
        <f t="shared" si="0"/>
        <v>-0.26443007579931238</v>
      </c>
      <c r="R14" s="28">
        <f t="shared" si="1"/>
        <v>-8.5734380306076274E-2</v>
      </c>
      <c r="S14" s="28">
        <f t="shared" si="2"/>
        <v>2.1521480991023339E-2</v>
      </c>
      <c r="T14" s="28">
        <f t="shared" si="3"/>
        <v>-0.10734410270186993</v>
      </c>
      <c r="U14" s="28">
        <f t="shared" si="4"/>
        <v>4.4369032296081787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393</v>
      </c>
      <c r="C15" s="238">
        <f>IFERROR('Más Vistos-H'!C15/'Más Vistos-U'!C14,0)</f>
        <v>0.87533154644689115</v>
      </c>
      <c r="D15" s="239">
        <f>IFERROR('Más Vistos-H'!D15/'Más Vistos-U'!D14,0)</f>
        <v>0.93533856410992899</v>
      </c>
      <c r="E15" s="239">
        <f>IFERROR('Más Vistos-H'!E15/'Más Vistos-U'!E14,0)</f>
        <v>1.5927771389634107E-2</v>
      </c>
      <c r="F15" s="239">
        <f>IFERROR('Más Vistos-H'!F15/'Más Vistos-U'!F14,0)</f>
        <v>0.85187618991152592</v>
      </c>
      <c r="G15" s="239">
        <f>IFERROR('Más Vistos-H'!G15/'Más Vistos-U'!G14,0)</f>
        <v>0.80853479157429431</v>
      </c>
      <c r="H15" s="239">
        <f>IFERROR('Más Vistos-H'!H15/'Más Vistos-U'!H14,0)</f>
        <v>0</v>
      </c>
      <c r="I15" s="239">
        <f>IFERROR('Más Vistos-H'!I15/'Más Vistos-U'!I14,0)</f>
        <v>0</v>
      </c>
      <c r="J15" s="240">
        <f>IFERROR('Más Vistos-H'!J15/'Más Vistos-U'!J14,0)</f>
        <v>0.78715043232227311</v>
      </c>
      <c r="K15" s="241">
        <f>IFERROR('Más Vistos-H'!K15/'Más Vistos-U'!K14,0)</f>
        <v>0.80616444224748585</v>
      </c>
      <c r="L15" s="241">
        <f>IFERROR('Más Vistos-H'!L15/'Más Vistos-U'!L14,0)</f>
        <v>0.80412969941051704</v>
      </c>
      <c r="M15" s="241">
        <f>IFERROR('Más Vistos-H'!M15/'Más Vistos-U'!M14,0)</f>
        <v>0.82122734071603898</v>
      </c>
      <c r="N15" s="241">
        <f>IFERROR('Más Vistos-H'!N15/'Más Vistos-U'!N14,0)</f>
        <v>0.73051069212221753</v>
      </c>
      <c r="O15" s="241">
        <f>IFERROR('Más Vistos-H'!O15/'Más Vistos-U'!O14,0)</f>
        <v>0</v>
      </c>
      <c r="P15" s="241">
        <f>IFERROR('Más Vistos-H'!P15/'Más Vistos-U'!P14,0)</f>
        <v>0</v>
      </c>
      <c r="Q15" s="27">
        <f t="shared" ref="Q15" si="7">IFERROR((J15-C15)/C15,"-")</f>
        <v>-0.10074024463365806</v>
      </c>
      <c r="R15" s="28">
        <f t="shared" ref="R15" si="8">IFERROR((K15-D15)/D15,"-")</f>
        <v>-0.13810413343254549</v>
      </c>
      <c r="S15" s="28">
        <f t="shared" ref="S15" si="9">IFERROR((L15-E15)/E15,"-")</f>
        <v>49.486014630637513</v>
      </c>
      <c r="T15" s="28">
        <f t="shared" ref="T15" si="10">IFERROR((M15-F15)/F15,"-")</f>
        <v>-3.5978055917574199E-2</v>
      </c>
      <c r="U15" s="28">
        <f t="shared" ref="U15" si="11">IFERROR((N15-G15)/G15,"-")</f>
        <v>-9.6500608588724321E-2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3">
        <f>IFERROR('Más Vistos-H'!C16/'Más Vistos-U'!C15,0)</f>
        <v>0.85234341834310068</v>
      </c>
      <c r="D16" s="242">
        <f>IFERROR('Más Vistos-H'!D16/'Más Vistos-U'!D15,0)</f>
        <v>0.59232070618470889</v>
      </c>
      <c r="E16" s="242">
        <f>IFERROR('Más Vistos-H'!E16/'Más Vistos-U'!E15,0)</f>
        <v>0.30457645701646457</v>
      </c>
      <c r="F16" s="242">
        <f>IFERROR('Más Vistos-H'!F16/'Más Vistos-U'!F15,0)</f>
        <v>0.82618363590673494</v>
      </c>
      <c r="G16" s="242">
        <f>IFERROR('Más Vistos-H'!G16/'Más Vistos-U'!G15,0)</f>
        <v>0.62608981366727201</v>
      </c>
      <c r="H16" s="242">
        <f>IFERROR('Más Vistos-H'!H16/'Más Vistos-U'!H15,0)</f>
        <v>0</v>
      </c>
      <c r="I16" s="242">
        <f>IFERROR('Más Vistos-H'!I16/'Más Vistos-U'!I15,0)</f>
        <v>0</v>
      </c>
      <c r="J16" s="244">
        <f>IFERROR('Más Vistos-H'!J16/'Más Vistos-U'!J15,0)</f>
        <v>0.71058385440131389</v>
      </c>
      <c r="K16" s="244">
        <f>IFERROR('Más Vistos-H'!K16/'Más Vistos-U'!K15,0)</f>
        <v>0.64526000147623197</v>
      </c>
      <c r="L16" s="244">
        <f>IFERROR('Más Vistos-H'!L16/'Más Vistos-U'!L15,0)</f>
        <v>0.71559276285774753</v>
      </c>
      <c r="M16" s="244">
        <f>IFERROR('Más Vistos-H'!M16/'Más Vistos-U'!M15,0)</f>
        <v>0.75990298346124652</v>
      </c>
      <c r="N16" s="244">
        <f>IFERROR('Más Vistos-H'!N16/'Más Vistos-U'!N15,0)</f>
        <v>0.74325810107221724</v>
      </c>
      <c r="O16" s="244">
        <f>IFERROR('Más Vistos-H'!O16/'Más Vistos-U'!O15,0)</f>
        <v>0</v>
      </c>
      <c r="P16" s="245">
        <f>IFERROR('Más Vistos-H'!P16/'Más Vistos-U'!P15,0)</f>
        <v>0</v>
      </c>
      <c r="Q16" s="120">
        <f t="shared" si="0"/>
        <v>-0.16631742662758869</v>
      </c>
      <c r="R16" s="121">
        <f t="shared" si="1"/>
        <v>8.9376067287126923E-2</v>
      </c>
      <c r="S16" s="121">
        <f t="shared" si="2"/>
        <v>1.3494684056261923</v>
      </c>
      <c r="T16" s="121">
        <f t="shared" si="3"/>
        <v>-8.022508503541774E-2</v>
      </c>
      <c r="U16" s="121">
        <f t="shared" si="4"/>
        <v>0.18714293835678489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91" t="s">
        <v>203</v>
      </c>
      <c r="K2" s="491"/>
      <c r="L2" s="491"/>
      <c r="M2" s="491"/>
      <c r="N2" s="491"/>
      <c r="O2" s="491"/>
      <c r="P2" s="491"/>
    </row>
    <row r="3" spans="1:23" x14ac:dyDescent="0.25">
      <c r="C3" s="246">
        <v>43138</v>
      </c>
      <c r="D3" s="246">
        <v>43139</v>
      </c>
      <c r="E3" s="246">
        <v>43140</v>
      </c>
      <c r="F3" s="246">
        <v>43141</v>
      </c>
      <c r="G3" s="246">
        <v>43142</v>
      </c>
      <c r="H3" s="246">
        <v>43143</v>
      </c>
      <c r="I3" s="246">
        <v>43144</v>
      </c>
      <c r="J3" s="247">
        <v>43145</v>
      </c>
      <c r="K3" s="247">
        <v>43146</v>
      </c>
      <c r="L3" s="247">
        <v>43147</v>
      </c>
      <c r="M3" s="247">
        <v>43148</v>
      </c>
      <c r="N3" s="247">
        <v>43149</v>
      </c>
      <c r="O3" s="247">
        <v>43150</v>
      </c>
      <c r="P3" s="247">
        <v>43151</v>
      </c>
      <c r="Q3" s="246">
        <v>43152</v>
      </c>
      <c r="R3" s="246">
        <v>43153</v>
      </c>
      <c r="S3" s="246">
        <v>43154</v>
      </c>
      <c r="T3" s="246">
        <v>43155</v>
      </c>
      <c r="U3" s="246">
        <v>43156</v>
      </c>
      <c r="V3" s="246">
        <v>43157</v>
      </c>
      <c r="W3" s="246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8" t="s">
        <v>225</v>
      </c>
      <c r="K4" s="248" t="s">
        <v>226</v>
      </c>
      <c r="L4" s="248" t="s">
        <v>227</v>
      </c>
      <c r="M4" s="248" t="s">
        <v>228</v>
      </c>
      <c r="N4" s="248" t="s">
        <v>229</v>
      </c>
      <c r="O4" s="248" t="s">
        <v>230</v>
      </c>
      <c r="P4" s="248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0" customFormat="1" x14ac:dyDescent="0.25">
      <c r="A5" s="1"/>
      <c r="B5" s="249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0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0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0" customFormat="1" x14ac:dyDescent="0.25">
      <c r="A8" s="1"/>
      <c r="B8" s="251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0" customFormat="1" x14ac:dyDescent="0.25">
      <c r="A9" s="1"/>
      <c r="B9" s="251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0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0" customFormat="1" x14ac:dyDescent="0.25">
      <c r="A11" s="1"/>
      <c r="B11" s="251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0" customFormat="1" x14ac:dyDescent="0.25">
      <c r="A12" s="1"/>
      <c r="B12" s="249" t="s">
        <v>238</v>
      </c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</row>
    <row r="13" spans="1:23" s="250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0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0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0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0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0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9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1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1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1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1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1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1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1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9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1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3" t="s">
        <v>262</v>
      </c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4"/>
      <c r="U36" s="254"/>
      <c r="V36" s="254"/>
      <c r="W36" s="254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5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3" t="s">
        <v>270</v>
      </c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3" t="s">
        <v>278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6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62" t="s">
        <v>203</v>
      </c>
      <c r="K2" s="462"/>
      <c r="L2" s="462"/>
      <c r="M2" s="462"/>
      <c r="N2" s="462"/>
      <c r="O2" s="462"/>
      <c r="P2" s="462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62" t="s">
        <v>203</v>
      </c>
      <c r="K2" s="462"/>
      <c r="L2" s="462"/>
      <c r="M2" s="462"/>
      <c r="N2" s="462"/>
      <c r="O2" s="462"/>
      <c r="P2" s="462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1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6" t="s">
        <v>197</v>
      </c>
      <c r="C233" s="277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5">
        <v>14886.147999999999</v>
      </c>
      <c r="L233" s="275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9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8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tabSelected="1" zoomScaleNormal="100" workbookViewId="0">
      <selection activeCell="H6" sqref="H6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63" t="s">
        <v>407</v>
      </c>
      <c r="C2" s="464"/>
      <c r="D2" s="465"/>
      <c r="G2" s="463" t="s">
        <v>408</v>
      </c>
      <c r="H2" s="464"/>
      <c r="I2" s="465"/>
    </row>
    <row r="3" spans="2:10" ht="15.75" thickBot="1" x14ac:dyDescent="0.3">
      <c r="B3" s="463" t="str">
        <f>Replay!A1</f>
        <v>21/11 –27/11</v>
      </c>
      <c r="C3" s="464"/>
      <c r="D3" s="465"/>
      <c r="G3" s="463" t="str">
        <f>Replay!A1</f>
        <v>21/11 –27/11</v>
      </c>
      <c r="H3" s="464"/>
      <c r="I3" s="465"/>
    </row>
    <row r="4" spans="2:10" ht="15.75" thickBot="1" x14ac:dyDescent="0.3">
      <c r="B4" s="317" t="s">
        <v>370</v>
      </c>
      <c r="C4" s="317" t="s">
        <v>369</v>
      </c>
      <c r="D4" s="317" t="s">
        <v>371</v>
      </c>
      <c r="G4" s="317" t="s">
        <v>370</v>
      </c>
      <c r="H4" s="317" t="s">
        <v>369</v>
      </c>
      <c r="I4" s="317" t="s">
        <v>371</v>
      </c>
    </row>
    <row r="5" spans="2:10" x14ac:dyDescent="0.25">
      <c r="B5" s="316" t="s">
        <v>378</v>
      </c>
      <c r="C5" s="320">
        <v>75114.12</v>
      </c>
      <c r="D5" s="319">
        <f>C5/C8</f>
        <v>2.0661133712614927E-2</v>
      </c>
      <c r="G5" s="316" t="s">
        <v>412</v>
      </c>
      <c r="H5" s="318">
        <f>SUM(Destacados!H4:H73)</f>
        <v>776743.3166666656</v>
      </c>
      <c r="I5" s="319">
        <f>H5/C8</f>
        <v>0.21365353845628463</v>
      </c>
    </row>
    <row r="6" spans="2:10" x14ac:dyDescent="0.25">
      <c r="B6" s="307" t="s">
        <v>196</v>
      </c>
      <c r="C6" s="308">
        <v>3429090.15</v>
      </c>
      <c r="D6" s="309">
        <f>C6/C8</f>
        <v>0.94321666953910632</v>
      </c>
      <c r="G6" s="304" t="s">
        <v>411</v>
      </c>
      <c r="H6" s="305">
        <f>SUM('Más Vistos-H'!J16:P16)+SUM('Más Vistos-H'!J29:P29)</f>
        <v>1260408.4866666654</v>
      </c>
      <c r="I6" s="306">
        <f>H6/C8</f>
        <v>0.34669205038326489</v>
      </c>
      <c r="J6" s="309">
        <f>H6/C6</f>
        <v>0.36756353187934282</v>
      </c>
    </row>
    <row r="7" spans="2:10" x14ac:dyDescent="0.25">
      <c r="B7" s="310" t="s">
        <v>372</v>
      </c>
      <c r="C7" s="311">
        <v>131323.24</v>
      </c>
      <c r="D7" s="312">
        <f>C7/C8</f>
        <v>3.6122196748278768E-2</v>
      </c>
      <c r="G7" s="304" t="s">
        <v>413</v>
      </c>
      <c r="H7" s="305">
        <f>SUM(Partidos!G2:G3)</f>
        <v>0</v>
      </c>
      <c r="I7" s="306">
        <f>H7/C8</f>
        <v>0</v>
      </c>
      <c r="J7" s="309">
        <f>H7/C6</f>
        <v>0</v>
      </c>
    </row>
    <row r="8" spans="2:10" x14ac:dyDescent="0.25">
      <c r="B8" s="313" t="s">
        <v>16</v>
      </c>
      <c r="C8" s="314">
        <f>SUM(C5:C7)</f>
        <v>3635527.51</v>
      </c>
      <c r="D8" s="315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40"/>
  <sheetViews>
    <sheetView showGridLines="0" zoomScale="90" zoomScaleNormal="90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I33" sqref="I33"/>
    </sheetView>
  </sheetViews>
  <sheetFormatPr baseColWidth="10" defaultRowHeight="15" x14ac:dyDescent="0.25"/>
  <cols>
    <col min="1" max="1" width="0.85546875" style="301" customWidth="1"/>
    <col min="2" max="5" width="17.7109375" style="301" customWidth="1"/>
    <col min="6" max="6" width="23" style="303" customWidth="1"/>
    <col min="7" max="7" width="18.85546875" style="79" customWidth="1"/>
    <col min="8" max="16384" width="11.42578125" style="301"/>
  </cols>
  <sheetData>
    <row r="1" spans="2:8" ht="4.5" customHeight="1" thickBot="1" x14ac:dyDescent="0.3"/>
    <row r="2" spans="2:8" ht="21" customHeight="1" thickBot="1" x14ac:dyDescent="0.3">
      <c r="B2" s="317" t="s">
        <v>414</v>
      </c>
      <c r="C2" s="317" t="s">
        <v>378</v>
      </c>
      <c r="D2" s="317" t="s">
        <v>196</v>
      </c>
      <c r="E2" s="317" t="s">
        <v>372</v>
      </c>
      <c r="F2" s="317" t="s">
        <v>426</v>
      </c>
      <c r="G2" s="317" t="s">
        <v>446</v>
      </c>
    </row>
    <row r="3" spans="2:8" ht="24.95" customHeight="1" x14ac:dyDescent="0.25">
      <c r="B3" s="324" t="s">
        <v>388</v>
      </c>
      <c r="C3" s="325">
        <v>87399</v>
      </c>
      <c r="D3" s="325">
        <v>5645444</v>
      </c>
      <c r="E3" s="326">
        <v>423507</v>
      </c>
      <c r="F3" s="321"/>
      <c r="G3" s="321"/>
    </row>
    <row r="4" spans="2:8" ht="24.95" customHeight="1" x14ac:dyDescent="0.25">
      <c r="B4" s="327" t="s">
        <v>387</v>
      </c>
      <c r="C4" s="325">
        <v>83835</v>
      </c>
      <c r="D4" s="325">
        <v>4956020</v>
      </c>
      <c r="E4" s="326">
        <v>429559</v>
      </c>
      <c r="F4" s="321"/>
      <c r="G4" s="321"/>
    </row>
    <row r="5" spans="2:8" ht="24.95" customHeight="1" x14ac:dyDescent="0.25">
      <c r="B5" s="327" t="s">
        <v>386</v>
      </c>
      <c r="C5" s="325">
        <v>93126</v>
      </c>
      <c r="D5" s="325">
        <v>5511645</v>
      </c>
      <c r="E5" s="326">
        <v>450146</v>
      </c>
      <c r="F5" s="321"/>
      <c r="G5" s="321"/>
    </row>
    <row r="6" spans="2:8" ht="24.95" customHeight="1" x14ac:dyDescent="0.25">
      <c r="B6" s="327" t="s">
        <v>385</v>
      </c>
      <c r="C6" s="325">
        <v>108586</v>
      </c>
      <c r="D6" s="325">
        <v>5678819</v>
      </c>
      <c r="E6" s="326">
        <v>422155</v>
      </c>
      <c r="F6" s="321"/>
      <c r="G6" s="321"/>
    </row>
    <row r="7" spans="2:8" ht="24.95" customHeight="1" x14ac:dyDescent="0.25">
      <c r="B7" s="327" t="s">
        <v>384</v>
      </c>
      <c r="C7" s="325">
        <v>113859</v>
      </c>
      <c r="D7" s="325">
        <v>5963927</v>
      </c>
      <c r="E7" s="326">
        <v>395604</v>
      </c>
      <c r="F7" s="322" t="s">
        <v>429</v>
      </c>
      <c r="G7" s="322" t="s">
        <v>428</v>
      </c>
    </row>
    <row r="8" spans="2:8" ht="24.95" customHeight="1" x14ac:dyDescent="0.25">
      <c r="B8" s="327" t="s">
        <v>383</v>
      </c>
      <c r="C8" s="325">
        <v>112412</v>
      </c>
      <c r="D8" s="328">
        <v>6225747</v>
      </c>
      <c r="E8" s="326">
        <v>376269</v>
      </c>
      <c r="F8" s="322" t="s">
        <v>430</v>
      </c>
      <c r="G8" s="321"/>
    </row>
    <row r="9" spans="2:8" ht="24.95" customHeight="1" x14ac:dyDescent="0.25">
      <c r="B9" s="327" t="s">
        <v>392</v>
      </c>
      <c r="C9" s="305">
        <v>99203.687000000005</v>
      </c>
      <c r="D9" s="305">
        <v>5511680.5379999997</v>
      </c>
      <c r="E9" s="329">
        <v>364261.46899999998</v>
      </c>
      <c r="F9" s="322" t="s">
        <v>424</v>
      </c>
      <c r="G9" s="321"/>
    </row>
    <row r="10" spans="2:8" ht="24.95" customHeight="1" x14ac:dyDescent="0.25">
      <c r="B10" s="327" t="s">
        <v>382</v>
      </c>
      <c r="C10" s="305">
        <v>95987.509000000005</v>
      </c>
      <c r="D10" s="305">
        <v>5232186.608</v>
      </c>
      <c r="E10" s="329">
        <v>323560.11200000002</v>
      </c>
      <c r="F10" s="321"/>
      <c r="G10" s="321"/>
    </row>
    <row r="11" spans="2:8" ht="24.95" customHeight="1" x14ac:dyDescent="0.25">
      <c r="B11" s="327" t="s">
        <v>389</v>
      </c>
      <c r="C11" s="305">
        <v>101763.1</v>
      </c>
      <c r="D11" s="305">
        <v>5729848.5</v>
      </c>
      <c r="E11" s="329">
        <v>319277</v>
      </c>
      <c r="F11" s="321"/>
      <c r="G11" s="321"/>
    </row>
    <row r="12" spans="2:8" ht="24.95" customHeight="1" x14ac:dyDescent="0.25">
      <c r="B12" s="327" t="s">
        <v>394</v>
      </c>
      <c r="C12" s="305">
        <v>105886.77099999999</v>
      </c>
      <c r="D12" s="305">
        <v>5994518.1670000004</v>
      </c>
      <c r="E12" s="329">
        <v>285187.42099999997</v>
      </c>
      <c r="F12" s="321"/>
      <c r="G12" s="321"/>
    </row>
    <row r="13" spans="2:8" ht="24.95" customHeight="1" x14ac:dyDescent="0.25">
      <c r="B13" s="327" t="s">
        <v>450</v>
      </c>
      <c r="C13" s="305">
        <v>114105.53</v>
      </c>
      <c r="D13" s="305">
        <v>5584158.2400000002</v>
      </c>
      <c r="E13" s="329">
        <v>279806.15999999997</v>
      </c>
      <c r="F13" s="321"/>
      <c r="G13" s="321"/>
    </row>
    <row r="14" spans="2:8" ht="24.95" customHeight="1" x14ac:dyDescent="0.25">
      <c r="B14" s="327" t="s">
        <v>451</v>
      </c>
      <c r="C14" s="305">
        <v>115989.13</v>
      </c>
      <c r="D14" s="305">
        <v>5722573.3799999999</v>
      </c>
      <c r="E14" s="329">
        <v>276331.37</v>
      </c>
      <c r="F14" s="321"/>
      <c r="G14" s="321"/>
    </row>
    <row r="15" spans="2:8" ht="24.95" customHeight="1" x14ac:dyDescent="0.25">
      <c r="B15" s="327" t="s">
        <v>405</v>
      </c>
      <c r="C15" s="305">
        <v>114272.19</v>
      </c>
      <c r="D15" s="305">
        <v>5606485.2999999998</v>
      </c>
      <c r="E15" s="329">
        <v>264332.23</v>
      </c>
      <c r="F15" s="323" t="s">
        <v>432</v>
      </c>
      <c r="G15" s="397" t="s">
        <v>431</v>
      </c>
      <c r="H15" s="466" t="s">
        <v>516</v>
      </c>
    </row>
    <row r="16" spans="2:8" ht="24.95" customHeight="1" x14ac:dyDescent="0.25">
      <c r="B16" s="327" t="s">
        <v>406</v>
      </c>
      <c r="C16" s="311">
        <v>125845.21</v>
      </c>
      <c r="D16" s="388">
        <v>6044714.2199999997</v>
      </c>
      <c r="E16" s="329">
        <v>283597.23</v>
      </c>
      <c r="F16" s="321"/>
      <c r="G16" s="398"/>
      <c r="H16" s="466"/>
    </row>
    <row r="17" spans="2:9" ht="24.95" customHeight="1" x14ac:dyDescent="0.25">
      <c r="B17" s="330" t="s">
        <v>423</v>
      </c>
      <c r="C17" s="389">
        <v>126278.9</v>
      </c>
      <c r="D17" s="331">
        <v>5912788.4100000001</v>
      </c>
      <c r="E17" s="332">
        <v>267736.38</v>
      </c>
      <c r="F17" s="333" t="s">
        <v>433</v>
      </c>
      <c r="G17" s="399" t="s">
        <v>434</v>
      </c>
      <c r="H17" s="466"/>
    </row>
    <row r="18" spans="2:9" ht="24.95" customHeight="1" x14ac:dyDescent="0.25">
      <c r="B18" s="330" t="s">
        <v>449</v>
      </c>
      <c r="C18" s="389">
        <v>125308.59</v>
      </c>
      <c r="D18" s="331">
        <v>5916998.4100000001</v>
      </c>
      <c r="E18" s="332">
        <v>252904.34</v>
      </c>
      <c r="F18" s="333" t="s">
        <v>433</v>
      </c>
      <c r="G18" s="399" t="s">
        <v>435</v>
      </c>
      <c r="H18" s="466"/>
    </row>
    <row r="19" spans="2:9" ht="24.95" customHeight="1" x14ac:dyDescent="0.25">
      <c r="B19" s="330" t="s">
        <v>448</v>
      </c>
      <c r="C19" s="389">
        <v>117247.22</v>
      </c>
      <c r="D19" s="331">
        <v>5740230.1799999997</v>
      </c>
      <c r="E19" s="332">
        <v>239734.7</v>
      </c>
      <c r="F19" s="333" t="s">
        <v>433</v>
      </c>
      <c r="G19" s="399" t="s">
        <v>457</v>
      </c>
      <c r="H19" s="466"/>
      <c r="I19" s="400"/>
    </row>
    <row r="20" spans="2:9" ht="24.75" customHeight="1" x14ac:dyDescent="0.25">
      <c r="B20" s="330" t="s">
        <v>452</v>
      </c>
      <c r="C20" s="389">
        <v>118928.22</v>
      </c>
      <c r="D20" s="331">
        <v>5816188.1500000004</v>
      </c>
      <c r="E20" s="332">
        <v>238912.56</v>
      </c>
      <c r="F20" s="333" t="s">
        <v>433</v>
      </c>
      <c r="G20" s="399" t="s">
        <v>458</v>
      </c>
      <c r="H20" s="466"/>
      <c r="I20" s="400"/>
    </row>
    <row r="21" spans="2:9" ht="33" customHeight="1" x14ac:dyDescent="0.25">
      <c r="B21" s="330" t="s">
        <v>453</v>
      </c>
      <c r="C21" s="389">
        <v>131610.35</v>
      </c>
      <c r="D21" s="331">
        <v>6046323.7000000002</v>
      </c>
      <c r="E21" s="332">
        <v>263303.90000000002</v>
      </c>
      <c r="F21" s="333" t="s">
        <v>460</v>
      </c>
      <c r="G21" s="399" t="s">
        <v>434</v>
      </c>
      <c r="H21" s="466"/>
      <c r="I21" s="400"/>
    </row>
    <row r="22" spans="2:9" ht="33" customHeight="1" x14ac:dyDescent="0.25">
      <c r="B22" s="330" t="s">
        <v>454</v>
      </c>
      <c r="C22" s="389">
        <v>130821.32</v>
      </c>
      <c r="D22" s="331">
        <v>6076205.3600000003</v>
      </c>
      <c r="E22" s="332">
        <v>249110.57</v>
      </c>
      <c r="F22" s="333" t="s">
        <v>461</v>
      </c>
      <c r="G22" s="399" t="s">
        <v>459</v>
      </c>
      <c r="H22" s="466"/>
      <c r="I22" s="400"/>
    </row>
    <row r="23" spans="2:9" ht="24.75" customHeight="1" x14ac:dyDescent="0.25">
      <c r="B23" s="330" t="s">
        <v>456</v>
      </c>
      <c r="C23" s="389">
        <v>127202.39</v>
      </c>
      <c r="D23" s="389">
        <v>6114404.1100000003</v>
      </c>
      <c r="E23" s="332">
        <v>244551.5</v>
      </c>
      <c r="F23" s="333" t="s">
        <v>462</v>
      </c>
      <c r="G23" s="399" t="s">
        <v>462</v>
      </c>
      <c r="H23" s="466"/>
    </row>
    <row r="24" spans="2:9" x14ac:dyDescent="0.25">
      <c r="B24" s="330" t="s">
        <v>464</v>
      </c>
      <c r="C24" s="389">
        <v>132633.9</v>
      </c>
      <c r="D24" s="389">
        <v>5755835.5099999998</v>
      </c>
      <c r="E24" s="332">
        <v>247107.48</v>
      </c>
      <c r="F24" s="333"/>
      <c r="G24" s="399"/>
      <c r="H24" s="466"/>
    </row>
    <row r="25" spans="2:9" ht="22.5" x14ac:dyDescent="0.25">
      <c r="B25" s="330" t="s">
        <v>469</v>
      </c>
      <c r="C25" s="389">
        <v>116869.8</v>
      </c>
      <c r="D25" s="389">
        <v>5411097.5300000003</v>
      </c>
      <c r="E25" s="332">
        <v>210703.58</v>
      </c>
      <c r="F25" s="333" t="s">
        <v>513</v>
      </c>
      <c r="G25" s="399" t="s">
        <v>514</v>
      </c>
      <c r="H25" s="466"/>
    </row>
    <row r="26" spans="2:9" ht="22.5" x14ac:dyDescent="0.25">
      <c r="B26" s="330" t="s">
        <v>493</v>
      </c>
      <c r="C26" s="389">
        <v>134421.4</v>
      </c>
      <c r="D26" s="389">
        <v>5337041.28</v>
      </c>
      <c r="E26" s="332">
        <v>221698.33</v>
      </c>
      <c r="F26" s="333" t="s">
        <v>513</v>
      </c>
      <c r="G26" s="399" t="s">
        <v>515</v>
      </c>
      <c r="H26" s="466"/>
    </row>
    <row r="27" spans="2:9" x14ac:dyDescent="0.25">
      <c r="B27" s="330" t="s">
        <v>496</v>
      </c>
      <c r="C27" s="389">
        <v>110963.31</v>
      </c>
      <c r="D27" s="389">
        <v>5229629.4400000004</v>
      </c>
      <c r="E27" s="332">
        <v>202805.14</v>
      </c>
      <c r="F27" s="333"/>
      <c r="G27" s="334"/>
    </row>
    <row r="28" spans="2:9" x14ac:dyDescent="0.25">
      <c r="B28" s="330" t="s">
        <v>502</v>
      </c>
      <c r="C28" s="389">
        <v>108650.38</v>
      </c>
      <c r="D28" s="389">
        <v>5184216.4000000004</v>
      </c>
      <c r="E28" s="332">
        <v>196603.49</v>
      </c>
      <c r="F28" s="333"/>
      <c r="G28" s="334"/>
    </row>
    <row r="29" spans="2:9" x14ac:dyDescent="0.25">
      <c r="B29" s="330" t="s">
        <v>509</v>
      </c>
      <c r="C29" s="389">
        <v>101786.21</v>
      </c>
      <c r="D29" s="389">
        <v>5153924.3099999996</v>
      </c>
      <c r="E29" s="332">
        <v>181891.44</v>
      </c>
      <c r="F29" s="333"/>
      <c r="G29" s="334"/>
    </row>
    <row r="30" spans="2:9" ht="22.5" x14ac:dyDescent="0.25">
      <c r="B30" s="330" t="s">
        <v>512</v>
      </c>
      <c r="C30" s="389">
        <v>107036.54</v>
      </c>
      <c r="D30" s="389">
        <v>4659302.5</v>
      </c>
      <c r="E30" s="332">
        <v>191987.59</v>
      </c>
      <c r="F30" s="333" t="s">
        <v>532</v>
      </c>
      <c r="G30" s="334" t="s">
        <v>457</v>
      </c>
    </row>
    <row r="31" spans="2:9" x14ac:dyDescent="0.25">
      <c r="B31" s="330" t="s">
        <v>523</v>
      </c>
      <c r="C31" s="389">
        <v>108845.6</v>
      </c>
      <c r="D31" s="389">
        <v>5133523.37</v>
      </c>
      <c r="E31" s="332">
        <v>184224.53</v>
      </c>
      <c r="F31" s="333"/>
      <c r="G31" s="334"/>
    </row>
    <row r="32" spans="2:9" ht="15.75" thickBot="1" x14ac:dyDescent="0.3">
      <c r="B32" s="330" t="s">
        <v>543</v>
      </c>
      <c r="C32" s="389">
        <v>94945.36</v>
      </c>
      <c r="D32" s="389">
        <v>4073834.3</v>
      </c>
      <c r="E32" s="332">
        <v>166564.57999999999</v>
      </c>
      <c r="F32" s="333"/>
      <c r="G32" s="334"/>
    </row>
    <row r="33" spans="2:7" ht="15.75" thickBot="1" x14ac:dyDescent="0.3">
      <c r="B33" s="370" t="s">
        <v>603</v>
      </c>
      <c r="C33" s="393">
        <v>75114.12</v>
      </c>
      <c r="D33" s="393">
        <v>3429090.15</v>
      </c>
      <c r="E33" s="379">
        <v>131323.24</v>
      </c>
      <c r="F33" s="371"/>
      <c r="G33" s="372"/>
    </row>
    <row r="35" spans="2:7" x14ac:dyDescent="0.25">
      <c r="D35" s="402">
        <f>D23-D30</f>
        <v>1455101.6100000003</v>
      </c>
    </row>
    <row r="36" spans="2:7" x14ac:dyDescent="0.25">
      <c r="D36" s="403">
        <f>D35/D23</f>
        <v>0.2379792999975594</v>
      </c>
    </row>
    <row r="40" spans="2:7" x14ac:dyDescent="0.25">
      <c r="F40" s="301"/>
    </row>
  </sheetData>
  <mergeCells count="1">
    <mergeCell ref="H15:H26"/>
  </mergeCells>
  <phoneticPr fontId="45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30"/>
  <sheetViews>
    <sheetView showGridLines="0" topLeftCell="A22" zoomScaleNormal="100" workbookViewId="0">
      <selection activeCell="E35" sqref="E35"/>
    </sheetView>
  </sheetViews>
  <sheetFormatPr baseColWidth="10" defaultRowHeight="15" x14ac:dyDescent="0.25"/>
  <cols>
    <col min="1" max="1" width="0.85546875" customWidth="1"/>
    <col min="2" max="5" width="17.7109375" style="335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7" t="s">
        <v>414</v>
      </c>
      <c r="C2" s="317" t="s">
        <v>8</v>
      </c>
      <c r="D2" s="317" t="s">
        <v>415</v>
      </c>
      <c r="E2" s="317" t="s">
        <v>416</v>
      </c>
    </row>
    <row r="3" spans="2:6" ht="20.100000000000001" customHeight="1" x14ac:dyDescent="0.25">
      <c r="B3" s="353" t="s">
        <v>391</v>
      </c>
      <c r="C3" s="354">
        <v>229372.38333333313</v>
      </c>
      <c r="D3" s="354">
        <v>1349796.46</v>
      </c>
      <c r="E3" s="354">
        <v>282574.91666666669</v>
      </c>
    </row>
    <row r="4" spans="2:6" ht="20.100000000000001" customHeight="1" x14ac:dyDescent="0.25">
      <c r="B4" s="338" t="s">
        <v>382</v>
      </c>
      <c r="C4" s="337">
        <v>328458.67</v>
      </c>
      <c r="D4" s="337">
        <v>1337820.58</v>
      </c>
      <c r="E4" s="337">
        <v>196728.92</v>
      </c>
    </row>
    <row r="5" spans="2:6" ht="20.100000000000001" customHeight="1" x14ac:dyDescent="0.25">
      <c r="B5" s="338" t="s">
        <v>389</v>
      </c>
      <c r="C5" s="337">
        <v>614295.7833451</v>
      </c>
      <c r="D5" s="337">
        <v>1344824.8166666655</v>
      </c>
      <c r="E5" s="337">
        <v>380612.2043000001</v>
      </c>
    </row>
    <row r="6" spans="2:6" ht="20.100000000000001" customHeight="1" x14ac:dyDescent="0.25">
      <c r="B6" s="338" t="s">
        <v>394</v>
      </c>
      <c r="C6" s="337">
        <v>610566.51666666579</v>
      </c>
      <c r="D6" s="390">
        <v>2165471.8499999978</v>
      </c>
      <c r="E6" s="337">
        <v>621346.44999999984</v>
      </c>
    </row>
    <row r="7" spans="2:6" ht="20.100000000000001" customHeight="1" x14ac:dyDescent="0.25">
      <c r="B7" s="338" t="s">
        <v>450</v>
      </c>
      <c r="C7" s="337">
        <v>495980.07666666608</v>
      </c>
      <c r="D7" s="337">
        <v>1710027.4833333315</v>
      </c>
      <c r="E7" s="337">
        <v>288256.72366666654</v>
      </c>
    </row>
    <row r="8" spans="2:6" ht="20.100000000000001" customHeight="1" x14ac:dyDescent="0.25">
      <c r="B8" s="338" t="s">
        <v>451</v>
      </c>
      <c r="C8" s="337">
        <v>645742.58333333244</v>
      </c>
      <c r="D8" s="337">
        <v>1605951.2166666649</v>
      </c>
      <c r="E8" s="337">
        <v>418884.89437000017</v>
      </c>
    </row>
    <row r="9" spans="2:6" ht="20.100000000000001" customHeight="1" x14ac:dyDescent="0.25">
      <c r="B9" s="338" t="s">
        <v>405</v>
      </c>
      <c r="C9" s="337">
        <v>610706.95333333267</v>
      </c>
      <c r="D9" s="337">
        <v>1347746.1333333317</v>
      </c>
      <c r="E9" s="337">
        <v>335206.93333333335</v>
      </c>
      <c r="F9" s="336" t="s">
        <v>409</v>
      </c>
    </row>
    <row r="10" spans="2:6" ht="20.100000000000001" customHeight="1" x14ac:dyDescent="0.25">
      <c r="B10" s="338" t="s">
        <v>406</v>
      </c>
      <c r="C10" s="387">
        <v>948656.81666666537</v>
      </c>
      <c r="D10" s="387">
        <v>1116358.3666666651</v>
      </c>
      <c r="E10" s="387">
        <v>744277.69999999984</v>
      </c>
    </row>
    <row r="11" spans="2:6" ht="20.100000000000001" customHeight="1" x14ac:dyDescent="0.25">
      <c r="B11" s="338" t="s">
        <v>423</v>
      </c>
      <c r="C11" s="387">
        <v>845932.97666666622</v>
      </c>
      <c r="D11" s="387">
        <v>1795789.6333333314</v>
      </c>
      <c r="E11" s="387">
        <v>421628.28</v>
      </c>
    </row>
    <row r="12" spans="2:6" ht="20.100000000000001" customHeight="1" x14ac:dyDescent="0.25">
      <c r="B12" s="338" t="s">
        <v>449</v>
      </c>
      <c r="C12" s="387">
        <v>1094224.013333332</v>
      </c>
      <c r="D12" s="387">
        <v>1811610.2333333315</v>
      </c>
      <c r="E12" s="387">
        <v>474333.75099999999</v>
      </c>
    </row>
    <row r="13" spans="2:6" x14ac:dyDescent="0.25">
      <c r="B13" s="338" t="s">
        <v>448</v>
      </c>
      <c r="C13" s="387">
        <v>975683.08333333232</v>
      </c>
      <c r="D13" s="401">
        <v>1889718.6499999987</v>
      </c>
      <c r="E13" s="387">
        <v>424470.00669999997</v>
      </c>
    </row>
    <row r="14" spans="2:6" x14ac:dyDescent="0.25">
      <c r="B14" s="338" t="s">
        <v>452</v>
      </c>
      <c r="C14" s="387">
        <v>1223152.2133333324</v>
      </c>
      <c r="D14" s="387">
        <v>1781795.2599999984</v>
      </c>
      <c r="E14" s="387">
        <v>521529.59000000014</v>
      </c>
    </row>
    <row r="15" spans="2:6" x14ac:dyDescent="0.25">
      <c r="B15" s="338" t="s">
        <v>453</v>
      </c>
      <c r="C15" s="387">
        <v>1024428.1466666657</v>
      </c>
      <c r="D15" s="387">
        <v>1760664.8666666644</v>
      </c>
      <c r="E15" s="387">
        <v>584810.86666666658</v>
      </c>
    </row>
    <row r="16" spans="2:6" x14ac:dyDescent="0.25">
      <c r="B16" s="338" t="s">
        <v>454</v>
      </c>
      <c r="C16" s="387">
        <v>1020359.2299999989</v>
      </c>
      <c r="D16" s="387">
        <v>1819450.7899999984</v>
      </c>
      <c r="E16" s="387">
        <v>761014.54300000006</v>
      </c>
    </row>
    <row r="17" spans="2:5" x14ac:dyDescent="0.25">
      <c r="B17" s="338" t="s">
        <v>456</v>
      </c>
      <c r="C17" s="387">
        <v>1236435.7666666657</v>
      </c>
      <c r="D17" s="387">
        <v>1863513.5366666648</v>
      </c>
      <c r="E17" s="387">
        <v>682036.51930000028</v>
      </c>
    </row>
    <row r="18" spans="2:5" x14ac:dyDescent="0.25">
      <c r="B18" s="338" t="s">
        <v>464</v>
      </c>
      <c r="C18" s="387">
        <v>1413896.4399999988</v>
      </c>
      <c r="D18" s="390">
        <v>1911445.8866666649</v>
      </c>
      <c r="E18" s="387">
        <v>305591.94333333336</v>
      </c>
    </row>
    <row r="19" spans="2:5" x14ac:dyDescent="0.25">
      <c r="B19" s="338" t="s">
        <v>469</v>
      </c>
      <c r="C19" s="387">
        <v>728229.89666666603</v>
      </c>
      <c r="D19" s="387">
        <v>1694797.60333333</v>
      </c>
      <c r="E19" s="387">
        <v>204620.06140000001</v>
      </c>
    </row>
    <row r="20" spans="2:5" x14ac:dyDescent="0.25">
      <c r="B20" s="338" t="s">
        <v>493</v>
      </c>
      <c r="C20" s="387">
        <v>1080001.7933333321</v>
      </c>
      <c r="D20" s="387">
        <v>1689052.0499999984</v>
      </c>
      <c r="E20" s="387">
        <v>574190.40989999985</v>
      </c>
    </row>
    <row r="21" spans="2:5" x14ac:dyDescent="0.25">
      <c r="B21" s="338" t="s">
        <v>496</v>
      </c>
      <c r="C21" s="387">
        <v>1039748.3633333314</v>
      </c>
      <c r="D21" s="387">
        <v>1566862.6999999983</v>
      </c>
      <c r="E21" s="387">
        <v>495546.88539999991</v>
      </c>
    </row>
    <row r="22" spans="2:5" x14ac:dyDescent="0.25">
      <c r="B22" s="338" t="s">
        <v>502</v>
      </c>
      <c r="C22" s="387">
        <v>825826.8</v>
      </c>
      <c r="D22" s="387">
        <v>1608232.4566666654</v>
      </c>
      <c r="E22" s="387">
        <v>421434.18497000012</v>
      </c>
    </row>
    <row r="23" spans="2:5" x14ac:dyDescent="0.25">
      <c r="B23" s="338" t="s">
        <v>509</v>
      </c>
      <c r="C23" s="387">
        <v>1145203.633333331</v>
      </c>
      <c r="D23" s="387">
        <v>1734749.1999999981</v>
      </c>
      <c r="E23" s="387">
        <v>379280.33332999999</v>
      </c>
    </row>
    <row r="24" spans="2:5" x14ac:dyDescent="0.25">
      <c r="B24" s="338" t="s">
        <v>512</v>
      </c>
      <c r="C24" s="387">
        <v>1010198.6966666657</v>
      </c>
      <c r="D24" s="387">
        <v>1364365.7233333318</v>
      </c>
      <c r="E24" s="387">
        <v>241132.81</v>
      </c>
    </row>
    <row r="25" spans="2:5" x14ac:dyDescent="0.25">
      <c r="B25" s="338" t="s">
        <v>523</v>
      </c>
      <c r="C25" s="387">
        <v>1375636.3033333314</v>
      </c>
      <c r="D25" s="387">
        <v>1529460.0466666652</v>
      </c>
      <c r="E25" s="387">
        <v>478085.30900000007</v>
      </c>
    </row>
    <row r="26" spans="2:5" x14ac:dyDescent="0.25">
      <c r="B26" s="338" t="s">
        <v>543</v>
      </c>
      <c r="C26" s="387">
        <v>529672.07666666608</v>
      </c>
      <c r="D26" s="387">
        <v>1318167.7166666652</v>
      </c>
      <c r="E26" s="387">
        <v>20579.573333333334</v>
      </c>
    </row>
    <row r="27" spans="2:5" x14ac:dyDescent="0.25">
      <c r="B27" s="338" t="s">
        <v>603</v>
      </c>
      <c r="C27" s="387">
        <v>776743.3166666656</v>
      </c>
      <c r="D27" s="387">
        <v>1160149.6199999987</v>
      </c>
      <c r="E27" s="387">
        <v>0</v>
      </c>
    </row>
    <row r="28" spans="2:5" x14ac:dyDescent="0.25">
      <c r="B28" s="394"/>
    </row>
    <row r="29" spans="2:5" x14ac:dyDescent="0.25">
      <c r="B29" s="394"/>
      <c r="D29" s="402">
        <f>D18-D24</f>
        <v>547080.1633333331</v>
      </c>
    </row>
    <row r="30" spans="2:5" x14ac:dyDescent="0.25">
      <c r="B30" s="394"/>
      <c r="D30" s="403">
        <f>D29/D18</f>
        <v>0.28621273934538427</v>
      </c>
    </row>
  </sheetData>
  <phoneticPr fontId="45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K43"/>
  <sheetViews>
    <sheetView topLeftCell="A34" zoomScale="85" zoomScaleNormal="85" workbookViewId="0">
      <selection activeCell="C47" sqref="C47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23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x14ac:dyDescent="0.25">
      <c r="B2" s="469" t="s">
        <v>196</v>
      </c>
      <c r="C2" s="470"/>
    </row>
    <row r="3" spans="2:9" ht="20.100000000000001" customHeight="1" x14ac:dyDescent="0.25">
      <c r="B3" s="404" t="s">
        <v>436</v>
      </c>
      <c r="C3" s="404" t="s">
        <v>373</v>
      </c>
      <c r="D3" s="405" t="s">
        <v>214</v>
      </c>
      <c r="E3" s="405" t="s">
        <v>216</v>
      </c>
      <c r="F3" s="405" t="s">
        <v>374</v>
      </c>
      <c r="G3" s="405" t="s">
        <v>375</v>
      </c>
      <c r="H3" s="405" t="s">
        <v>376</v>
      </c>
      <c r="I3" s="405" t="s">
        <v>377</v>
      </c>
    </row>
    <row r="4" spans="2:9" ht="17.100000000000001" customHeight="1" x14ac:dyDescent="0.25">
      <c r="B4" s="395"/>
      <c r="C4" s="416" t="s">
        <v>505</v>
      </c>
      <c r="D4" s="417" t="s">
        <v>524</v>
      </c>
      <c r="E4" s="406">
        <v>44886</v>
      </c>
      <c r="F4" s="418">
        <v>0.20833333333333334</v>
      </c>
      <c r="G4" s="418">
        <v>0.375</v>
      </c>
      <c r="H4" s="407">
        <v>43132.483333333301</v>
      </c>
      <c r="I4" s="382">
        <v>57847</v>
      </c>
    </row>
    <row r="5" spans="2:9" ht="17.100000000000001" customHeight="1" x14ac:dyDescent="0.25">
      <c r="B5" s="395"/>
      <c r="C5" s="416" t="s">
        <v>589</v>
      </c>
      <c r="D5" s="417" t="s">
        <v>524</v>
      </c>
      <c r="E5" s="406">
        <v>44886</v>
      </c>
      <c r="F5" s="418">
        <v>0.86111111111111116</v>
      </c>
      <c r="G5" s="418">
        <v>0.90277777777777779</v>
      </c>
      <c r="H5" s="407">
        <v>43292.0666666666</v>
      </c>
      <c r="I5" s="382">
        <v>55171</v>
      </c>
    </row>
    <row r="6" spans="2:9" ht="17.100000000000001" customHeight="1" x14ac:dyDescent="0.25">
      <c r="B6" s="395"/>
      <c r="C6" s="416" t="s">
        <v>589</v>
      </c>
      <c r="D6" s="417" t="s">
        <v>524</v>
      </c>
      <c r="E6" s="406">
        <v>44887</v>
      </c>
      <c r="F6" s="418">
        <v>0.86111111111111116</v>
      </c>
      <c r="G6" s="418">
        <v>0.90277777777777779</v>
      </c>
      <c r="H6" s="407">
        <v>44123.783333333296</v>
      </c>
      <c r="I6" s="382">
        <v>55318</v>
      </c>
    </row>
    <row r="7" spans="2:9" ht="17.100000000000001" customHeight="1" x14ac:dyDescent="0.25">
      <c r="B7" s="395"/>
      <c r="C7" s="416" t="s">
        <v>589</v>
      </c>
      <c r="D7" s="417" t="s">
        <v>524</v>
      </c>
      <c r="E7" s="406">
        <v>44888</v>
      </c>
      <c r="F7" s="418">
        <v>0.86111111111111116</v>
      </c>
      <c r="G7" s="418">
        <v>0.90277777777777779</v>
      </c>
      <c r="H7" s="407">
        <v>43650.683333333298</v>
      </c>
      <c r="I7" s="382">
        <v>54752</v>
      </c>
    </row>
    <row r="8" spans="2:9" ht="17.100000000000001" customHeight="1" x14ac:dyDescent="0.25">
      <c r="B8" s="395"/>
      <c r="C8" s="416" t="s">
        <v>589</v>
      </c>
      <c r="D8" s="417" t="s">
        <v>524</v>
      </c>
      <c r="E8" s="406">
        <v>44889</v>
      </c>
      <c r="F8" s="418">
        <v>0.86111111111111116</v>
      </c>
      <c r="G8" s="418">
        <v>0.90277777777777779</v>
      </c>
      <c r="H8" s="407">
        <v>43129.216666666602</v>
      </c>
      <c r="I8" s="382">
        <v>52991</v>
      </c>
    </row>
    <row r="9" spans="2:9" ht="17.100000000000001" customHeight="1" x14ac:dyDescent="0.25">
      <c r="B9" s="395"/>
      <c r="C9" s="416" t="s">
        <v>589</v>
      </c>
      <c r="D9" s="417" t="s">
        <v>524</v>
      </c>
      <c r="E9" s="406">
        <v>44890</v>
      </c>
      <c r="F9" s="418">
        <v>0.86111111111111116</v>
      </c>
      <c r="G9" s="418">
        <v>0.90277777777777779</v>
      </c>
      <c r="H9" s="407">
        <v>33367.783333333296</v>
      </c>
      <c r="I9" s="382">
        <v>46129</v>
      </c>
    </row>
    <row r="10" spans="2:9" ht="17.100000000000001" customHeight="1" x14ac:dyDescent="0.25">
      <c r="B10" s="395"/>
      <c r="C10" s="416" t="s">
        <v>492</v>
      </c>
      <c r="D10" s="417" t="s">
        <v>381</v>
      </c>
      <c r="E10" s="406">
        <v>44886</v>
      </c>
      <c r="F10" s="418">
        <v>0.90625</v>
      </c>
      <c r="G10" s="418">
        <v>0.95833333333333337</v>
      </c>
      <c r="H10" s="407">
        <v>27009.0333333333</v>
      </c>
      <c r="I10" s="382">
        <v>31654</v>
      </c>
    </row>
    <row r="11" spans="2:9" ht="17.100000000000001" customHeight="1" x14ac:dyDescent="0.25">
      <c r="B11" s="395"/>
      <c r="C11" s="416" t="s">
        <v>492</v>
      </c>
      <c r="D11" s="417" t="s">
        <v>381</v>
      </c>
      <c r="E11" s="406">
        <v>44887</v>
      </c>
      <c r="F11" s="418">
        <v>0.90625</v>
      </c>
      <c r="G11" s="418">
        <v>0.95833333333333337</v>
      </c>
      <c r="H11" s="407">
        <v>26645.633333333299</v>
      </c>
      <c r="I11" s="382">
        <v>30770</v>
      </c>
    </row>
    <row r="12" spans="2:9" ht="17.100000000000001" customHeight="1" x14ac:dyDescent="0.25">
      <c r="B12" s="395"/>
      <c r="C12" s="416" t="s">
        <v>492</v>
      </c>
      <c r="D12" s="417" t="s">
        <v>381</v>
      </c>
      <c r="E12" s="406">
        <v>44888</v>
      </c>
      <c r="F12" s="418">
        <v>0.90625</v>
      </c>
      <c r="G12" s="418">
        <v>0.95833333333333337</v>
      </c>
      <c r="H12" s="407">
        <v>24912.683333333302</v>
      </c>
      <c r="I12" s="382">
        <v>30088</v>
      </c>
    </row>
    <row r="13" spans="2:9" ht="17.100000000000001" customHeight="1" x14ac:dyDescent="0.25">
      <c r="B13" s="395"/>
      <c r="C13" s="416" t="s">
        <v>492</v>
      </c>
      <c r="D13" s="417" t="s">
        <v>381</v>
      </c>
      <c r="E13" s="406">
        <v>44889</v>
      </c>
      <c r="F13" s="418">
        <v>0.90625</v>
      </c>
      <c r="G13" s="418">
        <v>0.95833333333333337</v>
      </c>
      <c r="H13" s="407">
        <v>24219.733333333301</v>
      </c>
      <c r="I13" s="382">
        <v>28748</v>
      </c>
    </row>
    <row r="14" spans="2:9" ht="17.100000000000001" customHeight="1" x14ac:dyDescent="0.25">
      <c r="B14" s="395"/>
      <c r="C14" s="416" t="s">
        <v>492</v>
      </c>
      <c r="D14" s="417" t="s">
        <v>381</v>
      </c>
      <c r="E14" s="406">
        <v>44890</v>
      </c>
      <c r="F14" s="418">
        <v>0.90625</v>
      </c>
      <c r="G14" s="418">
        <v>0.95833333333333337</v>
      </c>
      <c r="H14" s="407">
        <v>21563.85</v>
      </c>
      <c r="I14" s="382">
        <v>25325</v>
      </c>
    </row>
    <row r="15" spans="2:9" ht="17.100000000000001" customHeight="1" x14ac:dyDescent="0.25">
      <c r="B15" s="395"/>
      <c r="C15" s="416" t="s">
        <v>525</v>
      </c>
      <c r="D15" s="417" t="s">
        <v>524</v>
      </c>
      <c r="E15" s="406">
        <v>44886</v>
      </c>
      <c r="F15" s="418">
        <v>0.79166666666666663</v>
      </c>
      <c r="G15" s="418">
        <v>0.85416666666666663</v>
      </c>
      <c r="H15" s="407">
        <v>42381.366666666603</v>
      </c>
      <c r="I15" s="382">
        <v>43361</v>
      </c>
    </row>
    <row r="16" spans="2:9" ht="17.100000000000001" customHeight="1" x14ac:dyDescent="0.25">
      <c r="B16" s="395"/>
      <c r="C16" s="416" t="s">
        <v>525</v>
      </c>
      <c r="D16" s="417" t="s">
        <v>524</v>
      </c>
      <c r="E16" s="406">
        <v>44887</v>
      </c>
      <c r="F16" s="418">
        <v>0.79166666666666663</v>
      </c>
      <c r="G16" s="418">
        <v>0.85416666666666663</v>
      </c>
      <c r="H16" s="407">
        <v>39207.5666666666</v>
      </c>
      <c r="I16" s="382">
        <v>42197</v>
      </c>
    </row>
    <row r="17" spans="2:11" ht="17.100000000000001" customHeight="1" x14ac:dyDescent="0.25">
      <c r="B17" s="395"/>
      <c r="C17" s="416" t="s">
        <v>525</v>
      </c>
      <c r="D17" s="417" t="s">
        <v>524</v>
      </c>
      <c r="E17" s="406">
        <v>44888</v>
      </c>
      <c r="F17" s="418">
        <v>0.79166666666666663</v>
      </c>
      <c r="G17" s="418">
        <v>0.85416666666666663</v>
      </c>
      <c r="H17" s="407">
        <v>42682.55</v>
      </c>
      <c r="I17" s="382">
        <v>42491</v>
      </c>
    </row>
    <row r="18" spans="2:11" ht="17.100000000000001" customHeight="1" x14ac:dyDescent="0.25">
      <c r="B18" s="395"/>
      <c r="C18" s="416" t="s">
        <v>525</v>
      </c>
      <c r="D18" s="417" t="s">
        <v>524</v>
      </c>
      <c r="E18" s="406">
        <v>44889</v>
      </c>
      <c r="F18" s="418">
        <v>0.79166666666666663</v>
      </c>
      <c r="G18" s="418">
        <v>0.85416666666666663</v>
      </c>
      <c r="H18" s="407">
        <v>40668.833333333299</v>
      </c>
      <c r="I18" s="382">
        <v>40246</v>
      </c>
    </row>
    <row r="19" spans="2:11" ht="17.100000000000001" customHeight="1" x14ac:dyDescent="0.25">
      <c r="B19" s="395"/>
      <c r="C19" s="416" t="s">
        <v>525</v>
      </c>
      <c r="D19" s="417" t="s">
        <v>524</v>
      </c>
      <c r="E19" s="406">
        <v>44890</v>
      </c>
      <c r="F19" s="418">
        <v>0.79166666666666663</v>
      </c>
      <c r="G19" s="418">
        <v>0.85416666666666663</v>
      </c>
      <c r="H19" s="407">
        <v>91949.216666666602</v>
      </c>
      <c r="I19" s="382">
        <v>33308</v>
      </c>
    </row>
    <row r="20" spans="2:11" ht="17.100000000000001" customHeight="1" x14ac:dyDescent="0.25">
      <c r="B20" s="395"/>
      <c r="C20" s="416" t="s">
        <v>590</v>
      </c>
      <c r="D20" s="417" t="s">
        <v>545</v>
      </c>
      <c r="E20" s="406">
        <v>44891</v>
      </c>
      <c r="F20" s="418">
        <v>0.76041666666666663</v>
      </c>
      <c r="G20" s="418">
        <v>0.98958333333333337</v>
      </c>
      <c r="H20" s="407">
        <v>9064.5166666666591</v>
      </c>
      <c r="I20" s="382">
        <v>9344</v>
      </c>
    </row>
    <row r="21" spans="2:11" ht="17.100000000000001" customHeight="1" x14ac:dyDescent="0.25">
      <c r="B21" s="395"/>
      <c r="C21" s="395" t="s">
        <v>507</v>
      </c>
      <c r="D21" s="419" t="s">
        <v>524</v>
      </c>
      <c r="E21" s="406">
        <v>44891</v>
      </c>
      <c r="F21" s="418">
        <v>0.95833333333333337</v>
      </c>
      <c r="G21" s="418">
        <v>0.5</v>
      </c>
      <c r="H21" s="408">
        <v>1515.63333333333</v>
      </c>
      <c r="I21" s="409">
        <v>6462</v>
      </c>
    </row>
    <row r="22" spans="2:11" ht="17.100000000000001" customHeight="1" x14ac:dyDescent="0.25">
      <c r="B22" s="395"/>
      <c r="C22" s="395" t="s">
        <v>360</v>
      </c>
      <c r="D22" s="395" t="s">
        <v>381</v>
      </c>
      <c r="E22" s="406">
        <v>44891</v>
      </c>
      <c r="F22" s="420">
        <v>0.85416666666666663</v>
      </c>
      <c r="G22" s="420">
        <v>0.95833333333333337</v>
      </c>
      <c r="H22" s="408">
        <v>24370.333333333299</v>
      </c>
      <c r="I22" s="409">
        <v>32076</v>
      </c>
    </row>
    <row r="23" spans="2:11" ht="17.100000000000001" customHeight="1" x14ac:dyDescent="0.25">
      <c r="B23" s="395"/>
      <c r="C23" s="395" t="s">
        <v>503</v>
      </c>
      <c r="D23" s="395" t="s">
        <v>524</v>
      </c>
      <c r="E23" s="406">
        <v>44891</v>
      </c>
      <c r="F23" s="421">
        <v>0.875</v>
      </c>
      <c r="G23" s="421">
        <v>0.97916666666666663</v>
      </c>
      <c r="H23" s="408">
        <v>35127.1</v>
      </c>
      <c r="I23" s="409">
        <v>40344</v>
      </c>
    </row>
    <row r="24" spans="2:11" ht="17.100000000000001" customHeight="1" x14ac:dyDescent="0.25">
      <c r="B24" s="395"/>
      <c r="C24" s="416" t="s">
        <v>591</v>
      </c>
      <c r="D24" s="417" t="s">
        <v>592</v>
      </c>
      <c r="E24" s="406">
        <v>44891</v>
      </c>
      <c r="F24" s="418">
        <v>0.20833333333333334</v>
      </c>
      <c r="G24" s="418">
        <v>0.875</v>
      </c>
      <c r="H24" s="407">
        <v>3185</v>
      </c>
      <c r="I24" s="382">
        <v>1171.3</v>
      </c>
    </row>
    <row r="25" spans="2:11" s="296" customFormat="1" ht="17.100000000000001" customHeight="1" x14ac:dyDescent="0.25">
      <c r="B25" s="395"/>
      <c r="C25" s="416" t="s">
        <v>593</v>
      </c>
      <c r="D25" s="417" t="s">
        <v>594</v>
      </c>
      <c r="E25" s="406">
        <v>44891</v>
      </c>
      <c r="F25" s="418">
        <v>0.73958333333333337</v>
      </c>
      <c r="G25" s="418">
        <v>0.81944444444444453</v>
      </c>
      <c r="H25" s="407">
        <v>125.11666666666601</v>
      </c>
      <c r="I25" s="382">
        <v>1239</v>
      </c>
      <c r="J25"/>
      <c r="K25"/>
    </row>
    <row r="26" spans="2:11" ht="17.100000000000001" customHeight="1" x14ac:dyDescent="0.25">
      <c r="B26" s="396"/>
      <c r="C26" s="422" t="s">
        <v>595</v>
      </c>
      <c r="D26" s="423" t="s">
        <v>544</v>
      </c>
      <c r="E26" s="424">
        <v>44891</v>
      </c>
      <c r="F26" s="425">
        <v>0.72916666666666663</v>
      </c>
      <c r="G26" s="446" t="s">
        <v>596</v>
      </c>
      <c r="H26" s="426">
        <v>3950</v>
      </c>
      <c r="I26" s="447">
        <v>1244.8</v>
      </c>
    </row>
    <row r="27" spans="2:11" ht="17.100000000000001" customHeight="1" x14ac:dyDescent="0.25">
      <c r="B27" s="395"/>
      <c r="C27" s="416" t="s">
        <v>597</v>
      </c>
      <c r="D27" s="417" t="s">
        <v>381</v>
      </c>
      <c r="E27" s="406">
        <v>44892</v>
      </c>
      <c r="F27" s="418">
        <v>0.77083333333333337</v>
      </c>
      <c r="G27" s="418">
        <v>0.85416666666666663</v>
      </c>
      <c r="H27" s="426">
        <v>7982.55</v>
      </c>
      <c r="I27" s="448">
        <v>16267</v>
      </c>
    </row>
    <row r="28" spans="2:11" ht="17.100000000000001" customHeight="1" x14ac:dyDescent="0.25">
      <c r="B28" s="395"/>
      <c r="C28" s="416" t="s">
        <v>556</v>
      </c>
      <c r="D28" s="417" t="s">
        <v>506</v>
      </c>
      <c r="E28" s="406">
        <v>44892</v>
      </c>
      <c r="F28" s="418">
        <v>0.79166666666666663</v>
      </c>
      <c r="G28" s="418">
        <v>0.83333333333333337</v>
      </c>
      <c r="H28" s="407">
        <v>461.45</v>
      </c>
      <c r="I28" s="382">
        <v>3248</v>
      </c>
    </row>
    <row r="29" spans="2:11" ht="17.100000000000001" customHeight="1" x14ac:dyDescent="0.25">
      <c r="B29" s="395"/>
      <c r="C29" s="416" t="s">
        <v>598</v>
      </c>
      <c r="D29" s="417" t="s">
        <v>526</v>
      </c>
      <c r="E29" s="406">
        <v>44892</v>
      </c>
      <c r="F29" s="418">
        <v>0.83333333333333337</v>
      </c>
      <c r="G29" s="418">
        <v>0.91666666666666663</v>
      </c>
      <c r="H29" s="407">
        <v>1110.2</v>
      </c>
      <c r="I29" s="382">
        <v>4339</v>
      </c>
    </row>
    <row r="30" spans="2:11" ht="17.100000000000001" customHeight="1" x14ac:dyDescent="0.25">
      <c r="B30" s="395"/>
      <c r="C30" s="416" t="s">
        <v>599</v>
      </c>
      <c r="D30" s="417" t="s">
        <v>592</v>
      </c>
      <c r="E30" s="406">
        <v>44892</v>
      </c>
      <c r="F30" s="418">
        <v>0.83333333333333337</v>
      </c>
      <c r="G30" s="418">
        <v>0.91666666666666663</v>
      </c>
      <c r="H30" s="407">
        <v>139.06666666666601</v>
      </c>
      <c r="I30" s="382">
        <v>148</v>
      </c>
    </row>
    <row r="31" spans="2:11" x14ac:dyDescent="0.25">
      <c r="B31" s="395"/>
      <c r="C31" s="416" t="s">
        <v>600</v>
      </c>
      <c r="D31" s="417" t="s">
        <v>544</v>
      </c>
      <c r="E31" s="406">
        <v>44892</v>
      </c>
      <c r="F31" s="418">
        <v>0.80555555555555547</v>
      </c>
      <c r="G31" s="418">
        <v>0.88888888888888884</v>
      </c>
      <c r="H31" s="407">
        <v>512.56666666666604</v>
      </c>
      <c r="I31" s="382">
        <v>1919</v>
      </c>
    </row>
    <row r="32" spans="2:11" x14ac:dyDescent="0.25">
      <c r="B32" s="428"/>
      <c r="C32" s="429" t="s">
        <v>528</v>
      </c>
      <c r="D32" s="419" t="s">
        <v>524</v>
      </c>
      <c r="E32" s="406">
        <v>44892</v>
      </c>
      <c r="F32" s="430">
        <v>0.79166666666666663</v>
      </c>
      <c r="G32" s="431">
        <v>0.83333333333333337</v>
      </c>
      <c r="H32" s="407">
        <v>8233.5</v>
      </c>
      <c r="I32" s="382">
        <v>16614</v>
      </c>
    </row>
    <row r="33" spans="2:9" x14ac:dyDescent="0.25">
      <c r="B33" s="428"/>
      <c r="C33" s="449" t="s">
        <v>601</v>
      </c>
      <c r="D33" s="427" t="s">
        <v>524</v>
      </c>
      <c r="E33" s="406">
        <v>44892</v>
      </c>
      <c r="F33" s="450">
        <v>0.83333333333333337</v>
      </c>
      <c r="G33" s="451">
        <v>0.91666666666666663</v>
      </c>
      <c r="H33" s="432">
        <v>21130.95</v>
      </c>
      <c r="I33" s="433">
        <v>40460</v>
      </c>
    </row>
    <row r="34" spans="2:9" x14ac:dyDescent="0.25">
      <c r="B34" s="395"/>
      <c r="C34" s="395" t="s">
        <v>527</v>
      </c>
      <c r="D34" s="395" t="s">
        <v>524</v>
      </c>
      <c r="E34" s="383">
        <v>44892</v>
      </c>
      <c r="F34" s="420">
        <v>0.91666666666666663</v>
      </c>
      <c r="G34" s="452">
        <v>0.99930555555555556</v>
      </c>
      <c r="H34" s="453">
        <v>19104.45</v>
      </c>
      <c r="I34" s="409">
        <v>29593</v>
      </c>
    </row>
    <row r="35" spans="2:9" x14ac:dyDescent="0.25">
      <c r="B35" s="454"/>
      <c r="C35" s="434"/>
      <c r="D35" s="434"/>
      <c r="E35" s="435"/>
      <c r="F35" s="436"/>
      <c r="G35" s="437"/>
      <c r="H35" s="438"/>
      <c r="I35" s="438"/>
    </row>
    <row r="36" spans="2:9" x14ac:dyDescent="0.25">
      <c r="B36" s="473" t="s">
        <v>529</v>
      </c>
      <c r="C36" s="475" t="s">
        <v>546</v>
      </c>
      <c r="D36" s="477" t="s">
        <v>462</v>
      </c>
      <c r="E36" s="439">
        <v>44885</v>
      </c>
      <c r="F36" s="440">
        <v>0.95833333333333337</v>
      </c>
      <c r="G36" s="441" t="s">
        <v>530</v>
      </c>
      <c r="H36" s="442"/>
      <c r="I36" s="442"/>
    </row>
    <row r="37" spans="2:9" x14ac:dyDescent="0.25">
      <c r="B37" s="474"/>
      <c r="C37" s="476"/>
      <c r="D37" s="478"/>
      <c r="E37" s="467" t="s">
        <v>547</v>
      </c>
      <c r="F37" s="468"/>
      <c r="G37" s="443" t="s">
        <v>531</v>
      </c>
      <c r="H37" s="444"/>
      <c r="I37" s="444"/>
    </row>
    <row r="38" spans="2:9" ht="15.75" thickBot="1" x14ac:dyDescent="0.3">
      <c r="B38"/>
      <c r="C38" s="295"/>
    </row>
    <row r="39" spans="2:9" ht="15.75" thickBot="1" x14ac:dyDescent="0.3">
      <c r="B39" s="471" t="s">
        <v>378</v>
      </c>
      <c r="C39" s="472"/>
    </row>
    <row r="40" spans="2:9" ht="15.75" thickBot="1" x14ac:dyDescent="0.3">
      <c r="B40" s="380" t="s">
        <v>373</v>
      </c>
      <c r="C40" s="351"/>
      <c r="D40" s="352" t="s">
        <v>379</v>
      </c>
      <c r="E40" s="352" t="s">
        <v>374</v>
      </c>
      <c r="F40" s="352" t="s">
        <v>380</v>
      </c>
      <c r="G40" s="352" t="s">
        <v>375</v>
      </c>
      <c r="H40" s="352" t="s">
        <v>376</v>
      </c>
      <c r="I40" s="352" t="s">
        <v>377</v>
      </c>
    </row>
    <row r="41" spans="2:9" x14ac:dyDescent="0.25">
      <c r="B41" s="410" t="s">
        <v>508</v>
      </c>
      <c r="C41" s="410" t="s">
        <v>381</v>
      </c>
      <c r="D41" s="406">
        <v>44886</v>
      </c>
      <c r="E41" s="411">
        <v>0.375</v>
      </c>
      <c r="F41" s="383">
        <v>44890</v>
      </c>
      <c r="G41" s="411">
        <v>0.95833333333333337</v>
      </c>
      <c r="H41" s="410">
        <v>2795.3</v>
      </c>
      <c r="I41" s="410">
        <v>3931</v>
      </c>
    </row>
    <row r="42" spans="2:9" x14ac:dyDescent="0.25">
      <c r="B42" s="410" t="s">
        <v>602</v>
      </c>
      <c r="C42" s="410" t="s">
        <v>381</v>
      </c>
      <c r="D42" s="406">
        <v>44886</v>
      </c>
      <c r="E42" s="411">
        <v>0.375</v>
      </c>
      <c r="F42" s="383">
        <v>44890</v>
      </c>
      <c r="G42" s="411">
        <v>0.95833333333333337</v>
      </c>
      <c r="H42" s="410">
        <v>5999.1</v>
      </c>
      <c r="I42" s="410">
        <v>7741</v>
      </c>
    </row>
    <row r="43" spans="2:9" x14ac:dyDescent="0.25">
      <c r="B43" s="410" t="s">
        <v>548</v>
      </c>
      <c r="C43" s="410" t="s">
        <v>506</v>
      </c>
      <c r="D43" s="383">
        <v>44886</v>
      </c>
      <c r="E43" s="411">
        <v>4.1666666666666664E-2</v>
      </c>
      <c r="F43" s="383">
        <v>44890</v>
      </c>
      <c r="G43" s="411">
        <v>0.95833333333333337</v>
      </c>
      <c r="H43" s="410"/>
      <c r="I43" s="410"/>
    </row>
  </sheetData>
  <autoFilter ref="B3:I37" xr:uid="{7D46FBD9-20BA-4FF6-9F60-44AF332FA66D}">
    <sortState xmlns:xlrd2="http://schemas.microsoft.com/office/spreadsheetml/2017/richdata2" ref="B4:I37">
      <sortCondition descending="1" ref="H3:H37"/>
    </sortState>
  </autoFilter>
  <mergeCells count="6">
    <mergeCell ref="E37:F37"/>
    <mergeCell ref="B2:C2"/>
    <mergeCell ref="B39:C39"/>
    <mergeCell ref="B36:B37"/>
    <mergeCell ref="C36:C37"/>
    <mergeCell ref="D36:D3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 x14ac:dyDescent="0.3">
      <c r="A1" s="479" t="s">
        <v>549</v>
      </c>
      <c r="B1" s="480"/>
      <c r="C1" s="480"/>
    </row>
    <row r="2" spans="1:3" ht="20.100000000000001" customHeight="1" thickBot="1" x14ac:dyDescent="0.3">
      <c r="A2" s="351" t="s">
        <v>437</v>
      </c>
      <c r="B2" s="352" t="s">
        <v>376</v>
      </c>
      <c r="C2" s="352" t="s">
        <v>377</v>
      </c>
    </row>
    <row r="3" spans="1:3" x14ac:dyDescent="0.25">
      <c r="A3" s="355" t="s">
        <v>550</v>
      </c>
      <c r="B3" s="298">
        <v>6431.8360000000002</v>
      </c>
      <c r="C3" s="299">
        <v>8074</v>
      </c>
    </row>
    <row r="4" spans="1:3" x14ac:dyDescent="0.25">
      <c r="A4" s="355" t="s">
        <v>360</v>
      </c>
      <c r="B4" s="298">
        <v>4682.1099999999997</v>
      </c>
      <c r="C4" s="299">
        <v>5399</v>
      </c>
    </row>
    <row r="5" spans="1:3" x14ac:dyDescent="0.25">
      <c r="A5" s="355" t="s">
        <v>470</v>
      </c>
      <c r="B5" s="298">
        <v>4373.2280000000001</v>
      </c>
      <c r="C5" s="299">
        <v>3247</v>
      </c>
    </row>
    <row r="6" spans="1:3" x14ac:dyDescent="0.25">
      <c r="A6" s="355" t="s">
        <v>471</v>
      </c>
      <c r="B6" s="298">
        <v>3613.6350000000002</v>
      </c>
      <c r="C6" s="299">
        <v>1238</v>
      </c>
    </row>
    <row r="7" spans="1:3" x14ac:dyDescent="0.25">
      <c r="A7" s="355" t="s">
        <v>494</v>
      </c>
      <c r="B7" s="298">
        <v>2936.9769999999999</v>
      </c>
      <c r="C7" s="299">
        <v>2315</v>
      </c>
    </row>
    <row r="8" spans="1:3" x14ac:dyDescent="0.25">
      <c r="A8" s="355" t="s">
        <v>363</v>
      </c>
      <c r="B8" s="298">
        <v>2244.6759999999999</v>
      </c>
      <c r="C8" s="299">
        <v>1563</v>
      </c>
    </row>
    <row r="9" spans="1:3" x14ac:dyDescent="0.25">
      <c r="A9" s="355" t="s">
        <v>361</v>
      </c>
      <c r="B9" s="298">
        <v>1989.799</v>
      </c>
      <c r="C9" s="299">
        <v>1539</v>
      </c>
    </row>
    <row r="10" spans="1:3" x14ac:dyDescent="0.25">
      <c r="A10" s="355" t="s">
        <v>362</v>
      </c>
      <c r="B10" s="298">
        <v>1987.4549999999999</v>
      </c>
      <c r="C10" s="299">
        <v>2151</v>
      </c>
    </row>
    <row r="11" spans="1:3" x14ac:dyDescent="0.25">
      <c r="A11" s="355" t="s">
        <v>495</v>
      </c>
      <c r="B11" s="298">
        <v>1045.989</v>
      </c>
      <c r="C11" s="299">
        <v>793</v>
      </c>
    </row>
    <row r="12" spans="1:3" x14ac:dyDescent="0.25">
      <c r="A12" s="355" t="s">
        <v>404</v>
      </c>
      <c r="B12" s="298">
        <v>853.45</v>
      </c>
      <c r="C12" s="299">
        <v>892</v>
      </c>
    </row>
    <row r="13" spans="1:3" x14ac:dyDescent="0.25">
      <c r="A13" s="350" t="s">
        <v>366</v>
      </c>
      <c r="B13" s="292">
        <v>699.89499999999998</v>
      </c>
      <c r="C13" s="294">
        <v>1025</v>
      </c>
    </row>
    <row r="14" spans="1:3" x14ac:dyDescent="0.25">
      <c r="A14" s="350" t="s">
        <v>425</v>
      </c>
      <c r="B14" s="292">
        <v>660.98199999999997</v>
      </c>
      <c r="C14" s="294">
        <v>1953</v>
      </c>
    </row>
    <row r="15" spans="1:3" x14ac:dyDescent="0.25">
      <c r="A15" s="350" t="s">
        <v>367</v>
      </c>
      <c r="B15" s="292">
        <v>645.15300000000002</v>
      </c>
      <c r="C15" s="294">
        <v>1141</v>
      </c>
    </row>
    <row r="16" spans="1:3" x14ac:dyDescent="0.25">
      <c r="A16" s="350" t="s">
        <v>368</v>
      </c>
      <c r="B16" s="292">
        <v>623.33799999999997</v>
      </c>
      <c r="C16" s="294">
        <v>2693</v>
      </c>
    </row>
    <row r="17" spans="1:3" x14ac:dyDescent="0.25">
      <c r="A17" s="350" t="s">
        <v>551</v>
      </c>
      <c r="B17" s="292">
        <v>602.95299999999997</v>
      </c>
      <c r="C17" s="294">
        <v>751</v>
      </c>
    </row>
    <row r="18" spans="1:3" x14ac:dyDescent="0.25">
      <c r="A18" s="350" t="s">
        <v>365</v>
      </c>
      <c r="B18" s="292">
        <v>598.13</v>
      </c>
      <c r="C18" s="294">
        <v>897</v>
      </c>
    </row>
    <row r="19" spans="1:3" x14ac:dyDescent="0.25">
      <c r="A19" s="350" t="s">
        <v>472</v>
      </c>
      <c r="B19" s="292">
        <v>572.89</v>
      </c>
      <c r="C19" s="294">
        <v>997</v>
      </c>
    </row>
    <row r="20" spans="1:3" x14ac:dyDescent="0.25">
      <c r="A20" s="350" t="s">
        <v>552</v>
      </c>
      <c r="B20" s="292">
        <v>534.66200000000003</v>
      </c>
      <c r="C20" s="294">
        <v>680</v>
      </c>
    </row>
    <row r="21" spans="1:3" x14ac:dyDescent="0.25">
      <c r="A21" s="350" t="s">
        <v>473</v>
      </c>
      <c r="B21" s="292">
        <v>497.666</v>
      </c>
      <c r="C21" s="294">
        <v>839</v>
      </c>
    </row>
    <row r="22" spans="1:3" x14ac:dyDescent="0.25">
      <c r="A22" s="350" t="s">
        <v>553</v>
      </c>
      <c r="B22" s="292">
        <v>458.67399999999998</v>
      </c>
      <c r="C22" s="294">
        <v>734</v>
      </c>
    </row>
    <row r="23" spans="1:3" x14ac:dyDescent="0.25">
      <c r="A23" s="350" t="s">
        <v>537</v>
      </c>
      <c r="B23" s="292">
        <v>419.55399999999997</v>
      </c>
      <c r="C23" s="294">
        <v>528</v>
      </c>
    </row>
    <row r="24" spans="1:3" x14ac:dyDescent="0.25">
      <c r="A24" s="350" t="s">
        <v>474</v>
      </c>
      <c r="B24" s="292">
        <v>416.56900000000002</v>
      </c>
      <c r="C24" s="294">
        <v>316</v>
      </c>
    </row>
    <row r="25" spans="1:3" x14ac:dyDescent="0.25">
      <c r="A25" s="350" t="s">
        <v>479</v>
      </c>
      <c r="B25" s="292">
        <v>409.565</v>
      </c>
      <c r="C25" s="294">
        <v>397</v>
      </c>
    </row>
    <row r="26" spans="1:3" x14ac:dyDescent="0.25">
      <c r="A26" s="350" t="s">
        <v>364</v>
      </c>
      <c r="B26" s="292">
        <v>390.00299999999999</v>
      </c>
      <c r="C26" s="294">
        <v>727</v>
      </c>
    </row>
    <row r="27" spans="1:3" x14ac:dyDescent="0.25">
      <c r="A27" s="350" t="s">
        <v>554</v>
      </c>
      <c r="B27" s="292">
        <v>368.99400000000003</v>
      </c>
      <c r="C27" s="294">
        <v>409</v>
      </c>
    </row>
    <row r="28" spans="1:3" x14ac:dyDescent="0.25">
      <c r="A28" s="350" t="s">
        <v>555</v>
      </c>
      <c r="B28" s="292">
        <v>359.83699999999999</v>
      </c>
      <c r="C28" s="294">
        <v>398</v>
      </c>
    </row>
    <row r="29" spans="1:3" x14ac:dyDescent="0.25">
      <c r="A29" s="350" t="s">
        <v>556</v>
      </c>
      <c r="B29" s="292">
        <v>357.82900000000001</v>
      </c>
      <c r="C29" s="294">
        <v>3208</v>
      </c>
    </row>
    <row r="30" spans="1:3" x14ac:dyDescent="0.25">
      <c r="A30" s="350" t="s">
        <v>499</v>
      </c>
      <c r="B30" s="292">
        <v>350.35599999999999</v>
      </c>
      <c r="C30" s="294">
        <v>553</v>
      </c>
    </row>
    <row r="31" spans="1:3" x14ac:dyDescent="0.25">
      <c r="A31" s="350" t="s">
        <v>557</v>
      </c>
      <c r="B31" s="292">
        <v>349.01</v>
      </c>
      <c r="C31" s="294">
        <v>509</v>
      </c>
    </row>
    <row r="32" spans="1:3" x14ac:dyDescent="0.25">
      <c r="A32" s="350" t="s">
        <v>539</v>
      </c>
      <c r="B32" s="292">
        <v>345.74099999999999</v>
      </c>
      <c r="C32" s="294">
        <v>525</v>
      </c>
    </row>
    <row r="33" spans="1:3" x14ac:dyDescent="0.25">
      <c r="A33" s="350" t="s">
        <v>538</v>
      </c>
      <c r="B33" s="292">
        <v>345.02</v>
      </c>
      <c r="C33" s="294">
        <v>410</v>
      </c>
    </row>
    <row r="34" spans="1:3" x14ac:dyDescent="0.25">
      <c r="A34" s="350" t="s">
        <v>558</v>
      </c>
      <c r="B34" s="292">
        <v>344.38200000000001</v>
      </c>
      <c r="C34" s="294">
        <v>444</v>
      </c>
    </row>
    <row r="35" spans="1:3" x14ac:dyDescent="0.25">
      <c r="A35" s="350" t="s">
        <v>476</v>
      </c>
      <c r="B35" s="292">
        <v>331.87799999999999</v>
      </c>
      <c r="C35" s="294">
        <v>923</v>
      </c>
    </row>
    <row r="36" spans="1:3" x14ac:dyDescent="0.25">
      <c r="A36" s="350" t="s">
        <v>559</v>
      </c>
      <c r="B36" s="292">
        <v>322.983</v>
      </c>
      <c r="C36" s="294">
        <v>448</v>
      </c>
    </row>
    <row r="37" spans="1:3" x14ac:dyDescent="0.25">
      <c r="A37" s="350" t="s">
        <v>560</v>
      </c>
      <c r="B37" s="292">
        <v>307.60199999999998</v>
      </c>
      <c r="C37" s="294">
        <v>292</v>
      </c>
    </row>
    <row r="38" spans="1:3" x14ac:dyDescent="0.25">
      <c r="A38" s="350" t="s">
        <v>561</v>
      </c>
      <c r="B38" s="292">
        <v>306.60300000000001</v>
      </c>
      <c r="C38" s="294">
        <v>390</v>
      </c>
    </row>
    <row r="39" spans="1:3" x14ac:dyDescent="0.25">
      <c r="A39" s="350" t="s">
        <v>562</v>
      </c>
      <c r="B39" s="292">
        <v>300.81900000000002</v>
      </c>
      <c r="C39" s="294">
        <v>378</v>
      </c>
    </row>
    <row r="40" spans="1:3" x14ac:dyDescent="0.25">
      <c r="A40" s="350" t="s">
        <v>536</v>
      </c>
      <c r="B40" s="292">
        <v>299.86</v>
      </c>
      <c r="C40" s="294">
        <v>366</v>
      </c>
    </row>
    <row r="41" spans="1:3" x14ac:dyDescent="0.25">
      <c r="A41" s="350" t="s">
        <v>395</v>
      </c>
      <c r="B41" s="292">
        <v>289.24099999999999</v>
      </c>
      <c r="C41" s="294">
        <v>518</v>
      </c>
    </row>
    <row r="42" spans="1:3" x14ac:dyDescent="0.25">
      <c r="A42" s="350" t="s">
        <v>477</v>
      </c>
      <c r="B42" s="292">
        <v>288.87200000000001</v>
      </c>
      <c r="C42" s="294">
        <v>747</v>
      </c>
    </row>
    <row r="43" spans="1:3" x14ac:dyDescent="0.25">
      <c r="A43" s="350" t="s">
        <v>480</v>
      </c>
      <c r="B43" s="292">
        <v>272.83100000000002</v>
      </c>
      <c r="C43" s="294">
        <v>637</v>
      </c>
    </row>
    <row r="44" spans="1:3" x14ac:dyDescent="0.25">
      <c r="A44" s="350" t="s">
        <v>497</v>
      </c>
      <c r="B44" s="292">
        <v>268.01</v>
      </c>
      <c r="C44" s="294">
        <v>224</v>
      </c>
    </row>
    <row r="45" spans="1:3" x14ac:dyDescent="0.25">
      <c r="A45" s="350" t="s">
        <v>563</v>
      </c>
      <c r="B45" s="292">
        <v>265.69600000000003</v>
      </c>
      <c r="C45" s="294">
        <v>325</v>
      </c>
    </row>
    <row r="46" spans="1:3" x14ac:dyDescent="0.25">
      <c r="A46" s="350" t="s">
        <v>564</v>
      </c>
      <c r="B46" s="292">
        <v>257.76100000000002</v>
      </c>
      <c r="C46" s="294">
        <v>330</v>
      </c>
    </row>
    <row r="47" spans="1:3" x14ac:dyDescent="0.25">
      <c r="A47" s="350" t="s">
        <v>565</v>
      </c>
      <c r="B47" s="292">
        <v>254.64099999999999</v>
      </c>
      <c r="C47" s="294">
        <v>336</v>
      </c>
    </row>
    <row r="48" spans="1:3" x14ac:dyDescent="0.25">
      <c r="A48" s="350" t="s">
        <v>566</v>
      </c>
      <c r="B48" s="292">
        <v>242.34299999999999</v>
      </c>
      <c r="C48" s="294">
        <v>258</v>
      </c>
    </row>
    <row r="49" spans="1:3" x14ac:dyDescent="0.25">
      <c r="A49" s="350" t="s">
        <v>567</v>
      </c>
      <c r="B49" s="292">
        <v>238.25700000000001</v>
      </c>
      <c r="C49" s="294">
        <v>303</v>
      </c>
    </row>
    <row r="50" spans="1:3" x14ac:dyDescent="0.25">
      <c r="A50" s="350" t="s">
        <v>568</v>
      </c>
      <c r="B50" s="292">
        <v>234.96700000000001</v>
      </c>
      <c r="C50" s="294">
        <v>280</v>
      </c>
    </row>
    <row r="51" spans="1:3" x14ac:dyDescent="0.25">
      <c r="A51" s="350" t="s">
        <v>569</v>
      </c>
      <c r="B51" s="292">
        <v>232.29900000000001</v>
      </c>
      <c r="C51" s="294">
        <v>350</v>
      </c>
    </row>
    <row r="52" spans="1:3" x14ac:dyDescent="0.25">
      <c r="A52" s="350" t="s">
        <v>570</v>
      </c>
      <c r="B52" s="292">
        <v>224.57</v>
      </c>
      <c r="C52" s="294">
        <v>257</v>
      </c>
    </row>
    <row r="53" spans="1:3" x14ac:dyDescent="0.25">
      <c r="A53" s="350" t="s">
        <v>475</v>
      </c>
      <c r="B53" s="292">
        <v>220.38</v>
      </c>
      <c r="C53" s="294">
        <v>1055</v>
      </c>
    </row>
    <row r="54" spans="1:3" x14ac:dyDescent="0.25">
      <c r="A54" s="350" t="s">
        <v>465</v>
      </c>
      <c r="B54" s="292">
        <v>218.291</v>
      </c>
      <c r="C54" s="294">
        <v>538</v>
      </c>
    </row>
    <row r="55" spans="1:3" x14ac:dyDescent="0.25">
      <c r="A55" s="350" t="s">
        <v>518</v>
      </c>
      <c r="B55" s="292">
        <v>211.38200000000001</v>
      </c>
      <c r="C55" s="294">
        <v>210</v>
      </c>
    </row>
    <row r="56" spans="1:3" x14ac:dyDescent="0.25">
      <c r="A56" s="350" t="s">
        <v>571</v>
      </c>
      <c r="B56" s="292">
        <v>198.494</v>
      </c>
      <c r="C56" s="294">
        <v>283</v>
      </c>
    </row>
    <row r="57" spans="1:3" x14ac:dyDescent="0.25">
      <c r="A57" s="350" t="s">
        <v>481</v>
      </c>
      <c r="B57" s="292">
        <v>189.41499999999999</v>
      </c>
      <c r="C57" s="294">
        <v>379</v>
      </c>
    </row>
    <row r="58" spans="1:3" x14ac:dyDescent="0.25">
      <c r="A58" s="350" t="s">
        <v>483</v>
      </c>
      <c r="B58" s="292">
        <v>188.851</v>
      </c>
      <c r="C58" s="294">
        <v>331</v>
      </c>
    </row>
    <row r="59" spans="1:3" x14ac:dyDescent="0.25">
      <c r="A59" s="350" t="s">
        <v>517</v>
      </c>
      <c r="B59" s="292">
        <v>184.80600000000001</v>
      </c>
      <c r="C59" s="294">
        <v>249</v>
      </c>
    </row>
    <row r="60" spans="1:3" x14ac:dyDescent="0.25">
      <c r="A60" s="350" t="s">
        <v>466</v>
      </c>
      <c r="B60" s="292">
        <v>183.74299999999999</v>
      </c>
      <c r="C60" s="294">
        <v>464</v>
      </c>
    </row>
    <row r="61" spans="1:3" x14ac:dyDescent="0.25">
      <c r="A61" s="350" t="s">
        <v>488</v>
      </c>
      <c r="B61" s="292">
        <v>183.09899999999999</v>
      </c>
      <c r="C61" s="294">
        <v>820</v>
      </c>
    </row>
    <row r="62" spans="1:3" x14ac:dyDescent="0.25">
      <c r="A62" s="350" t="s">
        <v>478</v>
      </c>
      <c r="B62" s="292">
        <v>177.744</v>
      </c>
      <c r="C62" s="294">
        <v>357</v>
      </c>
    </row>
    <row r="63" spans="1:3" x14ac:dyDescent="0.25">
      <c r="A63" s="350" t="s">
        <v>491</v>
      </c>
      <c r="B63" s="292">
        <v>168.96100000000001</v>
      </c>
      <c r="C63" s="294">
        <v>3410</v>
      </c>
    </row>
    <row r="64" spans="1:3" x14ac:dyDescent="0.25">
      <c r="A64" s="350" t="s">
        <v>467</v>
      </c>
      <c r="B64" s="292">
        <v>160.476</v>
      </c>
      <c r="C64" s="294">
        <v>534</v>
      </c>
    </row>
    <row r="65" spans="1:3" x14ac:dyDescent="0.25">
      <c r="A65" s="350" t="s">
        <v>572</v>
      </c>
      <c r="B65" s="292">
        <v>153.10900000000001</v>
      </c>
      <c r="C65" s="294">
        <v>400</v>
      </c>
    </row>
    <row r="66" spans="1:3" x14ac:dyDescent="0.25">
      <c r="A66" s="350" t="s">
        <v>573</v>
      </c>
      <c r="B66" s="292">
        <v>152.93299999999999</v>
      </c>
      <c r="C66" s="294">
        <v>497</v>
      </c>
    </row>
    <row r="67" spans="1:3" x14ac:dyDescent="0.25">
      <c r="A67" s="350" t="s">
        <v>486</v>
      </c>
      <c r="B67" s="292">
        <v>141.15</v>
      </c>
      <c r="C67" s="294">
        <v>615</v>
      </c>
    </row>
    <row r="68" spans="1:3" x14ac:dyDescent="0.25">
      <c r="A68" s="350" t="s">
        <v>482</v>
      </c>
      <c r="B68" s="292">
        <v>139.04400000000001</v>
      </c>
      <c r="C68" s="294">
        <v>722</v>
      </c>
    </row>
    <row r="69" spans="1:3" x14ac:dyDescent="0.25">
      <c r="A69" s="350" t="s">
        <v>574</v>
      </c>
      <c r="B69" s="292">
        <v>131.72800000000001</v>
      </c>
      <c r="C69" s="294">
        <v>252</v>
      </c>
    </row>
    <row r="70" spans="1:3" x14ac:dyDescent="0.25">
      <c r="A70" s="350" t="s">
        <v>575</v>
      </c>
      <c r="B70" s="292">
        <v>127.839</v>
      </c>
      <c r="C70" s="294">
        <v>173</v>
      </c>
    </row>
    <row r="71" spans="1:3" x14ac:dyDescent="0.25">
      <c r="A71" s="350" t="s">
        <v>396</v>
      </c>
      <c r="B71" s="292">
        <v>127.12</v>
      </c>
      <c r="C71" s="294">
        <v>342</v>
      </c>
    </row>
    <row r="72" spans="1:3" x14ac:dyDescent="0.25">
      <c r="A72" s="350" t="s">
        <v>520</v>
      </c>
      <c r="B72" s="292">
        <v>125.41800000000001</v>
      </c>
      <c r="C72" s="294">
        <v>719</v>
      </c>
    </row>
    <row r="73" spans="1:3" x14ac:dyDescent="0.25">
      <c r="A73" s="350" t="s">
        <v>576</v>
      </c>
      <c r="B73" s="292">
        <v>122.283</v>
      </c>
      <c r="C73" s="294">
        <v>271</v>
      </c>
    </row>
    <row r="74" spans="1:3" x14ac:dyDescent="0.25">
      <c r="A74" s="350" t="s">
        <v>577</v>
      </c>
      <c r="B74" s="292">
        <v>119.789</v>
      </c>
      <c r="C74" s="294">
        <v>161</v>
      </c>
    </row>
    <row r="75" spans="1:3" x14ac:dyDescent="0.25">
      <c r="A75" s="350" t="s">
        <v>578</v>
      </c>
      <c r="B75" s="292">
        <v>112.648</v>
      </c>
      <c r="C75" s="294">
        <v>302</v>
      </c>
    </row>
    <row r="76" spans="1:3" x14ac:dyDescent="0.25">
      <c r="A76" s="350" t="s">
        <v>579</v>
      </c>
      <c r="B76" s="292">
        <v>102.333</v>
      </c>
      <c r="C76" s="294">
        <v>303</v>
      </c>
    </row>
    <row r="77" spans="1:3" x14ac:dyDescent="0.25">
      <c r="A77" s="350" t="s">
        <v>500</v>
      </c>
      <c r="B77" s="292">
        <v>88.43</v>
      </c>
      <c r="C77" s="294">
        <v>360</v>
      </c>
    </row>
    <row r="78" spans="1:3" x14ac:dyDescent="0.25">
      <c r="A78" s="350" t="s">
        <v>580</v>
      </c>
      <c r="B78" s="292">
        <v>87.33</v>
      </c>
      <c r="C78" s="294">
        <v>304</v>
      </c>
    </row>
    <row r="79" spans="1:3" x14ac:dyDescent="0.25">
      <c r="A79" s="350" t="s">
        <v>484</v>
      </c>
      <c r="B79" s="292">
        <v>86.804000000000002</v>
      </c>
      <c r="C79" s="294">
        <v>398</v>
      </c>
    </row>
    <row r="80" spans="1:3" x14ac:dyDescent="0.25">
      <c r="A80" s="350" t="s">
        <v>489</v>
      </c>
      <c r="B80" s="292">
        <v>86.725999999999999</v>
      </c>
      <c r="C80" s="294">
        <v>812</v>
      </c>
    </row>
    <row r="81" spans="1:3" x14ac:dyDescent="0.25">
      <c r="A81" s="350" t="s">
        <v>581</v>
      </c>
      <c r="B81" s="292">
        <v>84.182000000000002</v>
      </c>
      <c r="C81" s="294">
        <v>418</v>
      </c>
    </row>
    <row r="82" spans="1:3" x14ac:dyDescent="0.25">
      <c r="A82" s="350" t="s">
        <v>582</v>
      </c>
      <c r="B82" s="292">
        <v>83.356999999999999</v>
      </c>
      <c r="C82" s="294">
        <v>342</v>
      </c>
    </row>
    <row r="83" spans="1:3" x14ac:dyDescent="0.25">
      <c r="A83" s="350" t="s">
        <v>521</v>
      </c>
      <c r="B83" s="292">
        <v>81.194999999999993</v>
      </c>
      <c r="C83" s="294">
        <v>402</v>
      </c>
    </row>
    <row r="84" spans="1:3" x14ac:dyDescent="0.25">
      <c r="A84" s="350" t="s">
        <v>583</v>
      </c>
      <c r="B84" s="292">
        <v>78.215000000000003</v>
      </c>
      <c r="C84" s="294">
        <v>311</v>
      </c>
    </row>
    <row r="85" spans="1:3" x14ac:dyDescent="0.25">
      <c r="A85" s="350" t="s">
        <v>498</v>
      </c>
      <c r="B85" s="292">
        <v>77.346999999999994</v>
      </c>
      <c r="C85" s="294">
        <v>262</v>
      </c>
    </row>
    <row r="86" spans="1:3" x14ac:dyDescent="0.25">
      <c r="A86" s="350" t="s">
        <v>584</v>
      </c>
      <c r="B86" s="292">
        <v>75.534999999999997</v>
      </c>
      <c r="C86" s="294">
        <v>341</v>
      </c>
    </row>
    <row r="87" spans="1:3" x14ac:dyDescent="0.25">
      <c r="A87" s="350" t="s">
        <v>487</v>
      </c>
      <c r="B87" s="292">
        <v>74.772999999999996</v>
      </c>
      <c r="C87" s="294">
        <v>335</v>
      </c>
    </row>
    <row r="88" spans="1:3" x14ac:dyDescent="0.25">
      <c r="A88" s="350" t="s">
        <v>511</v>
      </c>
      <c r="B88" s="292">
        <v>70.263999999999996</v>
      </c>
      <c r="C88" s="294">
        <v>341</v>
      </c>
    </row>
    <row r="89" spans="1:3" x14ac:dyDescent="0.25">
      <c r="A89" s="350" t="s">
        <v>519</v>
      </c>
      <c r="B89" s="292">
        <v>68.263000000000005</v>
      </c>
      <c r="C89" s="294">
        <v>283</v>
      </c>
    </row>
    <row r="90" spans="1:3" x14ac:dyDescent="0.25">
      <c r="A90" s="350" t="s">
        <v>485</v>
      </c>
      <c r="B90" s="292">
        <v>59.103000000000002</v>
      </c>
      <c r="C90" s="294">
        <v>208</v>
      </c>
    </row>
    <row r="91" spans="1:3" x14ac:dyDescent="0.25">
      <c r="A91" s="350" t="s">
        <v>585</v>
      </c>
      <c r="B91" s="292">
        <v>57.698999999999998</v>
      </c>
      <c r="C91" s="294">
        <v>296</v>
      </c>
    </row>
    <row r="92" spans="1:3" x14ac:dyDescent="0.25">
      <c r="A92" s="350" t="s">
        <v>490</v>
      </c>
      <c r="B92" s="292">
        <v>57.145000000000003</v>
      </c>
      <c r="C92" s="294">
        <v>141</v>
      </c>
    </row>
    <row r="93" spans="1:3" x14ac:dyDescent="0.25">
      <c r="A93" s="350" t="s">
        <v>540</v>
      </c>
      <c r="B93" s="292">
        <v>51.167000000000002</v>
      </c>
      <c r="C93" s="294">
        <v>406</v>
      </c>
    </row>
    <row r="94" spans="1:3" x14ac:dyDescent="0.25">
      <c r="A94" s="350" t="s">
        <v>522</v>
      </c>
      <c r="B94" s="292">
        <v>49.436</v>
      </c>
      <c r="C94" s="294">
        <v>353</v>
      </c>
    </row>
    <row r="95" spans="1:3" x14ac:dyDescent="0.25">
      <c r="A95" s="350" t="s">
        <v>510</v>
      </c>
      <c r="B95" s="292">
        <v>48.841999999999999</v>
      </c>
      <c r="C95" s="294">
        <v>656</v>
      </c>
    </row>
    <row r="96" spans="1:3" x14ac:dyDescent="0.25">
      <c r="A96" s="350" t="s">
        <v>504</v>
      </c>
      <c r="B96" s="292">
        <v>27.338000000000001</v>
      </c>
      <c r="C96" s="294">
        <v>486</v>
      </c>
    </row>
    <row r="97" spans="1:3" x14ac:dyDescent="0.25">
      <c r="A97" s="350" t="s">
        <v>501</v>
      </c>
      <c r="B97" s="292">
        <v>26.286000000000001</v>
      </c>
      <c r="C97" s="294">
        <v>425</v>
      </c>
    </row>
    <row r="98" spans="1:3" x14ac:dyDescent="0.25">
      <c r="A98" s="350" t="s">
        <v>586</v>
      </c>
      <c r="B98" s="292">
        <v>23.029</v>
      </c>
      <c r="C98" s="294">
        <v>391</v>
      </c>
    </row>
    <row r="99" spans="1:3" x14ac:dyDescent="0.25">
      <c r="A99" s="350" t="s">
        <v>587</v>
      </c>
      <c r="B99" s="292">
        <v>21.414999999999999</v>
      </c>
      <c r="C99" s="294">
        <v>402</v>
      </c>
    </row>
    <row r="100" spans="1:3" x14ac:dyDescent="0.25">
      <c r="A100" s="350" t="s">
        <v>541</v>
      </c>
      <c r="B100" s="292">
        <v>20.381</v>
      </c>
      <c r="C100" s="294">
        <v>375</v>
      </c>
    </row>
    <row r="101" spans="1:3" x14ac:dyDescent="0.25">
      <c r="A101" s="350" t="s">
        <v>588</v>
      </c>
      <c r="B101" s="292">
        <v>11.013</v>
      </c>
      <c r="C101" s="294">
        <v>356</v>
      </c>
    </row>
    <row r="102" spans="1:3" x14ac:dyDescent="0.25">
      <c r="A102" s="350" t="s">
        <v>542</v>
      </c>
      <c r="B102" s="292">
        <v>8.6430000000000007</v>
      </c>
      <c r="C102" s="294">
        <v>321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2022-12-05T22:11:26Z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