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BADB5D53-E2AE-4592-A862-7BEA7B2FD4F0}" xr6:coauthVersionLast="47" xr6:coauthVersionMax="47" xr10:uidLastSave="{00000000-0000-0000-0000-000000000000}"/>
  <bookViews>
    <workbookView xWindow="-120" yWindow="-120" windowWidth="20730" windowHeight="11160" tabRatio="769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Destacados!$B$3:$I$42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3" i="4"/>
  <c r="J3" i="4"/>
  <c r="I4" i="4"/>
  <c r="J4" i="4"/>
  <c r="I2" i="4"/>
  <c r="J2" i="4"/>
  <c r="P29" i="6" l="1"/>
  <c r="O29" i="6"/>
  <c r="J3" i="16"/>
  <c r="J4" i="16"/>
  <c r="J5" i="16"/>
  <c r="J6" i="16"/>
  <c r="J7" i="16"/>
  <c r="J8" i="16"/>
  <c r="J9" i="16"/>
  <c r="D38" i="13"/>
  <c r="D39" i="13" s="1"/>
  <c r="D31" i="14"/>
  <c r="D32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<sst xmlns="http://schemas.openxmlformats.org/spreadsheetml/2006/main" count="1301" uniqueCount="616">
  <si>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</si>
  <si>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</si>
  <si>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</si>
  <si>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</si>
  <si>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</si>
  <si>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</si>
  <si>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</si>
  <si>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</si>
  <si>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</si>
  <si>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</si>
  <si>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</si>
  <si>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</si>
  <si>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</si>
  <si>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</si>
  <si>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</si>
  <si>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</si>
  <si>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</si>
  <si>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</si>
  <si>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</si>
  <si>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</si>
  <si>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</si>
  <si>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</si>
  <si>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</si>
  <si>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</si>
  <si>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</si>
  <si>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</si>
  <si>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</si>
  <si>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</si>
  <si>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</si>
  <si>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</si>
  <si>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</si>
  <si>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</si>
  <si>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</si>
  <si>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</si>
  <si>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</si>
  <si>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</si>
  <si>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</si>
  <si>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</si>
  <si>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</si>
  <si>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</si>
  <si>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</si>
  <si>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</si>
  <si>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</si>
  <si>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</si>
  <si>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</si>
  <si>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</si>
  <si>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</si>
  <si>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</si>
  <si>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</si>
  <si>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</si>
  <si>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</si>
  <si>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</si>
  <si>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</si>
  <si>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</si>
  <si>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</si>
  <si>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</si>
  <si>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</si>
  <si>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</si>
  <si>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</si>
  <si>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</si>
  <si>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</si>
  <si>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</si>
  <si>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</si>
  <si>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</si>
  <si>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</si>
  <si>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</si>
  <si>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</si>
  <si>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</si>
  <si>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</si>
  <si>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</si>
  <si>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</si>
  <si>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</si>
  <si>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</si>
  <si>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</si>
  <si>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</si>
  <si>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</si>
  <si>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</si>
  <si>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</si>
  <si>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</si>
  <si>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</si>
  <si>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</si>
  <si>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</si>
  <si>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</si>
  <si>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</si>
  <si>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</si>
  <si>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</si>
  <si>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</si>
  <si>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</si>
  <si>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</si>
  <si>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</si>
  <si>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</si>
  <si>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</si>
  <si>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</si>
  <si>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</si>
  <si>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</si>
  <si>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</si>
  <si>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</si>
  <si>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</si>
  <si>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</si>
  <si>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</si>
  <si>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</si>
  <si>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</si>
  <si>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</si>
  <si>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</si>
  <si>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</si>
  <si>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</si>
  <si>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</si>
  <si>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</si>
  <si>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</si>
  <si>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</si>
  <si>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</si>
  <si>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</si>
  <si>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</si>
  <si>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</si>
  <si>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</si>
  <si>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</si>
  <si>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</si>
  <si>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</si>
  <si>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</si>
  <si>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</si>
  <si>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</si>
  <si>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</si>
  <si>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</si>
  <si>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</si>
  <si>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</si>
  <si>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</si>
  <si>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</si>
  <si>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</si>
  <si>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</si>
  <si>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</si>
  <si>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</si>
  <si>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</si>
  <si>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</si>
  <si>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</si>
  <si>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</si>
  <si>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</si>
  <si>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</si>
  <si>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</si>
  <si>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</si>
  <si>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</si>
  <si>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</si>
  <si>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</si>
  <si>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</si>
  <si>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</si>
  <si>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</si>
  <si>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</si>
  <si>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</si>
  <si>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</si>
  <si>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</si>
  <si>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</si>
  <si>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</si>
  <si>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</si>
  <si>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</si>
  <si>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</si>
  <si>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</si>
  <si>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</si>
  <si>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</si>
  <si>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</si>
  <si>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</si>
  <si>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</si>
  <si>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</si>
  <si>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</si>
  <si>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</si>
  <si>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</si>
  <si>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</si>
  <si>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</si>
  <si>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</si>
  <si>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</si>
  <si>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</si>
  <si>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</si>
  <si>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</si>
  <si>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</si>
  <si>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</si>
  <si>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</si>
  <si>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</si>
  <si>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</si>
  <si>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</si>
  <si>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</si>
  <si>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</si>
  <si>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</si>
  <si>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</si>
  <si>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</si>
  <si>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</si>
  <si>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</si>
  <si>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</si>
  <si>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</si>
  <si>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</si>
  <si>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</si>
  <si>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</si>
  <si>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</si>
  <si>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</si>
  <si>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</si>
  <si>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</si>
  <si>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</si>
  <si>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</si>
  <si>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</si>
  <si>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</si>
  <si>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</si>
  <si>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</si>
  <si>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</si>
  <si>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</si>
  <si>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</si>
  <si>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</si>
  <si>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</si>
  <si>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</si>
  <si>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</si>
  <si>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</si>
  <si>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</si>
  <si>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</si>
  <si>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</si>
  <si>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</si>
  <si>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</si>
  <si>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</si>
  <si>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</si>
  <si>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</si>
  <si>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</si>
  <si>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</si>
  <si>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</si>
  <si>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</si>
  <si>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</si>
  <si>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</si>
  <si>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</si>
  <si>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</si>
  <si>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</si>
  <si>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</si>
  <si>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</si>
  <si>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</si>
  <si>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</si>
  <si>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</si>
  <si>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</si>
  <si>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</si>
  <si>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</si>
  <si>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</si>
  <si>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</si>
  <si>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</si>
  <si>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</si>
  <si>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</si>
  <si>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</si>
  <si>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</si>
  <si>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</si>
  <si>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</si>
  <si>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</si>
  <si>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</si>
  <si>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</si>
  <si>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</si>
  <si>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</si>
  <si>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</si>
  <si>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</si>
  <si>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</si>
  <si>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</si>
  <si>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</si>
  <si>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</si>
  <si>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</si>
  <si>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</si>
  <si>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</si>
  <si>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</si>
  <si>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</si>
  <si>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</si>
  <si>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</si>
  <si>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</si>
  <si>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</si>
  <si>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</si>
  <si>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</si>
  <si>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</si>
  <si>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</si>
  <si>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</si>
  <si>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</si>
  <si>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</si>
  <si>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</si>
  <si>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</si>
  <si>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</si>
  <si>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</si>
  <si>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</si>
  <si>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</si>
  <si>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</si>
  <si>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</si>
  <si>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</si>
  <si>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</si>
  <si>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</si>
  <si>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</si>
  <si>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</si>
  <si>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</si>
  <si>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</si>
  <si>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</si>
  <si>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</si>
  <si>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</si>
  <si>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</si>
  <si>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</si>
  <si>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</si>
  <si>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</si>
  <si>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</si>
  <si>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</si>
  <si>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</si>
  <si>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</si>
  <si>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</si>
  <si>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</si>
  <si>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</si>
  <si>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</si>
  <si>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</si>
  <si>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</si>
  <si>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</si>
  <si>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</si>
  <si>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</si>
  <si>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</si>
  <si>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</si>
  <si>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</si>
  <si>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</si>
  <si>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</si>
  <si>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</si>
  <si>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</si>
  <si>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</si>
  <si>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</si>
  <si>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</si>
  <si>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</si>
  <si>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</si>
  <si>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</si>
  <si>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</si>
  <si>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</si>
  <si>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</si>
  <si>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</si>
  <si>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</si>
  <si>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</si>
  <si>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</si>
  <si>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</si>
  <si>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</si>
  <si>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</si>
  <si>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</si>
  <si>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</si>
  <si>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</si>
  <si>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</si>
  <si>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</si>
  <si>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</si>
  <si>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</si>
  <si>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</si>
  <si>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</si>
  <si>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</si>
  <si>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</si>
  <si>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</si>
  <si>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</si>
  <si>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</si>
  <si>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</si>
  <si>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</si>
  <si>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</si>
  <si>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</si>
  <si>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</si>
  <si>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</si>
  <si>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</si>
  <si>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</si>
  <si>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</si>
  <si>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</si>
  <si>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</si>
  <si>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</si>
  <si>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</si>
  <si>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</si>
  <si>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</si>
  <si>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</si>
  <si>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</si>
  <si>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</si>
  <si>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</si>
  <si>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</si>
  <si>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</si>
  <si>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</si>
  <si>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</si>
  <si>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</si>
  <si>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</si>
  <si>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</si>
  <si>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</si>
  <si>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</si>
  <si>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</si>
  <si>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</si>
  <si>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</si>
  <si>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</si>
  <si>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</si>
  <si>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</si>
  <si>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</si>
  <si>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</si>
  <si>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</si>
  <si>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</si>
  <si>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</si>
  <si>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</si>
  <si>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</si>
  <si>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</si>
  <si>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</si>
  <si>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</si>
  <si>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</si>
  <si>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</si>
  <si>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</si>
  <si>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</si>
  <si>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</si>
  <si>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</si>
  <si>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</si>
  <si>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</si>
  <si>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</si>
  <si>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</si>
  <si>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</si>
  <si>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</si>
  <si>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</si>
  <si>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</si>
  <si>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</si>
  <si>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</si>
  <si>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</si>
  <si>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</si>
  <si>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</si>
  <si>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</si>
  <si>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</si>
  <si>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</si>
  <si>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</si>
  <si>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</si>
  <si>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</si>
  <si>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</si>
  <si>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</si>
  <si>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</si>
  <si>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</si>
  <si>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</si>
  <si>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</si>
  <si>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</si>
  <si>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</si>
  <si>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</si>
  <si>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</si>
  <si>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</si>
  <si>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</si>
  <si>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</si>
  <si>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</si>
  <si>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</si>
  <si>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</si>
  <si>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</si>
  <si>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</si>
  <si>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</si>
  <si>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</si>
  <si>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</si>
  <si>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</si>
  <si>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</si>
  <si>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</si>
  <si>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</si>
  <si>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</si>
  <si>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</si>
  <si>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</si>
  <si>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</si>
  <si>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</si>
  <si>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</si>
  <si>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</si>
  <si>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</si>
  <si>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</si>
  <si>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</si>
  <si>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</si>
  <si>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</si>
  <si>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</si>
  <si>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</si>
  <si>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</si>
  <si>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</si>
  <si>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</si>
  <si>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</si>
  <si>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</si>
  <si>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</si>
  <si>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</si>
  <si>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</si>
  <si>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</si>
  <si>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</si>
  <si>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</si>
  <si>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</si>
  <si>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</si>
  <si>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</si>
  <si>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</si>
  <si>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</si>
  <si>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</si>
  <si>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</si>
  <si>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</si>
  <si>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</si>
  <si>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</si>
  <si>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</si>
  <si>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</si>
  <si>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</si>
  <si>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</si>
  <si>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</si>
  <si>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</si>
  <si>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</si>
  <si>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</si>
  <si>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</si>
  <si>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</si>
  <si>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</si>
  <si>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</si>
  <si>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</si>
  <si>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</si>
  <si>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</si>
  <si>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</si>
  <si>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</si>
  <si>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</si>
  <si>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</si>
  <si>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</si>
  <si>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</si>
  <si>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</si>
  <si>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</si>
  <si>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</si>
  <si>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Al ángulo</t>
  </si>
  <si>
    <t>Legado de amor</t>
  </si>
  <si>
    <t>10/10-16/10</t>
  </si>
  <si>
    <t>WWE Raw</t>
  </si>
  <si>
    <t>Día D</t>
  </si>
  <si>
    <t>Central de informaciones</t>
  </si>
  <si>
    <t>Camotillo, el tinterillo</t>
  </si>
  <si>
    <t>17/10-23/10</t>
  </si>
  <si>
    <t>El gran show</t>
  </si>
  <si>
    <t>América Noticias Primera Edición</t>
  </si>
  <si>
    <t>Movistar Deportes</t>
  </si>
  <si>
    <t>Cinescape</t>
  </si>
  <si>
    <t>Replay - JB en ATV</t>
  </si>
  <si>
    <t>24/10-30/10</t>
  </si>
  <si>
    <t>Enfoques cruxados</t>
  </si>
  <si>
    <t>31/10-06/11</t>
  </si>
  <si>
    <t>Suspensión 'SOSPECHOSAS' FULL - LITE</t>
  </si>
  <si>
    <t>348k</t>
  </si>
  <si>
    <t>32k</t>
  </si>
  <si>
    <t>651 K</t>
  </si>
  <si>
    <t>WWE Smackdown</t>
  </si>
  <si>
    <t>Willax deportes</t>
  </si>
  <si>
    <t>07/11-13/11</t>
  </si>
  <si>
    <t>América TV</t>
  </si>
  <si>
    <t>EEG 10 Años</t>
  </si>
  <si>
    <t>En esta cocina mando yo</t>
  </si>
  <si>
    <t>Informativo</t>
  </si>
  <si>
    <t>Fecha y hora de inicio</t>
  </si>
  <si>
    <t>Fecha y hora de fin</t>
  </si>
  <si>
    <t>Eliminaación 'SOSPECHOSAS' FULL</t>
  </si>
  <si>
    <t>14/11-20/11</t>
  </si>
  <si>
    <t>Warner Channel</t>
  </si>
  <si>
    <t>NO TRANSMISIÓN MUNDIAL</t>
  </si>
  <si>
    <t>Por confirmar</t>
  </si>
  <si>
    <t>21/11 –27/11</t>
  </si>
  <si>
    <t>Operación peligrosa</t>
  </si>
  <si>
    <t>Central Qatar</t>
  </si>
  <si>
    <t>Maléfica</t>
  </si>
  <si>
    <t>Furia de titanes 2</t>
  </si>
  <si>
    <t>Fútbol 7 Superliga Peruana</t>
  </si>
  <si>
    <t>Toy Story 3</t>
  </si>
  <si>
    <t>Todo se sabe</t>
  </si>
  <si>
    <t>Noticiero Científico y Cultural Iberoamericano</t>
  </si>
  <si>
    <t>Dumbo</t>
  </si>
  <si>
    <t>21/11-27/11</t>
  </si>
  <si>
    <t>28/11 –04/12</t>
  </si>
  <si>
    <t>Megalodón</t>
  </si>
  <si>
    <t>Aquaman</t>
  </si>
  <si>
    <t>Un sueño posible</t>
  </si>
  <si>
    <t>Triple 9</t>
  </si>
  <si>
    <t>La máscara</t>
  </si>
  <si>
    <t>El justiciero</t>
  </si>
  <si>
    <t>Chicas pesadas</t>
  </si>
  <si>
    <t>Striptease</t>
  </si>
  <si>
    <t>Ganar o morir</t>
  </si>
  <si>
    <t>Una esposa de mentira</t>
  </si>
  <si>
    <t>La gran estafa</t>
  </si>
  <si>
    <t>Focus: Maestros de la estafa</t>
  </si>
  <si>
    <t>Rápida y mortal</t>
  </si>
  <si>
    <t>El hombre de acero</t>
  </si>
  <si>
    <t>El forastero</t>
  </si>
  <si>
    <t>Mad Max: Furia en el camino</t>
  </si>
  <si>
    <t>Vehículo 19</t>
  </si>
  <si>
    <t>Pistolero</t>
  </si>
  <si>
    <t>Resident Evil: El huésped maldito</t>
  </si>
  <si>
    <t>Mujer Maravilla</t>
  </si>
  <si>
    <t>El hombre araña</t>
  </si>
  <si>
    <t>Tráfico humano</t>
  </si>
  <si>
    <t>Fútbol Peruano Primera División : Alianza Lima vs. Melgar</t>
  </si>
  <si>
    <t>La venganza de Jane</t>
  </si>
  <si>
    <t>El duelo</t>
  </si>
  <si>
    <t>ER : No Place to Hide</t>
  </si>
  <si>
    <t>ER : Twenty-One Guns</t>
  </si>
  <si>
    <t>ER : The Gallant Hero &amp; the Tragic Victor</t>
  </si>
  <si>
    <t>La vacuna del humor</t>
  </si>
  <si>
    <t>Fútbol 7 : Copa Leyendas: La Academia vs. Universitario</t>
  </si>
  <si>
    <t>El príncipe del rap : When You Hit Upon a Star</t>
  </si>
  <si>
    <t>Fútbol 7 : Copa Leyendas: Eníntimos vs. Sporting</t>
  </si>
  <si>
    <t>El príncipe del rap : Mother's Day</t>
  </si>
  <si>
    <t>El príncipe del rap : Asses to Ashes</t>
  </si>
  <si>
    <t>Fútbol 7 : Copa Leyendas: Enmisilera vs. Unión Pelícanos</t>
  </si>
  <si>
    <t>Sabrina, la bruja adolescente : The Crucible</t>
  </si>
  <si>
    <t>Sabrina, la bruja adolescente : As Westbridge Turns</t>
  </si>
  <si>
    <t>Daredevil</t>
  </si>
  <si>
    <t>Fútbol 7 Superliga Peruana : Alianza vs. Embajadur</t>
  </si>
  <si>
    <t>Caminando por Qatar</t>
  </si>
  <si>
    <t>La rotativa del aire</t>
  </si>
  <si>
    <t>Steven Universe</t>
  </si>
  <si>
    <t>La granja de Zenón</t>
  </si>
  <si>
    <t>Cleo y Cuquín</t>
  </si>
  <si>
    <t>Top Rank</t>
  </si>
  <si>
    <t>Tyson Fury vs Derek Chisora</t>
  </si>
  <si>
    <t>ESPN4</t>
  </si>
  <si>
    <t>UFC - Main event</t>
  </si>
  <si>
    <t>Stephen Thompson vs Kevin Holland</t>
  </si>
  <si>
    <t>Zanfer desde México</t>
  </si>
  <si>
    <t>Daniel Garcia vs  vs Miguel Torres</t>
  </si>
  <si>
    <t>ESPN3</t>
  </si>
  <si>
    <t>2022-12-03 13:00 - 17:00</t>
  </si>
  <si>
    <t>2022-12-03 22:00 - 01:00</t>
  </si>
  <si>
    <t>2022-12-04 21:00 - 23:30</t>
  </si>
  <si>
    <t>28/11-04/12</t>
  </si>
  <si>
    <t>La voz Kids</t>
  </si>
  <si>
    <t>Latina</t>
  </si>
  <si>
    <t>Bloque Novelas turcas</t>
  </si>
  <si>
    <t>Knock out</t>
  </si>
  <si>
    <t>Tyson vs Chisora</t>
  </si>
  <si>
    <t>UFC</t>
  </si>
  <si>
    <t>Thompson vs Holland</t>
  </si>
  <si>
    <t>01:00 a. m.
día siguiente</t>
  </si>
  <si>
    <t>Damian y el Toyo</t>
  </si>
  <si>
    <t>Willax</t>
  </si>
  <si>
    <t>Maratón Arácnido</t>
  </si>
  <si>
    <t>El reventonazo de la Chola</t>
  </si>
  <si>
    <t>García vs Torres</t>
  </si>
  <si>
    <t>Capitana Marvel</t>
  </si>
  <si>
    <t>Especial Jurásico Original vs Remake</t>
  </si>
  <si>
    <t>Cinemax</t>
  </si>
  <si>
    <t>No me las toquen</t>
  </si>
  <si>
    <t>Star Channel</t>
  </si>
  <si>
    <t>Punto final</t>
  </si>
  <si>
    <t>REPLAY Dumbo</t>
  </si>
  <si>
    <t>REPLAY Magaly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</si>
</sst>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5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sz val="11"/>
      <color theme="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87">
    <xf numFmtId="0" fontId="0" fillId="0" borderId="0"/>
    <xf numFmtId="164" fontId="27" fillId="0" borderId="0" applyBorder="0" applyProtection="0"/>
    <xf numFmtId="165" fontId="27" fillId="0" borderId="0" applyBorder="0" applyProtection="0"/>
    <xf numFmtId="0" fontId="27" fillId="0" borderId="0"/>
    <xf numFmtId="0" fontId="16" fillId="0" borderId="0"/>
    <xf numFmtId="0" fontId="15" fillId="0" borderId="0"/>
    <xf numFmtId="0" fontId="28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5" fillId="17" borderId="39" applyNumberFormat="0" applyAlignment="0" applyProtection="0"/>
    <xf numFmtId="0" fontId="36" fillId="18" borderId="40" applyNumberFormat="0" applyAlignment="0" applyProtection="0"/>
    <xf numFmtId="0" fontId="37" fillId="18" borderId="39" applyNumberFormat="0" applyAlignment="0" applyProtection="0"/>
    <xf numFmtId="0" fontId="38" fillId="0" borderId="41" applyNumberFormat="0" applyFill="0" applyAlignment="0" applyProtection="0"/>
    <xf numFmtId="0" fontId="39" fillId="19" borderId="42" applyNumberFormat="0" applyAlignment="0" applyProtection="0"/>
    <xf numFmtId="0" fontId="40" fillId="0" borderId="0" applyNumberFormat="0" applyFill="0" applyBorder="0" applyAlignment="0" applyProtection="0"/>
    <xf numFmtId="0" fontId="41" fillId="0" borderId="44" applyNumberFormat="0" applyFill="0" applyAlignment="0" applyProtection="0"/>
    <xf numFmtId="0" fontId="4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4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4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4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42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42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0" borderId="0"/>
    <xf numFmtId="0" fontId="14" fillId="20" borderId="43" applyNumberFormat="0" applyFont="0" applyAlignment="0" applyProtection="0"/>
    <xf numFmtId="0" fontId="43" fillId="0" borderId="0" applyNumberFormat="0" applyFill="0" applyBorder="0" applyAlignment="0" applyProtection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43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49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8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8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0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7" fillId="5" borderId="18" xfId="1" applyFont="1" applyFill="1" applyBorder="1" applyAlignment="1" applyProtection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64" fontId="17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7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9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7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1" fillId="2" borderId="0" xfId="0" applyFont="1" applyFill="1"/>
    <xf numFmtId="0" fontId="2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7" fillId="2" borderId="0" xfId="0" applyFont="1" applyFill="1" applyBorder="1"/>
    <xf numFmtId="164" fontId="17" fillId="2" borderId="0" xfId="1" applyFont="1" applyFill="1" applyBorder="1" applyAlignment="1" applyProtection="1"/>
    <xf numFmtId="3" fontId="22" fillId="0" borderId="0" xfId="0" applyNumberFormat="1" applyFont="1"/>
    <xf numFmtId="0" fontId="23" fillId="2" borderId="0" xfId="0" applyFont="1" applyFill="1" applyAlignment="1">
      <alignment horizontal="center" vertical="center"/>
    </xf>
    <xf numFmtId="165" fontId="22" fillId="0" borderId="0" xfId="2" applyFont="1" applyBorder="1" applyAlignment="1" applyProtection="1">
      <alignment horizontal="center" vertical="center"/>
    </xf>
    <xf numFmtId="0" fontId="19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9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2" fillId="2" borderId="0" xfId="0" applyNumberFormat="1" applyFont="1" applyFill="1"/>
    <xf numFmtId="0" fontId="17" fillId="2" borderId="0" xfId="0" applyFont="1" applyFill="1"/>
    <xf numFmtId="167" fontId="17" fillId="7" borderId="13" xfId="0" applyNumberFormat="1" applyFont="1" applyFill="1" applyBorder="1" applyAlignment="1">
      <alignment horizontal="center" vertical="center"/>
    </xf>
    <xf numFmtId="168" fontId="17" fillId="2" borderId="11" xfId="0" applyNumberFormat="1" applyFont="1" applyFill="1" applyBorder="1" applyAlignment="1">
      <alignment horizontal="center" vertical="center"/>
    </xf>
    <xf numFmtId="168" fontId="17" fillId="7" borderId="11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vertical="center"/>
    </xf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2" borderId="3" xfId="0" applyFont="1" applyFill="1" applyBorder="1"/>
    <xf numFmtId="0" fontId="24" fillId="2" borderId="0" xfId="0" applyFont="1" applyFill="1"/>
    <xf numFmtId="0" fontId="24" fillId="0" borderId="4" xfId="0" applyFont="1" applyBorder="1"/>
    <xf numFmtId="0" fontId="24" fillId="0" borderId="3" xfId="0" applyFont="1" applyBorder="1"/>
    <xf numFmtId="0" fontId="24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8" fillId="8" borderId="11" xfId="0" applyFont="1" applyFill="1" applyBorder="1" applyAlignment="1">
      <alignment vertical="center"/>
    </xf>
    <xf numFmtId="0" fontId="0" fillId="2" borderId="4" xfId="0" applyFill="1" applyBorder="1"/>
    <xf numFmtId="0" fontId="18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4" fillId="0" borderId="14" xfId="0" applyFont="1" applyBorder="1"/>
    <xf numFmtId="0" fontId="19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4" fillId="0" borderId="19" xfId="0" applyNumberFormat="1" applyFont="1" applyBorder="1"/>
    <xf numFmtId="0" fontId="24" fillId="0" borderId="20" xfId="0" applyFont="1" applyBorder="1"/>
    <xf numFmtId="3" fontId="24" fillId="0" borderId="14" xfId="0" applyNumberFormat="1" applyFont="1" applyBorder="1"/>
    <xf numFmtId="3" fontId="24" fillId="2" borderId="19" xfId="0" applyNumberFormat="1" applyFont="1" applyFill="1" applyBorder="1"/>
    <xf numFmtId="3" fontId="24" fillId="2" borderId="14" xfId="0" applyNumberFormat="1" applyFont="1" applyFill="1" applyBorder="1"/>
    <xf numFmtId="0" fontId="24" fillId="2" borderId="14" xfId="0" applyFont="1" applyFill="1" applyBorder="1"/>
    <xf numFmtId="3" fontId="24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9" fillId="2" borderId="18" xfId="0" applyFont="1" applyFill="1" applyBorder="1"/>
    <xf numFmtId="0" fontId="24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4" fillId="2" borderId="19" xfId="0" applyFont="1" applyFill="1" applyBorder="1"/>
    <xf numFmtId="3" fontId="24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4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4" fillId="8" borderId="18" xfId="0" applyFont="1" applyFill="1" applyBorder="1"/>
    <xf numFmtId="0" fontId="24" fillId="10" borderId="18" xfId="0" applyFont="1" applyFill="1" applyBorder="1"/>
    <xf numFmtId="0" fontId="24" fillId="0" borderId="18" xfId="0" applyFont="1" applyBorder="1"/>
    <xf numFmtId="0" fontId="24" fillId="11" borderId="18" xfId="0" applyFont="1" applyFill="1" applyBorder="1"/>
    <xf numFmtId="0" fontId="24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5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0" fillId="2" borderId="13" xfId="0" applyFont="1" applyFill="1" applyBorder="1"/>
    <xf numFmtId="0" fontId="26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5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5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0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9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7" fillId="2" borderId="0" xfId="0" applyNumberFormat="1" applyFont="1" applyFill="1" applyBorder="1" applyAlignment="1">
      <alignment horizontal="center" vertical="center"/>
    </xf>
    <xf numFmtId="167" fontId="17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7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6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4" fillId="2" borderId="0" xfId="0" applyFont="1" applyFill="1" applyBorder="1"/>
    <xf numFmtId="0" fontId="24" fillId="2" borderId="16" xfId="0" applyFont="1" applyFill="1" applyBorder="1"/>
    <xf numFmtId="0" fontId="44" fillId="0" borderId="46" xfId="0" applyFont="1" applyBorder="1" applyAlignment="1">
      <alignment horizontal="center" vertical="center" wrapText="1"/>
    </xf>
    <xf numFmtId="0" fontId="18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5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7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4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8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7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7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7" fillId="46" borderId="51" xfId="2" applyNumberFormat="1" applyFill="1" applyBorder="1" applyAlignment="1">
      <alignment horizontal="center" vertical="center"/>
    </xf>
    <xf numFmtId="0" fontId="45" fillId="50" borderId="51" xfId="0" applyFont="1" applyFill="1" applyBorder="1" applyAlignment="1">
      <alignment horizontal="center" vertical="center"/>
    </xf>
    <xf numFmtId="4" fontId="45" fillId="50" borderId="51" xfId="0" applyNumberFormat="1" applyFont="1" applyFill="1" applyBorder="1" applyAlignment="1">
      <alignment horizontal="center" vertical="center"/>
    </xf>
    <xf numFmtId="169" fontId="45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7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7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 wrapText="1"/>
    </xf>
    <xf numFmtId="0" fontId="49" fillId="48" borderId="51" xfId="0" applyFont="1" applyFill="1" applyBorder="1" applyAlignment="1">
      <alignment horizontal="center" vertical="center" wrapText="1"/>
    </xf>
    <xf numFmtId="4" fontId="45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5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5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1" fillId="0" borderId="57" xfId="0" applyFont="1" applyBorder="1" applyAlignment="1">
      <alignment horizontal="center" vertical="center" wrapText="1"/>
    </xf>
    <xf numFmtId="0" fontId="49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0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5" fillId="0" borderId="58" xfId="0" applyNumberFormat="1" applyFont="1" applyBorder="1" applyAlignment="1">
      <alignment horizontal="center" vertical="center"/>
    </xf>
    <xf numFmtId="3" fontId="8" fillId="51" borderId="58" xfId="51" applyNumberFormat="1" applyFont="1" applyFill="1" applyBorder="1" applyAlignment="1">
      <alignment horizontal="center"/>
    </xf>
    <xf numFmtId="0" fontId="53" fillId="0" borderId="0" xfId="0" applyFont="1"/>
    <xf numFmtId="0" fontId="53" fillId="52" borderId="58" xfId="0" applyFont="1" applyFill="1" applyBorder="1" applyAlignment="1">
      <alignment horizontal="center"/>
    </xf>
    <xf numFmtId="0" fontId="53" fillId="51" borderId="58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2" fontId="53" fillId="53" borderId="58" xfId="0" applyNumberFormat="1" applyFont="1" applyFill="1" applyBorder="1" applyAlignment="1">
      <alignment horizontal="center"/>
    </xf>
    <xf numFmtId="2" fontId="53" fillId="0" borderId="0" xfId="0" applyNumberFormat="1" applyFont="1" applyAlignment="1">
      <alignment horizontal="center"/>
    </xf>
    <xf numFmtId="0" fontId="53" fillId="52" borderId="58" xfId="0" applyFont="1" applyFill="1" applyBorder="1" applyAlignment="1">
      <alignment horizontal="left" indent="1"/>
    </xf>
    <xf numFmtId="0" fontId="53" fillId="51" borderId="58" xfId="0" applyFont="1" applyFill="1" applyBorder="1" applyAlignment="1">
      <alignment horizontal="left" indent="1"/>
    </xf>
    <xf numFmtId="0" fontId="53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2" fillId="3" borderId="52" xfId="0" applyFont="1" applyFill="1" applyBorder="1" applyAlignment="1">
      <alignment horizontal="left" vertical="center" indent="1"/>
    </xf>
    <xf numFmtId="0" fontId="52" fillId="3" borderId="52" xfId="0" applyFont="1" applyFill="1" applyBorder="1" applyAlignment="1">
      <alignment horizontal="center" vertical="center"/>
    </xf>
    <xf numFmtId="4" fontId="45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5" fillId="45" borderId="50" xfId="0" applyFont="1" applyFill="1" applyBorder="1" applyAlignment="1">
      <alignment horizontal="left" vertical="center" wrapText="1" indent="1"/>
    </xf>
    <xf numFmtId="4" fontId="47" fillId="45" borderId="21" xfId="0" applyNumberFormat="1" applyFont="1" applyFill="1" applyBorder="1" applyAlignment="1">
      <alignment horizontal="center" vertical="center" wrapText="1"/>
    </xf>
    <xf numFmtId="0" fontId="45" fillId="49" borderId="50" xfId="0" applyFont="1" applyFill="1" applyBorder="1" applyAlignment="1">
      <alignment horizontal="left" vertical="center" wrapText="1" indent="1"/>
    </xf>
    <xf numFmtId="4" fontId="45" fillId="49" borderId="21" xfId="0" applyNumberFormat="1" applyFont="1" applyFill="1" applyBorder="1" applyAlignment="1">
      <alignment horizontal="center" vertical="center" wrapText="1"/>
    </xf>
    <xf numFmtId="4" fontId="45" fillId="49" borderId="21" xfId="0" applyNumberFormat="1" applyFont="1" applyFill="1" applyBorder="1" applyAlignment="1">
      <alignment horizontal="center"/>
    </xf>
    <xf numFmtId="169" fontId="45" fillId="47" borderId="21" xfId="2" applyNumberFormat="1" applyFont="1" applyFill="1" applyBorder="1" applyAlignment="1">
      <alignment horizontal="center"/>
    </xf>
    <xf numFmtId="0" fontId="55" fillId="47" borderId="21" xfId="0" applyFont="1" applyFill="1" applyBorder="1" applyAlignment="1">
      <alignment horizontal="center" vertical="center" wrapText="1"/>
    </xf>
    <xf numFmtId="4" fontId="56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9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4" fillId="3" borderId="3" xfId="0" applyNumberFormat="1" applyFont="1" applyFill="1" applyBorder="1" applyAlignment="1">
      <alignment horizontal="center" vertical="center"/>
    </xf>
    <xf numFmtId="4" fontId="45" fillId="0" borderId="65" xfId="0" applyNumberFormat="1" applyFont="1" applyBorder="1" applyAlignment="1">
      <alignment horizontal="center" vertical="center"/>
    </xf>
    <xf numFmtId="0" fontId="51" fillId="0" borderId="66" xfId="0" applyFont="1" applyBorder="1" applyAlignment="1">
      <alignment horizontal="center" vertical="center" wrapText="1"/>
    </xf>
    <xf numFmtId="0" fontId="49" fillId="0" borderId="67" xfId="0" applyFont="1" applyBorder="1" applyAlignment="1">
      <alignment horizontal="center" vertical="center"/>
    </xf>
    <xf numFmtId="4" fontId="24" fillId="0" borderId="16" xfId="0" applyNumberFormat="1" applyFont="1" applyBorder="1" applyAlignment="1">
      <alignment horizontal="center" vertical="center"/>
    </xf>
    <xf numFmtId="4" fontId="24" fillId="0" borderId="17" xfId="0" applyNumberFormat="1" applyFont="1" applyBorder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4" fillId="0" borderId="0" xfId="0" applyFont="1"/>
    <xf numFmtId="3" fontId="24" fillId="3" borderId="0" xfId="0" applyNumberFormat="1" applyFont="1" applyFill="1" applyAlignment="1">
      <alignment horizontal="center" vertical="center"/>
    </xf>
    <xf numFmtId="4" fontId="0" fillId="0" borderId="66" xfId="0" applyNumberFormat="1" applyFill="1" applyBorder="1" applyAlignment="1">
      <alignment horizontal="center" vertical="center"/>
    </xf>
    <xf numFmtId="0" fontId="52" fillId="3" borderId="52" xfId="0" applyFont="1" applyFill="1" applyBorder="1" applyAlignment="1">
      <alignment horizontal="left" vertical="top" indent="1"/>
    </xf>
    <xf numFmtId="4" fontId="47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14" fontId="47" fillId="0" borderId="21" xfId="0" applyNumberFormat="1" applyFont="1" applyBorder="1"/>
    <xf numFmtId="3" fontId="24" fillId="3" borderId="17" xfId="0" applyNumberFormat="1" applyFont="1" applyFill="1" applyBorder="1" applyAlignment="1">
      <alignment horizontal="center" vertical="center"/>
    </xf>
    <xf numFmtId="3" fontId="24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2" fillId="3" borderId="69" xfId="0" applyFont="1" applyFill="1" applyBorder="1" applyAlignment="1">
      <alignment horizontal="left" vertical="center" indent="1"/>
    </xf>
    <xf numFmtId="0" fontId="52" fillId="3" borderId="69" xfId="0" applyFont="1" applyFill="1" applyBorder="1" applyAlignment="1">
      <alignment horizontal="center" vertical="center"/>
    </xf>
    <xf numFmtId="4" fontId="0" fillId="46" borderId="66" xfId="0" applyNumberForma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7" fillId="0" borderId="21" xfId="0" applyFont="1" applyBorder="1"/>
    <xf numFmtId="0" fontId="47" fillId="0" borderId="21" xfId="0" applyFont="1" applyBorder="1" applyAlignment="1">
      <alignment vertical="center"/>
    </xf>
    <xf numFmtId="0" fontId="49" fillId="48" borderId="70" xfId="0" applyFont="1" applyFill="1" applyBorder="1" applyAlignment="1">
      <alignment horizontal="center" vertical="center"/>
    </xf>
    <xf numFmtId="0" fontId="49" fillId="0" borderId="70" xfId="0" applyFont="1" applyBorder="1" applyAlignment="1">
      <alignment horizontal="center" vertical="center"/>
    </xf>
    <xf numFmtId="0" fontId="49" fillId="0" borderId="71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7" fillId="0" borderId="0" xfId="0" applyNumberFormat="1" applyFont="1" applyAlignment="1">
      <alignment horizontal="center" vertical="center"/>
    </xf>
    <xf numFmtId="165" fontId="57" fillId="0" borderId="0" xfId="2" applyFont="1" applyAlignment="1">
      <alignment horizontal="center" vertical="center"/>
    </xf>
    <xf numFmtId="0" fontId="52" fillId="3" borderId="21" xfId="0" applyFont="1" applyFill="1" applyBorder="1" applyAlignment="1">
      <alignment horizontal="left" vertical="center" indent="1"/>
    </xf>
    <xf numFmtId="0" fontId="52" fillId="3" borderId="21" xfId="0" applyFont="1" applyFill="1" applyBorder="1" applyAlignment="1">
      <alignment horizontal="center" vertical="center"/>
    </xf>
    <xf numFmtId="14" fontId="47" fillId="0" borderId="9" xfId="0" applyNumberFormat="1" applyFont="1" applyBorder="1"/>
    <xf numFmtId="2" fontId="0" fillId="0" borderId="68" xfId="0" applyNumberFormat="1" applyBorder="1"/>
    <xf numFmtId="2" fontId="0" fillId="0" borderId="74" xfId="0" applyNumberFormat="1" applyBorder="1"/>
    <xf numFmtId="0" fontId="0" fillId="0" borderId="74" xfId="0" applyBorder="1"/>
    <xf numFmtId="0" fontId="0" fillId="0" borderId="21" xfId="0" applyBorder="1"/>
    <xf numFmtId="18" fontId="0" fillId="0" borderId="21" xfId="0" applyNumberFormat="1" applyBorder="1"/>
    <xf numFmtId="4" fontId="0" fillId="3" borderId="0" xfId="0" applyNumberFormat="1" applyFont="1" applyFill="1" applyAlignment="1">
      <alignment horizontal="center" vertical="center"/>
    </xf>
    <xf numFmtId="4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4" fontId="0" fillId="3" borderId="4" xfId="0" applyNumberFormat="1" applyFont="1" applyFill="1" applyBorder="1" applyAlignment="1">
      <alignment horizontal="center" vertical="center"/>
    </xf>
    <xf numFmtId="0" fontId="47" fillId="0" borderId="46" xfId="0" applyFont="1" applyBorder="1"/>
    <xf numFmtId="0" fontId="53" fillId="0" borderId="46" xfId="0" applyFont="1" applyBorder="1"/>
    <xf numFmtId="18" fontId="53" fillId="0" borderId="46" xfId="0" applyNumberFormat="1" applyFont="1" applyBorder="1"/>
    <xf numFmtId="0" fontId="47" fillId="0" borderId="75" xfId="0" applyFont="1" applyBorder="1"/>
    <xf numFmtId="18" fontId="53" fillId="0" borderId="21" xfId="0" applyNumberFormat="1" applyFont="1" applyBorder="1"/>
    <xf numFmtId="18" fontId="53" fillId="0" borderId="74" xfId="0" applyNumberFormat="1" applyFont="1" applyBorder="1"/>
    <xf numFmtId="0" fontId="47" fillId="0" borderId="46" xfId="0" applyFont="1" applyBorder="1" applyAlignment="1">
      <alignment vertical="center"/>
    </xf>
    <xf numFmtId="0" fontId="53" fillId="0" borderId="46" xfId="0" applyFont="1" applyBorder="1" applyAlignment="1">
      <alignment vertical="center"/>
    </xf>
    <xf numFmtId="18" fontId="53" fillId="0" borderId="46" xfId="0" applyNumberFormat="1" applyFont="1" applyBorder="1" applyAlignment="1">
      <alignment vertical="center"/>
    </xf>
    <xf numFmtId="2" fontId="0" fillId="0" borderId="68" xfId="0" applyNumberFormat="1" applyBorder="1" applyAlignment="1">
      <alignment vertical="center"/>
    </xf>
    <xf numFmtId="0" fontId="47" fillId="0" borderId="76" xfId="0" applyFont="1" applyBorder="1"/>
    <xf numFmtId="0" fontId="47" fillId="0" borderId="9" xfId="0" applyFont="1" applyBorder="1"/>
    <xf numFmtId="0" fontId="47" fillId="0" borderId="77" xfId="0" applyFont="1" applyBorder="1"/>
    <xf numFmtId="18" fontId="53" fillId="0" borderId="78" xfId="0" applyNumberFormat="1" applyFont="1" applyBorder="1"/>
    <xf numFmtId="18" fontId="53" fillId="0" borderId="78" xfId="0" applyNumberFormat="1" applyFont="1" applyBorder="1" applyAlignment="1">
      <alignment horizontal="right" wrapText="1"/>
    </xf>
    <xf numFmtId="2" fontId="0" fillId="0" borderId="79" xfId="0" applyNumberFormat="1" applyBorder="1"/>
    <xf numFmtId="0" fontId="0" fillId="0" borderId="80" xfId="0" applyBorder="1"/>
    <xf numFmtId="0" fontId="47" fillId="0" borderId="0" xfId="0" applyFont="1"/>
    <xf numFmtId="14" fontId="47" fillId="0" borderId="0" xfId="0" applyNumberFormat="1" applyFont="1"/>
    <xf numFmtId="18" fontId="53" fillId="0" borderId="0" xfId="0" applyNumberFormat="1" applyFont="1"/>
    <xf numFmtId="18" fontId="53" fillId="0" borderId="0" xfId="0" applyNumberFormat="1" applyFont="1" applyAlignment="1">
      <alignment horizontal="right" wrapText="1"/>
    </xf>
    <xf numFmtId="0" fontId="40" fillId="0" borderId="0" xfId="0" applyFont="1"/>
    <xf numFmtId="14" fontId="58" fillId="55" borderId="82" xfId="0" applyNumberFormat="1" applyFont="1" applyFill="1" applyBorder="1"/>
    <xf numFmtId="18" fontId="42" fillId="55" borderId="82" xfId="0" applyNumberFormat="1" applyFont="1" applyFill="1" applyBorder="1"/>
    <xf numFmtId="0" fontId="42" fillId="55" borderId="83" xfId="0" applyFont="1" applyFill="1" applyBorder="1"/>
    <xf numFmtId="0" fontId="42" fillId="55" borderId="81" xfId="0" applyFont="1" applyFill="1" applyBorder="1"/>
    <xf numFmtId="0" fontId="42" fillId="55" borderId="87" xfId="0" applyFont="1" applyFill="1" applyBorder="1" applyAlignment="1">
      <alignment vertical="center"/>
    </xf>
    <xf numFmtId="0" fontId="42" fillId="55" borderId="27" xfId="0" applyFont="1" applyFill="1" applyBorder="1" applyAlignment="1">
      <alignment vertical="center"/>
    </xf>
    <xf numFmtId="3" fontId="24" fillId="3" borderId="4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vertical="center"/>
    </xf>
    <xf numFmtId="0" fontId="47" fillId="0" borderId="91" xfId="0" applyFont="1" applyBorder="1"/>
    <xf numFmtId="18" fontId="53" fillId="0" borderId="92" xfId="0" applyNumberFormat="1" applyFont="1" applyBorder="1"/>
    <xf numFmtId="18" fontId="53" fillId="0" borderId="92" xfId="0" applyNumberFormat="1" applyFont="1" applyBorder="1" applyAlignment="1">
      <alignment horizontal="right" wrapText="1"/>
    </xf>
    <xf numFmtId="0" fontId="47" fillId="0" borderId="93" xfId="0" applyFont="1" applyBorder="1"/>
    <xf numFmtId="4" fontId="1" fillId="0" borderId="58" xfId="51" applyNumberFormat="1" applyFont="1" applyBorder="1" applyAlignment="1">
      <alignment horizontal="center"/>
    </xf>
    <xf numFmtId="3" fontId="1" fillId="51" borderId="58" xfId="51" applyNumberFormat="1" applyFont="1" applyFill="1" applyBorder="1" applyAlignment="1">
      <alignment horizontal="center" wrapText="1"/>
    </xf>
    <xf numFmtId="4" fontId="45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/>
    </xf>
    <xf numFmtId="0" fontId="17" fillId="3" borderId="54" xfId="0" applyFont="1" applyFill="1" applyBorder="1" applyAlignment="1">
      <alignment horizontal="center" vertical="center"/>
    </xf>
    <xf numFmtId="0" fontId="17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42" fillId="55" borderId="85" xfId="0" applyNumberFormat="1" applyFont="1" applyFill="1" applyBorder="1" applyAlignment="1">
      <alignment horizontal="left"/>
    </xf>
    <xf numFmtId="14" fontId="42" fillId="55" borderId="86" xfId="0" applyNumberFormat="1" applyFont="1" applyFill="1" applyBorder="1" applyAlignment="1">
      <alignment horizontal="left"/>
    </xf>
    <xf numFmtId="0" fontId="39" fillId="54" borderId="72" xfId="0" applyFont="1" applyFill="1" applyBorder="1" applyAlignment="1">
      <alignment horizontal="center"/>
    </xf>
    <xf numFmtId="0" fontId="39" fillId="54" borderId="73" xfId="0" applyFont="1" applyFill="1" applyBorder="1" applyAlignment="1">
      <alignment horizontal="center"/>
    </xf>
    <xf numFmtId="0" fontId="39" fillId="54" borderId="60" xfId="0" applyFont="1" applyFill="1" applyBorder="1" applyAlignment="1">
      <alignment horizontal="left"/>
    </xf>
    <xf numFmtId="0" fontId="39" fillId="54" borderId="61" xfId="0" applyFont="1" applyFill="1" applyBorder="1" applyAlignment="1">
      <alignment horizontal="left"/>
    </xf>
    <xf numFmtId="0" fontId="58" fillId="55" borderId="89" xfId="0" applyFont="1" applyFill="1" applyBorder="1" applyAlignment="1">
      <alignment horizontal="left" vertical="center"/>
    </xf>
    <xf numFmtId="0" fontId="58" fillId="55" borderId="90" xfId="0" applyFont="1" applyFill="1" applyBorder="1" applyAlignment="1">
      <alignment horizontal="left" vertical="center"/>
    </xf>
    <xf numFmtId="0" fontId="58" fillId="55" borderId="88" xfId="0" applyFont="1" applyFill="1" applyBorder="1" applyAlignment="1">
      <alignment horizontal="left" vertical="center"/>
    </xf>
    <xf numFmtId="0" fontId="58" fillId="55" borderId="84" xfId="0" applyFont="1" applyFill="1" applyBorder="1" applyAlignment="1">
      <alignment horizontal="left" vertical="center"/>
    </xf>
    <xf numFmtId="0" fontId="58" fillId="55" borderId="88" xfId="0" applyFont="1" applyFill="1" applyBorder="1" applyAlignment="1">
      <alignment horizontal="center" vertical="center"/>
    </xf>
    <xf numFmtId="0" fontId="58" fillId="55" borderId="84" xfId="0" applyFont="1" applyFill="1" applyBorder="1" applyAlignment="1">
      <alignment horizontal="center" vertical="center"/>
    </xf>
    <xf numFmtId="0" fontId="54" fillId="54" borderId="62" xfId="0" applyFont="1" applyFill="1" applyBorder="1" applyAlignment="1">
      <alignment horizontal="center" vertical="center"/>
    </xf>
    <xf numFmtId="0" fontId="54" fillId="54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7" fillId="3" borderId="19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17" fillId="3" borderId="64" xfId="0" applyFont="1" applyFill="1" applyBorder="1" applyAlignment="1">
      <alignment horizontal="center" vertical="center"/>
    </xf>
    <xf numFmtId="0" fontId="17" fillId="12" borderId="53" xfId="0" applyFont="1" applyFill="1" applyBorder="1" applyAlignment="1">
      <alignment horizontal="center" vertical="center"/>
    </xf>
    <xf numFmtId="0" fontId="17" fillId="12" borderId="54" xfId="0" applyFont="1" applyFill="1" applyBorder="1" applyAlignment="1">
      <alignment horizontal="center" vertical="center"/>
    </xf>
    <xf numFmtId="0" fontId="17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18" fontId="53" fillId="0" borderId="46" xfId="0" applyNumberFormat="1" applyFont="1" applyBorder="1" applyAlignment="1">
      <alignment vertical="center" wrapText="1"/>
    </xf>
    <xf numFmtId="3" fontId="0" fillId="0" borderId="46" xfId="0" applyNumberFormat="1" applyBorder="1" applyAlignment="1">
      <alignment vertical="center"/>
    </xf>
    <xf numFmtId="2" fontId="0" fillId="3" borderId="0" xfId="0" applyNumberFormat="1" applyFill="1" applyAlignment="1">
      <alignment horizontal="center" vertical="center"/>
    </xf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0.14765870034340914</c:v>
                </c:pt>
                <c:pt idx="1">
                  <c:v>0.3520385632494103</c:v>
                </c:pt>
                <c:pt idx="2">
                  <c:v>4.728701809739805E-4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5.8361622117644365E-3</c:v>
                </c:pt>
                <c:pt idx="1">
                  <c:v>0.95852065969477773</c:v>
                </c:pt>
                <c:pt idx="2">
                  <c:v>3.5643178093457892E-2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General'!$B$22:$B$34</c:f>
              <c:strCache>
                <c:ptCount val="13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  <c:pt idx="9">
                  <c:v>07/11-13/11</c:v>
                </c:pt>
                <c:pt idx="10">
                  <c:v>14/11-20/11</c:v>
                </c:pt>
                <c:pt idx="11">
                  <c:v>21/11-27/11</c:v>
                </c:pt>
                <c:pt idx="12">
                  <c:v>28/11-04/12</c:v>
                </c:pt>
              </c:strCache>
            </c:strRef>
          </c:cat>
          <c:val>
            <c:numRef>
              <c:f>'Historico General'!$C$22:$C$34</c:f>
              <c:numCache>
                <c:formatCode>#,##0.00</c:formatCode>
                <c:ptCount val="13"/>
                <c:pt idx="0">
                  <c:v>130821.32</c:v>
                </c:pt>
                <c:pt idx="1">
                  <c:v>127202.39</c:v>
                </c:pt>
                <c:pt idx="2">
                  <c:v>132633.9</c:v>
                </c:pt>
                <c:pt idx="3">
                  <c:v>116869.8</c:v>
                </c:pt>
                <c:pt idx="4">
                  <c:v>134421.4</c:v>
                </c:pt>
                <c:pt idx="5">
                  <c:v>110963.31</c:v>
                </c:pt>
                <c:pt idx="6">
                  <c:v>108650.38</c:v>
                </c:pt>
                <c:pt idx="7">
                  <c:v>101786.21</c:v>
                </c:pt>
                <c:pt idx="8">
                  <c:v>107036.54</c:v>
                </c:pt>
                <c:pt idx="9">
                  <c:v>108845.6</c:v>
                </c:pt>
                <c:pt idx="10">
                  <c:v>94945.36</c:v>
                </c:pt>
                <c:pt idx="11">
                  <c:v>75114.12</c:v>
                </c:pt>
                <c:pt idx="12">
                  <c:v>20253.34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General'!$B$22:$B$34</c:f>
              <c:strCache>
                <c:ptCount val="13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  <c:pt idx="9">
                  <c:v>07/11-13/11</c:v>
                </c:pt>
                <c:pt idx="10">
                  <c:v>14/11-20/11</c:v>
                </c:pt>
                <c:pt idx="11">
                  <c:v>21/11-27/11</c:v>
                </c:pt>
                <c:pt idx="12">
                  <c:v>28/11-04/12</c:v>
                </c:pt>
              </c:strCache>
            </c:strRef>
          </c:cat>
          <c:val>
            <c:numRef>
              <c:f>'Historico General'!$D$22:$D$34</c:f>
              <c:numCache>
                <c:formatCode>#,##0.00</c:formatCode>
                <c:ptCount val="13"/>
                <c:pt idx="0">
                  <c:v>6076205.3600000003</c:v>
                </c:pt>
                <c:pt idx="1">
                  <c:v>6114404.1100000003</c:v>
                </c:pt>
                <c:pt idx="2">
                  <c:v>5755835.5099999998</c:v>
                </c:pt>
                <c:pt idx="3">
                  <c:v>5411097.5300000003</c:v>
                </c:pt>
                <c:pt idx="4">
                  <c:v>5337041.28</c:v>
                </c:pt>
                <c:pt idx="5">
                  <c:v>5229629.4400000004</c:v>
                </c:pt>
                <c:pt idx="6">
                  <c:v>5184216.4000000004</c:v>
                </c:pt>
                <c:pt idx="7">
                  <c:v>5153924.3099999996</c:v>
                </c:pt>
                <c:pt idx="8">
                  <c:v>4659302.5</c:v>
                </c:pt>
                <c:pt idx="9">
                  <c:v>5133523.37</c:v>
                </c:pt>
                <c:pt idx="10">
                  <c:v>4073834.3</c:v>
                </c:pt>
                <c:pt idx="11">
                  <c:v>3429090.15</c:v>
                </c:pt>
                <c:pt idx="12">
                  <c:v>3326371.7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General'!$B$22:$B$34</c15:sqref>
                        </c15:formulaRef>
                      </c:ext>
                    </c:extLst>
                    <c:strCache>
                      <c:ptCount val="13"/>
                      <c:pt idx="0">
                        <c:v>05/09-11/09</c:v>
                      </c:pt>
                      <c:pt idx="1">
                        <c:v>12/09-18/09</c:v>
                      </c:pt>
                      <c:pt idx="2">
                        <c:v>19/09-25/09</c:v>
                      </c:pt>
                      <c:pt idx="3">
                        <c:v>26/09-02/10</c:v>
                      </c:pt>
                      <c:pt idx="4">
                        <c:v>03/10-09/10</c:v>
                      </c:pt>
                      <c:pt idx="5">
                        <c:v>10/10-16/10</c:v>
                      </c:pt>
                      <c:pt idx="6">
                        <c:v>17/10-23/10</c:v>
                      </c:pt>
                      <c:pt idx="7">
                        <c:v>24/10-30/10</c:v>
                      </c:pt>
                      <c:pt idx="8">
                        <c:v>31/10-06/11</c:v>
                      </c:pt>
                      <c:pt idx="9">
                        <c:v>07/11-13/11</c:v>
                      </c:pt>
                      <c:pt idx="10">
                        <c:v>14/11-20/11</c:v>
                      </c:pt>
                      <c:pt idx="11">
                        <c:v>21/11-27/11</c:v>
                      </c:pt>
                      <c:pt idx="12">
                        <c:v>28/11-04/12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General'!$E$22:$E$34</c15:sqref>
                        </c15:formulaRef>
                      </c:ext>
                    </c:extLst>
                    <c:numCache>
                      <c:formatCode>#,##0.00</c:formatCode>
                      <c:ptCount val="13"/>
                      <c:pt idx="0">
                        <c:v>249110.57</c:v>
                      </c:pt>
                      <c:pt idx="1">
                        <c:v>244551.5</c:v>
                      </c:pt>
                      <c:pt idx="2">
                        <c:v>247107.48</c:v>
                      </c:pt>
                      <c:pt idx="3">
                        <c:v>210703.58</c:v>
                      </c:pt>
                      <c:pt idx="4">
                        <c:v>221698.33</c:v>
                      </c:pt>
                      <c:pt idx="5">
                        <c:v>202805.14</c:v>
                      </c:pt>
                      <c:pt idx="6">
                        <c:v>196603.49</c:v>
                      </c:pt>
                      <c:pt idx="7">
                        <c:v>181891.44</c:v>
                      </c:pt>
                      <c:pt idx="8">
                        <c:v>191987.59</c:v>
                      </c:pt>
                      <c:pt idx="9">
                        <c:v>184224.53</c:v>
                      </c:pt>
                      <c:pt idx="10">
                        <c:v>166564.57999999999</c:v>
                      </c:pt>
                      <c:pt idx="11">
                        <c:v>131323.24</c:v>
                      </c:pt>
                      <c:pt idx="12">
                        <c:v>123693.17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Dinamizado'!$B$3:$B$28</c:f>
              <c:strCache>
                <c:ptCount val="26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  <c:pt idx="24">
                  <c:v>21/11-27/11</c:v>
                </c:pt>
                <c:pt idx="25">
                  <c:v>28/11-04/12</c:v>
                </c:pt>
              </c:strCache>
            </c:strRef>
          </c:cat>
          <c:val>
            <c:numRef>
              <c:f>'Historico Dinamizado'!$C$3:$C$28</c:f>
              <c:numCache>
                <c:formatCode>#,##0.00</c:formatCode>
                <c:ptCount val="26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  <c:pt idx="19">
                  <c:v>825826.8</c:v>
                </c:pt>
                <c:pt idx="20">
                  <c:v>1145203.633333331</c:v>
                </c:pt>
                <c:pt idx="21">
                  <c:v>1010198.6966666657</c:v>
                </c:pt>
                <c:pt idx="22">
                  <c:v>1375636.3033333314</c:v>
                </c:pt>
                <c:pt idx="23">
                  <c:v>529672.07666666608</c:v>
                </c:pt>
                <c:pt idx="24">
                  <c:v>776743.3166666656</c:v>
                </c:pt>
                <c:pt idx="25">
                  <c:v>512422.67666666594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Dinamizado'!$B$3:$B$28</c:f>
              <c:strCache>
                <c:ptCount val="26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  <c:pt idx="24">
                  <c:v>21/11-27/11</c:v>
                </c:pt>
                <c:pt idx="25">
                  <c:v>28/11-04/12</c:v>
                </c:pt>
              </c:strCache>
            </c:strRef>
          </c:cat>
          <c:val>
            <c:numRef>
              <c:f>'Historico Dinamizado'!$D$3:$D$28</c:f>
              <c:numCache>
                <c:formatCode>#,##0.00</c:formatCode>
                <c:ptCount val="26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  <c:pt idx="19">
                  <c:v>1608232.4566666654</c:v>
                </c:pt>
                <c:pt idx="20">
                  <c:v>1734749.1999999981</c:v>
                </c:pt>
                <c:pt idx="21">
                  <c:v>1364365.7233333318</c:v>
                </c:pt>
                <c:pt idx="22">
                  <c:v>1529460.0466666652</c:v>
                </c:pt>
                <c:pt idx="23">
                  <c:v>1318167.7166666652</c:v>
                </c:pt>
                <c:pt idx="24">
                  <c:v>1260408.4866666654</c:v>
                </c:pt>
                <c:pt idx="25">
                  <c:v>1221685.8366666653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Dinamizado'!$B$3:$B$28</c:f>
              <c:strCache>
                <c:ptCount val="26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  <c:pt idx="24">
                  <c:v>21/11-27/11</c:v>
                </c:pt>
                <c:pt idx="25">
                  <c:v>28/11-04/12</c:v>
                </c:pt>
              </c:strCache>
            </c:strRef>
          </c:cat>
          <c:val>
            <c:numRef>
              <c:f>'Historico Dinamizado'!$E$3:$E$28</c:f>
              <c:numCache>
                <c:formatCode>#,##0.00</c:formatCode>
                <c:ptCount val="26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  <c:pt idx="19">
                  <c:v>421434.18497000012</c:v>
                </c:pt>
                <c:pt idx="20">
                  <c:v>379280.33332999999</c:v>
                </c:pt>
                <c:pt idx="21">
                  <c:v>241132.81</c:v>
                </c:pt>
                <c:pt idx="22">
                  <c:v>478085.30900000007</c:v>
                </c:pt>
                <c:pt idx="23">
                  <c:v>20579.573333333334</c:v>
                </c:pt>
                <c:pt idx="24">
                  <c:v>0</c:v>
                </c:pt>
                <c:pt idx="25">
                  <c:v>1641.01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5" t="s">
        <v>339</v>
      </c>
      <c r="D2" s="455"/>
      <c r="E2" s="455"/>
      <c r="F2" s="456" t="s">
        <v>343</v>
      </c>
      <c r="G2" s="456"/>
      <c r="H2" s="456"/>
      <c r="I2" s="457" t="s">
        <v>0</v>
      </c>
      <c r="J2" s="457"/>
      <c r="K2" s="457"/>
    </row>
    <row r="3" spans="1:11" x14ac:dyDescent="0.25">
      <c r="A3" s="2"/>
      <c r="C3" s="455" t="s">
        <v>1</v>
      </c>
      <c r="D3" s="455"/>
      <c r="E3" s="455"/>
      <c r="F3" s="461" t="s">
        <v>2</v>
      </c>
      <c r="G3" s="461"/>
      <c r="H3" s="46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5" t="s">
        <v>339</v>
      </c>
      <c r="D241" s="455"/>
      <c r="E241" s="455"/>
      <c r="F241" s="456" t="s">
        <v>343</v>
      </c>
      <c r="G241" s="456"/>
      <c r="H241" s="456"/>
      <c r="I241" s="457" t="s">
        <v>0</v>
      </c>
      <c r="J241" s="457"/>
      <c r="K241" s="457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8" t="s">
        <v>1</v>
      </c>
      <c r="D242" s="458"/>
      <c r="E242" s="458"/>
      <c r="F242" s="459" t="s">
        <v>2</v>
      </c>
      <c r="G242" s="459"/>
      <c r="H242" s="459"/>
      <c r="I242" s="460"/>
      <c r="J242" s="460"/>
      <c r="K242" s="460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showGridLines="0" zoomScale="80" zoomScaleNormal="80" workbookViewId="0">
      <pane ySplit="1" topLeftCell="A2" activePane="bottomLeft" state="frozen"/>
      <selection pane="bottomLeft" activeCell="C15" sqref="C15"/>
    </sheetView>
  </sheetViews>
  <sheetFormatPr baseColWidth="10" defaultColWidth="9.140625" defaultRowHeight="15" x14ac:dyDescent="0.25"/>
  <cols>
    <col min="1" max="1" width="25.5703125" style="347" customWidth="1"/>
    <col min="2" max="2" width="28.5703125" style="347" bestFit="1" customWidth="1"/>
    <col min="3" max="3" width="44.85546875" style="347" customWidth="1"/>
    <col min="4" max="4" width="32.42578125" style="342" customWidth="1"/>
    <col min="5" max="5" width="32.7109375" style="342" customWidth="1"/>
    <col min="6" max="6" width="19.85546875" style="342" customWidth="1"/>
    <col min="7" max="7" width="17.28515625" style="344" bestFit="1" customWidth="1"/>
    <col min="8" max="8" width="15.7109375" style="342" customWidth="1"/>
    <col min="9" max="9" width="14" style="342" customWidth="1"/>
    <col min="10" max="10" width="15.7109375" style="342" customWidth="1"/>
    <col min="11" max="1027" width="10.5703125" style="339" customWidth="1"/>
    <col min="1028" max="16384" width="9.140625" style="339"/>
  </cols>
  <sheetData>
    <row r="1" spans="1:10" ht="20.100000000000001" customHeight="1" x14ac:dyDescent="0.25">
      <c r="A1" s="389" t="s">
        <v>214</v>
      </c>
      <c r="B1" s="389" t="s">
        <v>447</v>
      </c>
      <c r="C1" s="389" t="s">
        <v>215</v>
      </c>
      <c r="D1" s="390" t="s">
        <v>427</v>
      </c>
      <c r="E1" s="390" t="s">
        <v>216</v>
      </c>
      <c r="F1" s="390" t="s">
        <v>217</v>
      </c>
      <c r="G1" s="390" t="s">
        <v>218</v>
      </c>
      <c r="H1" s="390" t="s">
        <v>219</v>
      </c>
      <c r="I1" s="390" t="s">
        <v>220</v>
      </c>
      <c r="J1" s="390" t="s">
        <v>221</v>
      </c>
    </row>
    <row r="2" spans="1:10" x14ac:dyDescent="0.25">
      <c r="A2" s="346" t="s">
        <v>585</v>
      </c>
      <c r="B2" s="346" t="s">
        <v>583</v>
      </c>
      <c r="C2" s="345" t="s">
        <v>584</v>
      </c>
      <c r="D2" s="340"/>
      <c r="E2" s="341" t="s">
        <v>591</v>
      </c>
      <c r="F2" s="338">
        <v>1193</v>
      </c>
      <c r="G2" s="448">
        <v>229.37</v>
      </c>
      <c r="H2" s="338">
        <v>1810</v>
      </c>
      <c r="I2" s="343">
        <f t="shared" ref="I2" si="0">F2/G2</f>
        <v>5.2012032959846533</v>
      </c>
      <c r="J2" s="343">
        <f t="shared" ref="J2" si="1">H2/F2</f>
        <v>1.5171835708298407</v>
      </c>
    </row>
    <row r="3" spans="1:10" x14ac:dyDescent="0.25">
      <c r="A3" s="346" t="s">
        <v>585</v>
      </c>
      <c r="B3" s="346" t="s">
        <v>586</v>
      </c>
      <c r="C3" s="345" t="s">
        <v>587</v>
      </c>
      <c r="D3" s="340"/>
      <c r="E3" s="341" t="s">
        <v>592</v>
      </c>
      <c r="F3" s="338">
        <v>1869</v>
      </c>
      <c r="G3" s="448">
        <v>1258.3599999999999</v>
      </c>
      <c r="H3" s="338">
        <v>3569</v>
      </c>
      <c r="I3" s="343">
        <f t="shared" ref="I3:I4" si="2">F3/G3</f>
        <v>1.4852665373978831</v>
      </c>
      <c r="J3" s="343">
        <f t="shared" ref="J3:J4" si="3">H3/F3</f>
        <v>1.9095773140716961</v>
      </c>
    </row>
    <row r="4" spans="1:10" x14ac:dyDescent="0.25">
      <c r="A4" s="346" t="s">
        <v>590</v>
      </c>
      <c r="B4" s="346" t="s">
        <v>588</v>
      </c>
      <c r="C4" s="345" t="s">
        <v>589</v>
      </c>
      <c r="D4" s="340"/>
      <c r="E4" s="341" t="s">
        <v>593</v>
      </c>
      <c r="F4" s="449">
        <v>755</v>
      </c>
      <c r="G4" s="448">
        <v>153.28</v>
      </c>
      <c r="H4" s="338">
        <v>1139</v>
      </c>
      <c r="I4" s="343">
        <f t="shared" si="2"/>
        <v>4.9256263048016704</v>
      </c>
      <c r="J4" s="343">
        <f t="shared" si="3"/>
        <v>1.5086092715231789</v>
      </c>
    </row>
    <row r="6" spans="1:10" x14ac:dyDescent="0.25">
      <c r="A6"/>
    </row>
    <row r="7" spans="1:10" x14ac:dyDescent="0.25">
      <c r="A7"/>
    </row>
    <row r="8" spans="1:10" x14ac:dyDescent="0.25">
      <c r="A8"/>
    </row>
  </sheetData>
  <autoFilter ref="A1:J1" xr:uid="{00000000-0001-0000-0300-000000000000}"/>
  <phoneticPr fontId="46" type="noConversion"/>
  <conditionalFormatting sqref="G4">
    <cfRule type="colorScale" priority="3">
      <colorScale>
        <cfvo type="min"/>
        <cfvo type="max"/>
        <color rgb="FFFCFCFF"/>
        <color rgb="FFF8696B"/>
      </colorScale>
    </cfRule>
  </conditionalFormatting>
  <conditionalFormatting sqref="G3">
    <cfRule type="colorScale" priority="1">
      <colorScale>
        <cfvo type="min"/>
        <cfvo type="max"/>
        <color rgb="FFFCFCFF"/>
        <color rgb="FFF8696B"/>
      </colorScale>
    </cfRule>
  </conditionalFormatting>
  <conditionalFormatting sqref="G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16" sqref="H16"/>
    </sheetView>
  </sheetViews>
  <sheetFormatPr baseColWidth="10" defaultRowHeight="15" x14ac:dyDescent="0.25"/>
  <cols>
    <col min="1" max="1" width="1" customWidth="1"/>
    <col min="2" max="2" width="19.7109375" style="354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9" t="s">
        <v>438</v>
      </c>
      <c r="C2" s="350" t="s">
        <v>439</v>
      </c>
      <c r="D2" s="350" t="s">
        <v>440</v>
      </c>
      <c r="E2" s="350" t="s">
        <v>441</v>
      </c>
      <c r="F2" s="350" t="s">
        <v>442</v>
      </c>
      <c r="G2" s="350" t="s">
        <v>443</v>
      </c>
      <c r="H2" s="350" t="s">
        <v>444</v>
      </c>
      <c r="I2" s="350" t="s">
        <v>445</v>
      </c>
      <c r="J2" s="350" t="s">
        <v>16</v>
      </c>
      <c r="M2" s="361" t="s">
        <v>410</v>
      </c>
    </row>
    <row r="3" spans="2:13" ht="15.75" x14ac:dyDescent="0.25">
      <c r="B3" s="355" t="s">
        <v>403</v>
      </c>
      <c r="C3" s="356">
        <v>9597.4166666666606</v>
      </c>
      <c r="D3" s="356">
        <v>6968.7166666666599</v>
      </c>
      <c r="E3" s="356">
        <v>8132.95</v>
      </c>
      <c r="F3" s="356">
        <v>7251.5166666666601</v>
      </c>
      <c r="G3" s="356">
        <v>6084.8833333333296</v>
      </c>
      <c r="H3" s="356">
        <v>3787.36666666666</v>
      </c>
      <c r="I3" s="356">
        <v>4417.5333333333301</v>
      </c>
      <c r="J3" s="301">
        <f>SUM(C3:I3)</f>
        <v>46240.383333333302</v>
      </c>
      <c r="K3" s="360">
        <f>J3/$M$3</f>
        <v>1.3901147407348763E-2</v>
      </c>
      <c r="M3" s="362">
        <f>Resumen!C6</f>
        <v>3326371.7</v>
      </c>
    </row>
    <row r="4" spans="2:13" x14ac:dyDescent="0.25">
      <c r="B4" s="355" t="s">
        <v>342</v>
      </c>
      <c r="C4" s="379">
        <v>4769.58</v>
      </c>
      <c r="D4" s="379">
        <v>7940.2666666666601</v>
      </c>
      <c r="E4" s="379">
        <v>4622.6499999999996</v>
      </c>
      <c r="F4" s="379">
        <v>4686.4333333333298</v>
      </c>
      <c r="G4" s="379">
        <v>4449.6166666666604</v>
      </c>
      <c r="H4" s="379">
        <v>4063.5666666666598</v>
      </c>
      <c r="I4" s="356">
        <v>5125.2666666666601</v>
      </c>
      <c r="J4" s="301">
        <f t="shared" ref="J4:J12" si="0">SUM(C4:I4)</f>
        <v>35657.379999999968</v>
      </c>
      <c r="K4" s="360">
        <f t="shared" ref="K4:K13" si="1">J4/$M$3</f>
        <v>1.0719601781123848E-2</v>
      </c>
    </row>
    <row r="5" spans="2:13" x14ac:dyDescent="0.25">
      <c r="B5" s="355" t="s">
        <v>390</v>
      </c>
      <c r="C5" s="379">
        <v>1071.4166666666599</v>
      </c>
      <c r="D5" s="379">
        <v>1034.7666666666601</v>
      </c>
      <c r="E5" s="379">
        <v>904.13333333333298</v>
      </c>
      <c r="F5" s="379">
        <v>852.2</v>
      </c>
      <c r="G5" s="379">
        <v>1029.2333333333299</v>
      </c>
      <c r="H5" s="379">
        <v>1125.0999999999999</v>
      </c>
      <c r="I5" s="356">
        <v>829.2</v>
      </c>
      <c r="J5" s="301">
        <f t="shared" si="0"/>
        <v>6846.049999999982</v>
      </c>
      <c r="K5" s="360">
        <f t="shared" si="1"/>
        <v>2.0581133491485576E-3</v>
      </c>
    </row>
    <row r="6" spans="2:13" x14ac:dyDescent="0.25">
      <c r="B6" s="355" t="s">
        <v>397</v>
      </c>
      <c r="C6" s="379">
        <v>919.36666666666599</v>
      </c>
      <c r="D6" s="379">
        <v>761.35</v>
      </c>
      <c r="E6" s="379">
        <v>1251.4833333333299</v>
      </c>
      <c r="F6" s="379">
        <v>915.08333333333303</v>
      </c>
      <c r="G6" s="379">
        <v>1254.45</v>
      </c>
      <c r="H6" s="379">
        <v>1026.5999999999999</v>
      </c>
      <c r="I6" s="356">
        <v>721.3</v>
      </c>
      <c r="J6" s="301">
        <f t="shared" si="0"/>
        <v>6849.6333333333287</v>
      </c>
      <c r="K6" s="360">
        <f t="shared" si="1"/>
        <v>2.0591905989740499E-3</v>
      </c>
    </row>
    <row r="7" spans="2:13" x14ac:dyDescent="0.25">
      <c r="B7" s="355" t="s">
        <v>398</v>
      </c>
      <c r="C7" s="379">
        <v>136.19999999999999</v>
      </c>
      <c r="D7" s="379">
        <v>141.36666666666599</v>
      </c>
      <c r="E7" s="379">
        <v>86.716666666666598</v>
      </c>
      <c r="F7" s="379">
        <v>82.216666666666598</v>
      </c>
      <c r="G7" s="379">
        <v>180.53333333333299</v>
      </c>
      <c r="H7" s="379">
        <v>294.35000000000002</v>
      </c>
      <c r="I7" s="356">
        <v>406.21666666666601</v>
      </c>
      <c r="J7" s="301">
        <f t="shared" si="0"/>
        <v>1327.5999999999981</v>
      </c>
      <c r="K7" s="360">
        <f t="shared" si="1"/>
        <v>3.991135446468589E-4</v>
      </c>
    </row>
    <row r="8" spans="2:13" x14ac:dyDescent="0.25">
      <c r="B8" s="355" t="s">
        <v>399</v>
      </c>
      <c r="C8" s="379">
        <v>254.2</v>
      </c>
      <c r="D8" s="379">
        <v>279.46666666666601</v>
      </c>
      <c r="E8" s="379">
        <v>236.833333333333</v>
      </c>
      <c r="F8" s="379">
        <v>173.05</v>
      </c>
      <c r="G8" s="379">
        <v>147.46666666666599</v>
      </c>
      <c r="H8" s="379">
        <v>3217.7333333333299</v>
      </c>
      <c r="I8" s="356">
        <v>691.45</v>
      </c>
      <c r="J8" s="301">
        <f t="shared" si="0"/>
        <v>5000.1999999999944</v>
      </c>
      <c r="K8" s="360">
        <f t="shared" si="1"/>
        <v>1.5031994169503048E-3</v>
      </c>
    </row>
    <row r="9" spans="2:13" x14ac:dyDescent="0.25">
      <c r="B9" s="355" t="s">
        <v>402</v>
      </c>
      <c r="C9" s="379">
        <v>248.1</v>
      </c>
      <c r="D9" s="379">
        <v>203.78333333333299</v>
      </c>
      <c r="E9" s="379">
        <v>181.78333333333299</v>
      </c>
      <c r="F9" s="379">
        <v>162.35</v>
      </c>
      <c r="G9" s="379">
        <v>169.95</v>
      </c>
      <c r="H9" s="379">
        <v>237.916666666666</v>
      </c>
      <c r="I9" s="356">
        <v>286.3</v>
      </c>
      <c r="J9" s="301">
        <f t="shared" si="0"/>
        <v>1490.183333333332</v>
      </c>
      <c r="K9" s="360">
        <f t="shared" si="1"/>
        <v>4.4799062393818828E-4</v>
      </c>
    </row>
    <row r="10" spans="2:13" x14ac:dyDescent="0.25">
      <c r="B10" s="355" t="s">
        <v>400</v>
      </c>
      <c r="C10" s="379">
        <v>2005.2833333333299</v>
      </c>
      <c r="D10" s="379">
        <v>351.06666666666598</v>
      </c>
      <c r="E10" s="379">
        <v>186.15</v>
      </c>
      <c r="F10" s="379">
        <v>446.666666666666</v>
      </c>
      <c r="G10" s="379">
        <v>1100.8499999999999</v>
      </c>
      <c r="H10" s="379">
        <v>527.96666666666601</v>
      </c>
      <c r="I10" s="356">
        <v>620.54999999999995</v>
      </c>
      <c r="J10" s="301">
        <f t="shared" si="0"/>
        <v>5238.5333333333283</v>
      </c>
      <c r="K10" s="360">
        <f t="shared" si="1"/>
        <v>1.5748490565060207E-3</v>
      </c>
    </row>
    <row r="11" spans="2:13" x14ac:dyDescent="0.25">
      <c r="B11" s="355" t="s">
        <v>401</v>
      </c>
      <c r="C11" s="379">
        <v>165.48333333333301</v>
      </c>
      <c r="D11" s="379">
        <v>165.85</v>
      </c>
      <c r="E11" s="379">
        <v>143.31666666666601</v>
      </c>
      <c r="F11" s="379">
        <v>129.266666666666</v>
      </c>
      <c r="G11" s="379">
        <v>168.73333333333301</v>
      </c>
      <c r="H11" s="379">
        <v>257.56666666666598</v>
      </c>
      <c r="I11" s="356">
        <v>354.28333333333302</v>
      </c>
      <c r="J11" s="301">
        <f t="shared" si="0"/>
        <v>1384.499999999997</v>
      </c>
      <c r="K11" s="360">
        <f t="shared" si="1"/>
        <v>4.1621926978274764E-4</v>
      </c>
    </row>
    <row r="12" spans="2:13" x14ac:dyDescent="0.25">
      <c r="B12" s="355" t="s">
        <v>468</v>
      </c>
      <c r="C12" s="379">
        <v>150.75</v>
      </c>
      <c r="D12" s="379">
        <v>64.716666666666598</v>
      </c>
      <c r="E12" s="379">
        <v>101.75</v>
      </c>
      <c r="F12" s="379">
        <v>88.783333333333303</v>
      </c>
      <c r="G12" s="379">
        <v>87.45</v>
      </c>
      <c r="H12" s="379">
        <v>142.333333333333</v>
      </c>
      <c r="I12" s="356">
        <v>515.4</v>
      </c>
      <c r="J12" s="301">
        <f t="shared" si="0"/>
        <v>1151.1833333333329</v>
      </c>
      <c r="K12" s="360">
        <f t="shared" si="1"/>
        <v>3.4607777998271597E-4</v>
      </c>
    </row>
    <row r="13" spans="2:13" ht="20.25" customHeight="1" x14ac:dyDescent="0.25">
      <c r="B13" s="357" t="s">
        <v>16</v>
      </c>
      <c r="C13" s="358">
        <f t="shared" ref="C13:I13" si="2">SUM(C3:C11)</f>
        <v>19167.046666666651</v>
      </c>
      <c r="D13" s="358">
        <f t="shared" si="2"/>
        <v>17846.633333333306</v>
      </c>
      <c r="E13" s="358">
        <f t="shared" si="2"/>
        <v>15746.016666666659</v>
      </c>
      <c r="F13" s="358">
        <f t="shared" si="2"/>
        <v>14698.783333333322</v>
      </c>
      <c r="G13" s="358">
        <f t="shared" si="2"/>
        <v>14585.716666666653</v>
      </c>
      <c r="H13" s="358">
        <f t="shared" si="2"/>
        <v>14538.166666666648</v>
      </c>
      <c r="I13" s="358">
        <f t="shared" si="2"/>
        <v>13452.099999999988</v>
      </c>
      <c r="J13" s="359">
        <f>SUM(J3:J12)</f>
        <v>111185.64666666658</v>
      </c>
      <c r="K13" s="360">
        <f t="shared" si="1"/>
        <v>3.3425502828402065E-2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P20" sqref="P2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81"/>
      <c r="B1" s="481"/>
    </row>
    <row r="2" spans="1:16" ht="15.75" thickBot="1" x14ac:dyDescent="0.3">
      <c r="A2" s="481"/>
      <c r="B2" s="481"/>
      <c r="C2" s="482" t="s">
        <v>527</v>
      </c>
      <c r="D2" s="483"/>
      <c r="E2" s="483"/>
      <c r="F2" s="483"/>
      <c r="G2" s="483"/>
      <c r="H2" s="483"/>
      <c r="I2" s="484"/>
      <c r="J2" s="482" t="s">
        <v>538</v>
      </c>
      <c r="K2" s="483"/>
      <c r="L2" s="483"/>
      <c r="M2" s="483"/>
      <c r="N2" s="483"/>
      <c r="O2" s="483"/>
      <c r="P2" s="484"/>
    </row>
    <row r="3" spans="1:16" ht="15.75" thickBot="1" x14ac:dyDescent="0.3">
      <c r="A3" s="481"/>
      <c r="B3" s="481"/>
      <c r="C3" s="485" t="s">
        <v>2</v>
      </c>
      <c r="D3" s="486"/>
      <c r="E3" s="486"/>
      <c r="F3" s="486"/>
      <c r="G3" s="486"/>
      <c r="H3" s="486"/>
      <c r="I3" s="487"/>
      <c r="J3" s="485" t="s">
        <v>2</v>
      </c>
      <c r="K3" s="486"/>
      <c r="L3" s="486"/>
      <c r="M3" s="486"/>
      <c r="N3" s="486"/>
      <c r="O3" s="486"/>
      <c r="P3" s="487"/>
    </row>
    <row r="4" spans="1:16" ht="15.75" thickBot="1" x14ac:dyDescent="0.3">
      <c r="A4" s="481"/>
      <c r="B4" s="481"/>
      <c r="C4" s="128">
        <v>44886</v>
      </c>
      <c r="D4" s="128">
        <v>44887</v>
      </c>
      <c r="E4" s="128">
        <v>44888</v>
      </c>
      <c r="F4" s="128">
        <v>44889</v>
      </c>
      <c r="G4" s="128">
        <v>44890</v>
      </c>
      <c r="H4" s="128">
        <v>44891</v>
      </c>
      <c r="I4" s="128">
        <v>44892</v>
      </c>
      <c r="J4" s="128">
        <v>44893</v>
      </c>
      <c r="K4" s="128">
        <v>44894</v>
      </c>
      <c r="L4" s="128">
        <v>44895</v>
      </c>
      <c r="M4" s="128">
        <v>44896</v>
      </c>
      <c r="N4" s="128">
        <v>44897</v>
      </c>
      <c r="O4" s="128">
        <v>44898</v>
      </c>
      <c r="P4" s="128">
        <v>44899</v>
      </c>
    </row>
    <row r="5" spans="1:16" ht="15.75" thickBot="1" x14ac:dyDescent="0.3">
      <c r="B5" s="15" t="s">
        <v>417</v>
      </c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61532</v>
      </c>
      <c r="D6" s="190">
        <v>73881</v>
      </c>
      <c r="E6" s="190">
        <v>41429</v>
      </c>
      <c r="F6" s="190">
        <v>40551</v>
      </c>
      <c r="G6" s="190">
        <v>31295</v>
      </c>
      <c r="H6" s="190"/>
      <c r="I6" s="190"/>
      <c r="J6" s="193">
        <v>29571</v>
      </c>
      <c r="K6" s="193">
        <v>28121</v>
      </c>
      <c r="L6" s="193">
        <v>26849</v>
      </c>
      <c r="M6" s="193">
        <v>26141</v>
      </c>
      <c r="N6" s="193">
        <v>25650</v>
      </c>
      <c r="O6" s="193"/>
      <c r="P6" s="194"/>
    </row>
    <row r="7" spans="1:16" x14ac:dyDescent="0.25">
      <c r="B7" s="188" t="s">
        <v>347</v>
      </c>
      <c r="C7" s="189">
        <v>64533</v>
      </c>
      <c r="D7" s="190">
        <v>72655</v>
      </c>
      <c r="E7" s="190">
        <v>52372</v>
      </c>
      <c r="F7" s="190">
        <v>52689</v>
      </c>
      <c r="G7" s="190">
        <v>47388</v>
      </c>
      <c r="H7" s="190"/>
      <c r="I7" s="190"/>
      <c r="J7" s="192">
        <v>48243</v>
      </c>
      <c r="K7" s="193">
        <v>48916</v>
      </c>
      <c r="L7" s="193">
        <v>47763</v>
      </c>
      <c r="M7" s="193">
        <v>46602</v>
      </c>
      <c r="N7" s="193">
        <v>46402</v>
      </c>
      <c r="O7" s="193"/>
      <c r="P7" s="194"/>
    </row>
    <row r="8" spans="1:16" ht="18" customHeight="1" x14ac:dyDescent="0.25">
      <c r="B8" s="188" t="s">
        <v>348</v>
      </c>
      <c r="C8" s="189">
        <v>21632</v>
      </c>
      <c r="D8" s="190">
        <v>18567</v>
      </c>
      <c r="E8" s="190">
        <v>18531</v>
      </c>
      <c r="F8" s="190">
        <v>18654</v>
      </c>
      <c r="G8" s="190">
        <v>15516</v>
      </c>
      <c r="H8" s="190"/>
      <c r="I8" s="190"/>
      <c r="J8" s="192">
        <v>17094</v>
      </c>
      <c r="K8" s="193">
        <v>16832</v>
      </c>
      <c r="L8" s="193">
        <v>15956</v>
      </c>
      <c r="M8" s="193">
        <v>13346</v>
      </c>
      <c r="N8" s="193">
        <v>14299</v>
      </c>
      <c r="O8" s="193"/>
      <c r="P8" s="194"/>
    </row>
    <row r="9" spans="1:16" x14ac:dyDescent="0.25">
      <c r="B9" s="188" t="s">
        <v>349</v>
      </c>
      <c r="C9" s="189">
        <v>51244</v>
      </c>
      <c r="D9" s="190">
        <v>50209</v>
      </c>
      <c r="E9" s="190">
        <v>50836</v>
      </c>
      <c r="F9" s="190">
        <v>47888</v>
      </c>
      <c r="G9" s="190">
        <v>39767</v>
      </c>
      <c r="H9" s="190"/>
      <c r="I9" s="190"/>
      <c r="J9" s="192">
        <v>48331</v>
      </c>
      <c r="K9" s="193">
        <v>46372</v>
      </c>
      <c r="L9" s="193">
        <v>44976</v>
      </c>
      <c r="M9" s="193">
        <v>44395</v>
      </c>
      <c r="N9" s="193">
        <v>42111</v>
      </c>
      <c r="O9" s="193"/>
      <c r="P9" s="194"/>
    </row>
    <row r="10" spans="1:16" x14ac:dyDescent="0.25">
      <c r="B10" s="188" t="s">
        <v>350</v>
      </c>
      <c r="C10" s="189">
        <v>29859</v>
      </c>
      <c r="D10" s="190">
        <v>27131</v>
      </c>
      <c r="E10" s="190">
        <v>25817</v>
      </c>
      <c r="F10" s="190">
        <v>24765</v>
      </c>
      <c r="G10" s="190">
        <v>21445</v>
      </c>
      <c r="H10" s="190"/>
      <c r="I10" s="190"/>
      <c r="J10" s="192">
        <v>24541</v>
      </c>
      <c r="K10" s="193">
        <v>23287</v>
      </c>
      <c r="L10" s="193">
        <v>23228</v>
      </c>
      <c r="M10" s="193">
        <v>22630</v>
      </c>
      <c r="N10" s="193">
        <v>20712</v>
      </c>
      <c r="O10" s="193"/>
      <c r="P10" s="194"/>
    </row>
    <row r="11" spans="1:16" x14ac:dyDescent="0.25">
      <c r="B11" s="188" t="s">
        <v>351</v>
      </c>
      <c r="C11" s="189">
        <v>30349</v>
      </c>
      <c r="D11" s="190">
        <v>29858</v>
      </c>
      <c r="E11" s="190">
        <v>29531</v>
      </c>
      <c r="F11" s="190">
        <v>27982</v>
      </c>
      <c r="G11" s="190">
        <v>24648</v>
      </c>
      <c r="H11" s="190"/>
      <c r="I11" s="190"/>
      <c r="J11" s="192">
        <v>27523</v>
      </c>
      <c r="K11" s="193">
        <v>26628</v>
      </c>
      <c r="L11" s="193">
        <v>26258</v>
      </c>
      <c r="M11" s="193">
        <v>26179</v>
      </c>
      <c r="N11" s="193">
        <v>25119</v>
      </c>
      <c r="O11" s="193"/>
      <c r="P11" s="194"/>
    </row>
    <row r="12" spans="1:16" x14ac:dyDescent="0.25">
      <c r="B12" s="188" t="s">
        <v>352</v>
      </c>
      <c r="C12" s="189">
        <v>31654</v>
      </c>
      <c r="D12" s="190">
        <v>30770</v>
      </c>
      <c r="E12" s="190">
        <v>30088</v>
      </c>
      <c r="F12" s="190">
        <v>28748</v>
      </c>
      <c r="G12" s="190">
        <v>25325</v>
      </c>
      <c r="H12" s="190"/>
      <c r="I12" s="190"/>
      <c r="J12" s="192">
        <v>29211</v>
      </c>
      <c r="K12" s="193">
        <v>28837</v>
      </c>
      <c r="L12" s="193">
        <v>27656</v>
      </c>
      <c r="M12" s="193">
        <v>27509</v>
      </c>
      <c r="N12" s="193">
        <v>25514</v>
      </c>
      <c r="O12" s="193"/>
      <c r="P12" s="194"/>
    </row>
    <row r="13" spans="1:16" x14ac:dyDescent="0.25">
      <c r="B13" s="188" t="s">
        <v>353</v>
      </c>
      <c r="C13" s="189">
        <v>7139</v>
      </c>
      <c r="D13" s="190">
        <v>7634</v>
      </c>
      <c r="E13" s="190">
        <v>6645</v>
      </c>
      <c r="F13" s="190">
        <v>6173</v>
      </c>
      <c r="G13" s="190">
        <v>4825</v>
      </c>
      <c r="H13" s="190"/>
      <c r="I13" s="190"/>
      <c r="J13" s="193">
        <v>6173</v>
      </c>
      <c r="K13" s="193">
        <v>5558</v>
      </c>
      <c r="L13" s="193">
        <v>5437</v>
      </c>
      <c r="M13" s="193">
        <v>5394</v>
      </c>
      <c r="N13" s="193">
        <v>4727</v>
      </c>
      <c r="O13" s="193"/>
      <c r="P13" s="194"/>
    </row>
    <row r="14" spans="1:16" ht="15.75" thickBot="1" x14ac:dyDescent="0.3">
      <c r="B14" s="188" t="s">
        <v>393</v>
      </c>
      <c r="C14" s="189">
        <v>50541</v>
      </c>
      <c r="D14" s="190">
        <v>50575</v>
      </c>
      <c r="E14" s="190">
        <v>50157</v>
      </c>
      <c r="F14" s="190">
        <v>48582</v>
      </c>
      <c r="G14" s="190">
        <v>42165</v>
      </c>
      <c r="H14" s="190"/>
      <c r="I14" s="190"/>
      <c r="J14" s="192">
        <v>48041</v>
      </c>
      <c r="K14" s="193">
        <v>47575</v>
      </c>
      <c r="L14" s="193">
        <v>47386</v>
      </c>
      <c r="M14" s="193">
        <v>46329</v>
      </c>
      <c r="N14" s="193">
        <v>42747</v>
      </c>
      <c r="O14" s="193"/>
      <c r="P14" s="194"/>
    </row>
    <row r="15" spans="1:16" ht="15.75" thickBot="1" x14ac:dyDescent="0.3">
      <c r="B15" s="196" t="s">
        <v>16</v>
      </c>
      <c r="C15" s="195">
        <v>348483</v>
      </c>
      <c r="D15" s="195">
        <v>361280</v>
      </c>
      <c r="E15" s="195">
        <v>305406</v>
      </c>
      <c r="F15" s="195">
        <v>296032</v>
      </c>
      <c r="G15" s="195">
        <v>252374</v>
      </c>
      <c r="H15" s="195"/>
      <c r="I15" s="195"/>
      <c r="J15" s="195">
        <f>SUM(J6:J14)</f>
        <v>278728</v>
      </c>
      <c r="K15" s="195">
        <f t="shared" ref="K15:P15" si="0">SUM(K6:K14)</f>
        <v>272126</v>
      </c>
      <c r="L15" s="195">
        <f t="shared" si="0"/>
        <v>265509</v>
      </c>
      <c r="M15" s="195">
        <f t="shared" si="0"/>
        <v>258525</v>
      </c>
      <c r="N15" s="195">
        <f t="shared" si="0"/>
        <v>247281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418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16245</v>
      </c>
      <c r="I17" s="185"/>
      <c r="J17" s="186"/>
      <c r="K17" s="187"/>
      <c r="L17" s="187"/>
      <c r="M17" s="187"/>
      <c r="N17" s="187"/>
      <c r="O17" s="187">
        <v>16471</v>
      </c>
      <c r="P17" s="382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6462</v>
      </c>
      <c r="I18" s="191"/>
      <c r="J18" s="192"/>
      <c r="K18" s="193"/>
      <c r="L18" s="193"/>
      <c r="M18" s="193"/>
      <c r="N18" s="193"/>
      <c r="O18" s="193">
        <v>5718</v>
      </c>
      <c r="P18" s="383"/>
    </row>
    <row r="19" spans="2:16" x14ac:dyDescent="0.25">
      <c r="B19" s="188" t="s">
        <v>421</v>
      </c>
      <c r="C19" s="189"/>
      <c r="D19" s="190"/>
      <c r="E19" s="190"/>
      <c r="F19" s="190"/>
      <c r="G19" s="190"/>
      <c r="H19" s="190">
        <v>29567</v>
      </c>
      <c r="I19" s="191"/>
      <c r="J19" s="192"/>
      <c r="K19" s="193"/>
      <c r="L19" s="193"/>
      <c r="M19" s="193"/>
      <c r="N19" s="193"/>
      <c r="O19" s="193">
        <v>32188</v>
      </c>
      <c r="P19" s="383"/>
    </row>
    <row r="20" spans="2:16" x14ac:dyDescent="0.25">
      <c r="B20" s="188" t="s">
        <v>463</v>
      </c>
      <c r="C20" s="189"/>
      <c r="D20" s="190"/>
      <c r="E20" s="190"/>
      <c r="F20" s="190"/>
      <c r="G20" s="190"/>
      <c r="H20" s="190">
        <v>32076</v>
      </c>
      <c r="I20" s="191"/>
      <c r="J20" s="192"/>
      <c r="K20" s="193"/>
      <c r="L20" s="193"/>
      <c r="M20" s="193"/>
      <c r="N20" s="193"/>
      <c r="O20" s="193">
        <v>34414</v>
      </c>
      <c r="P20" s="383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16035</v>
      </c>
      <c r="I21" s="191"/>
      <c r="J21" s="192"/>
      <c r="K21" s="193"/>
      <c r="L21" s="193"/>
      <c r="M21" s="193"/>
      <c r="N21" s="193"/>
      <c r="O21" s="193">
        <v>17662</v>
      </c>
      <c r="P21" s="383"/>
    </row>
    <row r="22" spans="2:16" x14ac:dyDescent="0.25">
      <c r="B22" s="188" t="s">
        <v>422</v>
      </c>
      <c r="C22" s="189"/>
      <c r="D22" s="190"/>
      <c r="E22" s="190"/>
      <c r="F22" s="190"/>
      <c r="G22" s="190"/>
      <c r="H22" s="190">
        <v>40344</v>
      </c>
      <c r="I22" s="191"/>
      <c r="J22" s="192"/>
      <c r="K22" s="193"/>
      <c r="L22" s="193"/>
      <c r="M22" s="193"/>
      <c r="N22" s="193"/>
      <c r="O22" s="193">
        <v>45448</v>
      </c>
      <c r="P22" s="383"/>
    </row>
    <row r="23" spans="2:16" x14ac:dyDescent="0.25">
      <c r="B23" s="257" t="s">
        <v>419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3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33362</v>
      </c>
      <c r="J24" s="192"/>
      <c r="K24" s="193"/>
      <c r="L24" s="193"/>
      <c r="M24" s="376"/>
      <c r="N24" s="193"/>
      <c r="O24" s="193"/>
      <c r="P24" s="442">
        <v>36025</v>
      </c>
    </row>
    <row r="25" spans="2:16" x14ac:dyDescent="0.25">
      <c r="B25" s="188" t="s">
        <v>356</v>
      </c>
      <c r="I25" s="190">
        <v>40460</v>
      </c>
      <c r="J25" s="192"/>
      <c r="K25" s="193"/>
      <c r="L25" s="193"/>
      <c r="M25" s="193"/>
      <c r="N25" s="193"/>
      <c r="O25" s="193"/>
      <c r="P25" s="383">
        <v>43769</v>
      </c>
    </row>
    <row r="26" spans="2:16" x14ac:dyDescent="0.25">
      <c r="B26" s="188" t="s">
        <v>420</v>
      </c>
      <c r="I26" s="190">
        <v>26045</v>
      </c>
      <c r="J26" s="192"/>
      <c r="K26" s="193"/>
      <c r="L26" s="193"/>
      <c r="M26" s="193"/>
      <c r="N26" s="193"/>
      <c r="O26" s="193"/>
      <c r="P26" s="383">
        <v>28520</v>
      </c>
    </row>
    <row r="27" spans="2:16" ht="15.75" thickBot="1" x14ac:dyDescent="0.3">
      <c r="B27" s="188" t="s">
        <v>357</v>
      </c>
      <c r="I27" s="190">
        <v>5662</v>
      </c>
      <c r="J27" s="192"/>
      <c r="K27" s="193"/>
      <c r="L27" s="193"/>
      <c r="M27" s="193"/>
      <c r="N27" s="193"/>
      <c r="O27" s="193"/>
      <c r="P27" s="383">
        <v>6015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140729</v>
      </c>
      <c r="I28" s="293">
        <v>105529</v>
      </c>
      <c r="J28" s="195"/>
      <c r="K28" s="195"/>
      <c r="L28" s="195"/>
      <c r="M28" s="195"/>
      <c r="N28" s="195"/>
      <c r="O28" s="195">
        <f>SUM(O17:O27)</f>
        <v>151901</v>
      </c>
      <c r="P28" s="195">
        <f>SUM(P17:P27)</f>
        <v>114329</v>
      </c>
    </row>
    <row r="29" spans="2:16" ht="15.75" thickBot="1" x14ac:dyDescent="0.3"/>
    <row r="30" spans="2:16" ht="15.75" thickBot="1" x14ac:dyDescent="0.3">
      <c r="B30" s="131" t="s">
        <v>417</v>
      </c>
      <c r="C30" s="200" t="s">
        <v>527</v>
      </c>
      <c r="D30" s="201" t="s">
        <v>538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248688</v>
      </c>
      <c r="D31" s="205">
        <f t="shared" ref="D31:D40" si="2">SUM(J6:P6)</f>
        <v>136332</v>
      </c>
      <c r="E31" s="206">
        <f t="shared" ref="E31:E40" si="3">+IFERROR((D31-C31)/C31,"-")</f>
        <v>-0.45179502026635787</v>
      </c>
    </row>
    <row r="32" spans="2:16" x14ac:dyDescent="0.25">
      <c r="B32" s="207" t="s">
        <v>347</v>
      </c>
      <c r="C32" s="208">
        <f t="shared" si="1"/>
        <v>289637</v>
      </c>
      <c r="D32" s="209">
        <f t="shared" si="2"/>
        <v>237926</v>
      </c>
      <c r="E32" s="210">
        <f t="shared" si="3"/>
        <v>-0.17853727251697815</v>
      </c>
    </row>
    <row r="33" spans="2:5" x14ac:dyDescent="0.25">
      <c r="B33" s="207" t="s">
        <v>348</v>
      </c>
      <c r="C33" s="208">
        <f t="shared" si="1"/>
        <v>92900</v>
      </c>
      <c r="D33" s="209">
        <f t="shared" si="2"/>
        <v>77527</v>
      </c>
      <c r="E33" s="210">
        <f t="shared" si="3"/>
        <v>-0.16547900968783638</v>
      </c>
    </row>
    <row r="34" spans="2:5" x14ac:dyDescent="0.25">
      <c r="B34" s="207" t="s">
        <v>349</v>
      </c>
      <c r="C34" s="208">
        <f t="shared" si="1"/>
        <v>239944</v>
      </c>
      <c r="D34" s="209">
        <f t="shared" si="2"/>
        <v>226185</v>
      </c>
      <c r="E34" s="210">
        <f t="shared" si="3"/>
        <v>-5.7342546594205311E-2</v>
      </c>
    </row>
    <row r="35" spans="2:5" x14ac:dyDescent="0.25">
      <c r="B35" s="207" t="s">
        <v>350</v>
      </c>
      <c r="C35" s="208">
        <f t="shared" si="1"/>
        <v>129017</v>
      </c>
      <c r="D35" s="209">
        <f t="shared" si="2"/>
        <v>114398</v>
      </c>
      <c r="E35" s="210">
        <f t="shared" si="3"/>
        <v>-0.11331064898424238</v>
      </c>
    </row>
    <row r="36" spans="2:5" x14ac:dyDescent="0.25">
      <c r="B36" s="207" t="s">
        <v>351</v>
      </c>
      <c r="C36" s="208">
        <f t="shared" si="1"/>
        <v>142368</v>
      </c>
      <c r="D36" s="209">
        <f t="shared" si="2"/>
        <v>131707</v>
      </c>
      <c r="E36" s="210">
        <f t="shared" si="3"/>
        <v>-7.4883400764216679E-2</v>
      </c>
    </row>
    <row r="37" spans="2:5" x14ac:dyDescent="0.25">
      <c r="B37" s="207" t="s">
        <v>352</v>
      </c>
      <c r="C37" s="208">
        <f t="shared" si="1"/>
        <v>146585</v>
      </c>
      <c r="D37" s="209">
        <f t="shared" si="2"/>
        <v>138727</v>
      </c>
      <c r="E37" s="210">
        <f t="shared" si="3"/>
        <v>-5.3607122147559437E-2</v>
      </c>
    </row>
    <row r="38" spans="2:5" x14ac:dyDescent="0.25">
      <c r="B38" s="203" t="s">
        <v>353</v>
      </c>
      <c r="C38" s="208">
        <f t="shared" si="1"/>
        <v>32416</v>
      </c>
      <c r="D38" s="209">
        <f t="shared" si="2"/>
        <v>27289</v>
      </c>
      <c r="E38" s="211">
        <f t="shared" si="3"/>
        <v>-0.15816263573543929</v>
      </c>
    </row>
    <row r="39" spans="2:5" ht="15.75" thickBot="1" x14ac:dyDescent="0.3">
      <c r="B39" s="203" t="s">
        <v>393</v>
      </c>
      <c r="C39" s="208">
        <f t="shared" si="1"/>
        <v>242020</v>
      </c>
      <c r="D39" s="209">
        <f t="shared" si="2"/>
        <v>232078</v>
      </c>
      <c r="E39" s="211">
        <f t="shared" ref="E39" si="4">+IFERROR((D39-C39)/C39,"-")</f>
        <v>-4.1079249648789354E-2</v>
      </c>
    </row>
    <row r="40" spans="2:5" ht="15.75" thickBot="1" x14ac:dyDescent="0.3">
      <c r="B40" s="212" t="s">
        <v>16</v>
      </c>
      <c r="C40" s="213">
        <f t="shared" si="1"/>
        <v>1563575</v>
      </c>
      <c r="D40" s="214">
        <f t="shared" si="2"/>
        <v>1322169</v>
      </c>
      <c r="E40" s="215">
        <f t="shared" si="3"/>
        <v>-0.15439361719137235</v>
      </c>
    </row>
    <row r="41" spans="2:5" ht="15.75" thickBot="1" x14ac:dyDescent="0.3">
      <c r="B41" s="131" t="s">
        <v>418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16245</v>
      </c>
      <c r="D42" s="209" t="e">
        <f>#REF!</f>
        <v>#REF!</v>
      </c>
      <c r="E42" s="216" t="str">
        <f t="shared" si="5"/>
        <v>-</v>
      </c>
    </row>
    <row r="43" spans="2:5" x14ac:dyDescent="0.25">
      <c r="B43" s="207" t="s">
        <v>359</v>
      </c>
      <c r="C43" s="208">
        <f t="shared" si="6"/>
        <v>6462</v>
      </c>
      <c r="D43" s="209" t="e">
        <f>#REF!</f>
        <v>#REF!</v>
      </c>
      <c r="E43" s="216" t="str">
        <f t="shared" si="5"/>
        <v>-</v>
      </c>
    </row>
    <row r="44" spans="2:5" x14ac:dyDescent="0.25">
      <c r="B44" s="299" t="s">
        <v>421</v>
      </c>
      <c r="C44" s="208">
        <f t="shared" si="6"/>
        <v>29567</v>
      </c>
      <c r="D44" s="209" t="e">
        <f>#REF!</f>
        <v>#REF!</v>
      </c>
      <c r="E44" s="216" t="str">
        <f t="shared" si="5"/>
        <v>-</v>
      </c>
    </row>
    <row r="45" spans="2:5" ht="15.75" thickBot="1" x14ac:dyDescent="0.3">
      <c r="B45" s="299" t="s">
        <v>463</v>
      </c>
      <c r="C45" s="208">
        <f t="shared" si="6"/>
        <v>32076</v>
      </c>
      <c r="D45" s="209" t="e">
        <f>#REF!</f>
        <v>#REF!</v>
      </c>
      <c r="E45" s="216" t="str">
        <f t="shared" si="5"/>
        <v>-</v>
      </c>
    </row>
    <row r="46" spans="2:5" ht="15.75" thickBot="1" x14ac:dyDescent="0.3">
      <c r="B46" s="299" t="s">
        <v>354</v>
      </c>
      <c r="C46" s="208">
        <f t="shared" si="6"/>
        <v>16035</v>
      </c>
      <c r="D46" s="209" t="e">
        <f>#REF!</f>
        <v>#REF!</v>
      </c>
      <c r="E46" s="216" t="str">
        <f t="shared" si="5"/>
        <v>-</v>
      </c>
    </row>
    <row r="47" spans="2:5" ht="15.75" thickBot="1" x14ac:dyDescent="0.3">
      <c r="B47" s="299" t="s">
        <v>422</v>
      </c>
      <c r="C47" s="208">
        <f t="shared" si="6"/>
        <v>40344</v>
      </c>
      <c r="D47" s="209" t="e">
        <f>#REF!</f>
        <v>#REF!</v>
      </c>
      <c r="E47" s="216" t="str">
        <f t="shared" si="5"/>
        <v>-</v>
      </c>
    </row>
    <row r="48" spans="2:5" ht="15.75" thickBot="1" x14ac:dyDescent="0.3">
      <c r="B48" s="131" t="s">
        <v>419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33362</v>
      </c>
      <c r="D49" s="209">
        <f>P24</f>
        <v>36025</v>
      </c>
      <c r="E49" s="216">
        <f t="shared" si="5"/>
        <v>7.9821353635873143E-2</v>
      </c>
    </row>
    <row r="50" spans="2:5" ht="15.75" thickBot="1" x14ac:dyDescent="0.3">
      <c r="B50" s="207" t="s">
        <v>356</v>
      </c>
      <c r="C50" s="208">
        <f>I25</f>
        <v>40460</v>
      </c>
      <c r="D50" s="209">
        <f>P25</f>
        <v>43769</v>
      </c>
      <c r="E50" s="216">
        <f t="shared" si="5"/>
        <v>8.1784478497281266E-2</v>
      </c>
    </row>
    <row r="51" spans="2:5" ht="15.75" thickBot="1" x14ac:dyDescent="0.3">
      <c r="B51" s="299" t="s">
        <v>420</v>
      </c>
      <c r="C51" s="208">
        <f>I26</f>
        <v>26045</v>
      </c>
      <c r="D51" s="209">
        <f>P26</f>
        <v>28520</v>
      </c>
      <c r="E51" s="216">
        <f t="shared" ref="E51" si="7">+IFERROR((D51-C51)/C51,"-")</f>
        <v>9.5027836436936075E-2</v>
      </c>
    </row>
    <row r="52" spans="2:5" ht="15.75" thickBot="1" x14ac:dyDescent="0.3">
      <c r="B52" s="207" t="s">
        <v>357</v>
      </c>
      <c r="C52" s="208">
        <f>I27</f>
        <v>5662</v>
      </c>
      <c r="D52" s="209">
        <f>P27</f>
        <v>6015</v>
      </c>
      <c r="E52" s="216">
        <f t="shared" si="5"/>
        <v>6.2345460967855884E-2</v>
      </c>
    </row>
    <row r="53" spans="2:5" ht="15.75" thickBot="1" x14ac:dyDescent="0.3">
      <c r="B53" s="196" t="s">
        <v>222</v>
      </c>
      <c r="C53" s="217">
        <f>SUM(C42:C52)</f>
        <v>246258</v>
      </c>
      <c r="D53" s="218" t="e">
        <f>SUM(D42:D52)</f>
        <v>#REF!</v>
      </c>
      <c r="E53" s="215" t="str">
        <f t="shared" si="5"/>
        <v>-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M26" sqref="M26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81"/>
      <c r="B2" s="481"/>
    </row>
    <row r="3" spans="1:20" ht="15.75" thickBot="1" x14ac:dyDescent="0.3">
      <c r="A3" s="481"/>
      <c r="B3" s="481"/>
      <c r="C3" s="482" t="s">
        <v>527</v>
      </c>
      <c r="D3" s="483"/>
      <c r="E3" s="483"/>
      <c r="F3" s="483"/>
      <c r="G3" s="483"/>
      <c r="H3" s="483"/>
      <c r="I3" s="484"/>
      <c r="J3" s="482" t="s">
        <v>538</v>
      </c>
      <c r="K3" s="483"/>
      <c r="L3" s="483"/>
      <c r="M3" s="483"/>
      <c r="N3" s="483"/>
      <c r="O3" s="483"/>
      <c r="P3" s="484"/>
    </row>
    <row r="4" spans="1:20" ht="15.75" thickBot="1" x14ac:dyDescent="0.3">
      <c r="A4" s="481"/>
      <c r="B4" s="481"/>
      <c r="C4" s="485" t="s">
        <v>2</v>
      </c>
      <c r="D4" s="486"/>
      <c r="E4" s="486"/>
      <c r="F4" s="486"/>
      <c r="G4" s="486"/>
      <c r="H4" s="486"/>
      <c r="I4" s="487"/>
      <c r="J4" s="485" t="s">
        <v>2</v>
      </c>
      <c r="K4" s="486"/>
      <c r="L4" s="486"/>
      <c r="M4" s="486"/>
      <c r="N4" s="486"/>
      <c r="O4" s="486"/>
      <c r="P4" s="487"/>
    </row>
    <row r="5" spans="1:20" ht="15.75" thickBot="1" x14ac:dyDescent="0.3">
      <c r="A5" s="481"/>
      <c r="B5" s="481"/>
      <c r="C5" s="128">
        <v>44886</v>
      </c>
      <c r="D5" s="128">
        <v>44887</v>
      </c>
      <c r="E5" s="128">
        <v>44888</v>
      </c>
      <c r="F5" s="128">
        <v>44889</v>
      </c>
      <c r="G5" s="128">
        <v>44890</v>
      </c>
      <c r="H5" s="128">
        <v>44891</v>
      </c>
      <c r="I5" s="128">
        <v>44892</v>
      </c>
      <c r="J5" s="128">
        <v>44893</v>
      </c>
      <c r="K5" s="128">
        <v>44894</v>
      </c>
      <c r="L5" s="128">
        <v>44895</v>
      </c>
      <c r="M5" s="128">
        <v>44896</v>
      </c>
      <c r="N5" s="128">
        <v>44897</v>
      </c>
      <c r="O5" s="128">
        <v>44898</v>
      </c>
      <c r="P5" s="128">
        <v>44899</v>
      </c>
    </row>
    <row r="6" spans="1:20" ht="15.75" thickBot="1" x14ac:dyDescent="0.3">
      <c r="B6" s="15" t="s">
        <v>417</v>
      </c>
      <c r="C6" s="130">
        <v>44760</v>
      </c>
      <c r="D6" s="130">
        <v>44761</v>
      </c>
      <c r="E6" s="130">
        <v>44762</v>
      </c>
      <c r="F6" s="130">
        <v>44763</v>
      </c>
      <c r="G6" s="130">
        <v>44764</v>
      </c>
      <c r="H6" s="130">
        <v>44765</v>
      </c>
      <c r="I6" s="130">
        <v>44766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31445.3166666666</v>
      </c>
      <c r="D7" s="220">
        <v>30099.200000000001</v>
      </c>
      <c r="E7" s="220">
        <v>13184.55</v>
      </c>
      <c r="F7" s="220">
        <v>25507.599999999999</v>
      </c>
      <c r="G7" s="220">
        <v>22664.3166666666</v>
      </c>
      <c r="H7" s="220"/>
      <c r="I7" s="220"/>
      <c r="J7" s="222">
        <v>11625.0333333333</v>
      </c>
      <c r="K7" s="222">
        <v>20163.599999999999</v>
      </c>
      <c r="L7" s="222">
        <v>19696.683333333302</v>
      </c>
      <c r="M7" s="222">
        <v>21259.25</v>
      </c>
      <c r="N7" s="365">
        <v>18700.266666666601</v>
      </c>
      <c r="O7" s="222"/>
      <c r="P7" s="223"/>
    </row>
    <row r="8" spans="1:20" x14ac:dyDescent="0.25">
      <c r="B8" s="188" t="s">
        <v>347</v>
      </c>
      <c r="C8" s="220">
        <v>49272.383333333302</v>
      </c>
      <c r="D8" s="220">
        <v>43434.3</v>
      </c>
      <c r="E8" s="220">
        <v>42510.19</v>
      </c>
      <c r="F8" s="220">
        <v>43117.866666666603</v>
      </c>
      <c r="G8" s="220">
        <v>41664.266666666597</v>
      </c>
      <c r="H8" s="220"/>
      <c r="I8" s="220"/>
      <c r="J8" s="221">
        <v>46822.8166666666</v>
      </c>
      <c r="K8" s="365">
        <v>46439.666666666599</v>
      </c>
      <c r="L8" s="222">
        <v>46579.95</v>
      </c>
      <c r="M8" s="365">
        <v>45703.583333333299</v>
      </c>
      <c r="N8" s="365">
        <v>44727.4</v>
      </c>
      <c r="O8" s="222"/>
      <c r="P8" s="223"/>
    </row>
    <row r="9" spans="1:20" x14ac:dyDescent="0.25">
      <c r="B9" s="188" t="s">
        <v>348</v>
      </c>
      <c r="C9" s="220">
        <v>19809.419999999998</v>
      </c>
      <c r="D9" s="220">
        <v>16208.083333333299</v>
      </c>
      <c r="E9" s="220">
        <v>17400.900000000001</v>
      </c>
      <c r="F9" s="220">
        <v>16245.733333333301</v>
      </c>
      <c r="G9" s="220">
        <v>14042.32</v>
      </c>
      <c r="H9" s="220"/>
      <c r="I9" s="220"/>
      <c r="J9" s="221">
        <v>16285.6</v>
      </c>
      <c r="K9" s="222">
        <v>15725.2166666666</v>
      </c>
      <c r="L9" s="222">
        <v>13243.2166666666</v>
      </c>
      <c r="M9" s="222">
        <v>10899.7</v>
      </c>
      <c r="N9" s="222">
        <v>12467.2</v>
      </c>
      <c r="O9" s="222"/>
      <c r="P9" s="223"/>
    </row>
    <row r="10" spans="1:20" ht="17.25" customHeight="1" x14ac:dyDescent="0.25">
      <c r="B10" s="188" t="s">
        <v>349</v>
      </c>
      <c r="C10" s="220">
        <v>50628.8166666666</v>
      </c>
      <c r="D10" s="220">
        <v>47434.333333333299</v>
      </c>
      <c r="E10" s="220">
        <v>51780.9</v>
      </c>
      <c r="F10" s="220">
        <v>49091.4</v>
      </c>
      <c r="G10" s="220">
        <v>35557.3166666666</v>
      </c>
      <c r="H10" s="220"/>
      <c r="I10" s="220"/>
      <c r="J10" s="365">
        <v>47468.3166666666</v>
      </c>
      <c r="K10" s="365">
        <v>47457.25</v>
      </c>
      <c r="L10" s="365">
        <v>46027.216666666602</v>
      </c>
      <c r="M10" s="365">
        <v>45525.183333333298</v>
      </c>
      <c r="N10" s="365">
        <v>43214.15</v>
      </c>
      <c r="O10" s="222"/>
      <c r="P10" s="223"/>
    </row>
    <row r="11" spans="1:20" x14ac:dyDescent="0.25">
      <c r="B11" s="188" t="s">
        <v>350</v>
      </c>
      <c r="C11" s="220">
        <v>13846.366666666599</v>
      </c>
      <c r="D11" s="220">
        <v>12729.2166666666</v>
      </c>
      <c r="E11" s="220">
        <v>13004.8</v>
      </c>
      <c r="F11" s="220">
        <v>12078.5333333333</v>
      </c>
      <c r="G11" s="220">
        <v>9646.7000000000007</v>
      </c>
      <c r="H11" s="220"/>
      <c r="I11" s="220"/>
      <c r="J11" s="222">
        <v>12455.366666666599</v>
      </c>
      <c r="K11" s="222">
        <v>11940.75</v>
      </c>
      <c r="L11" s="365">
        <v>12861.116666666599</v>
      </c>
      <c r="M11" s="365">
        <v>12074.083333333299</v>
      </c>
      <c r="N11" s="222">
        <v>11414.3833333333</v>
      </c>
      <c r="O11" s="222"/>
      <c r="P11" s="223"/>
    </row>
    <row r="12" spans="1:20" x14ac:dyDescent="0.25">
      <c r="B12" s="188" t="s">
        <v>351</v>
      </c>
      <c r="C12" s="220">
        <v>13034.52</v>
      </c>
      <c r="D12" s="220">
        <v>12294.45</v>
      </c>
      <c r="E12" s="220">
        <v>12566.4</v>
      </c>
      <c r="F12" s="220">
        <v>12163.266666666599</v>
      </c>
      <c r="G12" s="220">
        <v>9601.7166666666599</v>
      </c>
      <c r="H12" s="220"/>
      <c r="I12" s="220"/>
      <c r="J12" s="365">
        <v>11023.0333333333</v>
      </c>
      <c r="K12" s="365">
        <v>11043.65</v>
      </c>
      <c r="L12" s="222">
        <v>11014.9666666666</v>
      </c>
      <c r="M12" s="222">
        <v>10914.583333333299</v>
      </c>
      <c r="N12" s="365">
        <v>11190.0333333333</v>
      </c>
      <c r="O12" s="222"/>
      <c r="P12" s="223"/>
    </row>
    <row r="13" spans="1:20" x14ac:dyDescent="0.25">
      <c r="B13" s="188" t="s">
        <v>352</v>
      </c>
      <c r="C13" s="220">
        <v>27009.0333333333</v>
      </c>
      <c r="D13" s="220">
        <v>26645.633333333299</v>
      </c>
      <c r="E13" s="220">
        <v>24912.683333333302</v>
      </c>
      <c r="F13" s="220">
        <v>24219.733333333301</v>
      </c>
      <c r="G13" s="220">
        <v>21563.85</v>
      </c>
      <c r="H13" s="220"/>
      <c r="I13" s="220"/>
      <c r="J13" s="222">
        <v>26108.3</v>
      </c>
      <c r="K13" s="222">
        <v>25057.233333333301</v>
      </c>
      <c r="L13" s="365">
        <v>24145.583333333299</v>
      </c>
      <c r="M13" s="365">
        <v>23391.966666666602</v>
      </c>
      <c r="N13" s="222">
        <v>20789.25</v>
      </c>
      <c r="O13" s="222"/>
      <c r="P13" s="223"/>
    </row>
    <row r="14" spans="1:20" x14ac:dyDescent="0.25">
      <c r="B14" s="188" t="s">
        <v>353</v>
      </c>
      <c r="C14" s="220">
        <v>2797.1666666666601</v>
      </c>
      <c r="D14" s="220">
        <v>3502.55</v>
      </c>
      <c r="E14" s="220">
        <v>2853.1666666666601</v>
      </c>
      <c r="F14" s="220">
        <v>2634.6</v>
      </c>
      <c r="G14" s="220">
        <v>2036.55</v>
      </c>
      <c r="H14" s="220"/>
      <c r="I14" s="220"/>
      <c r="J14" s="365">
        <v>2298.7166666666599</v>
      </c>
      <c r="K14" s="222">
        <v>2444.3333333333298</v>
      </c>
      <c r="L14" s="365">
        <v>2253.4833333333299</v>
      </c>
      <c r="M14" s="365">
        <v>2328.86666666666</v>
      </c>
      <c r="N14" s="222">
        <v>1756.3333333333301</v>
      </c>
      <c r="O14" s="365"/>
      <c r="P14" s="366"/>
    </row>
    <row r="15" spans="1:20" ht="15.75" thickBot="1" x14ac:dyDescent="0.3">
      <c r="B15" s="188" t="s">
        <v>393</v>
      </c>
      <c r="C15" s="220">
        <v>39783.370000000003</v>
      </c>
      <c r="D15" s="220">
        <v>40771.766666666597</v>
      </c>
      <c r="E15" s="220">
        <v>40332.733333333301</v>
      </c>
      <c r="F15" s="220">
        <v>39896.866666666603</v>
      </c>
      <c r="G15" s="220">
        <v>30801.983333333301</v>
      </c>
      <c r="H15" s="220"/>
      <c r="I15" s="220"/>
      <c r="J15" s="222">
        <v>37704.050000000003</v>
      </c>
      <c r="K15" s="365">
        <v>38833.033333333296</v>
      </c>
      <c r="L15" s="222">
        <v>37829.550000000003</v>
      </c>
      <c r="M15" s="222">
        <v>36362.65</v>
      </c>
      <c r="N15" s="222">
        <v>35311.35</v>
      </c>
      <c r="O15" s="365"/>
      <c r="P15" s="366"/>
    </row>
    <row r="16" spans="1:20" ht="15.75" thickBot="1" x14ac:dyDescent="0.3">
      <c r="B16" s="196" t="s">
        <v>16</v>
      </c>
      <c r="C16" s="224">
        <v>247626.39333333305</v>
      </c>
      <c r="D16" s="224">
        <v>233119.53333333309</v>
      </c>
      <c r="E16" s="224">
        <v>218546.32333333325</v>
      </c>
      <c r="F16" s="224">
        <v>224955.59999999971</v>
      </c>
      <c r="G16" s="224">
        <v>187579.01999999976</v>
      </c>
      <c r="H16" s="224">
        <v>0</v>
      </c>
      <c r="I16" s="225">
        <v>0</v>
      </c>
      <c r="J16" s="226">
        <f>SUM(J7:J15)</f>
        <v>211791.23333333305</v>
      </c>
      <c r="K16" s="226">
        <f t="shared" ref="K16:P16" si="0">SUM(K7:K15)</f>
        <v>219104.73333333316</v>
      </c>
      <c r="L16" s="226">
        <f t="shared" si="0"/>
        <v>213651.76666666631</v>
      </c>
      <c r="M16" s="226">
        <f t="shared" si="0"/>
        <v>208459.86666666646</v>
      </c>
      <c r="N16" s="226">
        <f t="shared" si="0"/>
        <v>199570.36666666655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418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1">
        <v>8494.6833333333307</v>
      </c>
      <c r="I18" s="372"/>
      <c r="J18" s="229"/>
      <c r="K18" s="230"/>
      <c r="L18" s="230"/>
      <c r="M18" s="230"/>
      <c r="N18" s="230"/>
      <c r="O18" s="107">
        <v>8385.9666666666599</v>
      </c>
      <c r="P18" s="411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3">
        <v>1515.63333333333</v>
      </c>
      <c r="I19" s="374"/>
      <c r="J19" s="192"/>
      <c r="K19" s="222"/>
      <c r="L19" s="222"/>
      <c r="M19" s="193"/>
      <c r="N19" s="193"/>
      <c r="O19" s="494">
        <v>1817.8333333333301</v>
      </c>
      <c r="P19" s="384"/>
    </row>
    <row r="20" spans="2:18" x14ac:dyDescent="0.25">
      <c r="B20" s="188" t="s">
        <v>421</v>
      </c>
      <c r="C20" s="219"/>
      <c r="D20" s="220"/>
      <c r="E20" s="220"/>
      <c r="F20" s="220"/>
      <c r="G20" s="220"/>
      <c r="H20" s="373">
        <v>21999.483333333301</v>
      </c>
      <c r="I20" s="374"/>
      <c r="J20" s="192"/>
      <c r="K20" s="222"/>
      <c r="L20" s="222"/>
      <c r="M20" s="193"/>
      <c r="N20" s="193"/>
      <c r="O20" s="494">
        <v>25804.47</v>
      </c>
      <c r="P20" s="384"/>
    </row>
    <row r="21" spans="2:18" x14ac:dyDescent="0.25">
      <c r="B21" s="188" t="s">
        <v>463</v>
      </c>
      <c r="C21" s="219"/>
      <c r="D21" s="220"/>
      <c r="E21" s="220"/>
      <c r="F21" s="220"/>
      <c r="G21" s="220"/>
      <c r="H21" s="373">
        <v>24370.333333333299</v>
      </c>
      <c r="I21" s="374"/>
      <c r="J21" s="192"/>
      <c r="K21" s="222"/>
      <c r="L21" s="222"/>
      <c r="M21" s="193"/>
      <c r="N21" s="193"/>
      <c r="O21" s="494">
        <v>27869.9</v>
      </c>
      <c r="P21" s="384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3">
        <v>8751.6333333333296</v>
      </c>
      <c r="I22" s="374"/>
      <c r="J22" s="192"/>
      <c r="K22" s="222"/>
      <c r="L22" s="222"/>
      <c r="M22" s="193"/>
      <c r="N22" s="193"/>
      <c r="O22" s="494">
        <v>10335.4666666666</v>
      </c>
      <c r="P22" s="384"/>
    </row>
    <row r="23" spans="2:18" x14ac:dyDescent="0.25">
      <c r="B23" s="188" t="s">
        <v>422</v>
      </c>
      <c r="C23" s="219"/>
      <c r="D23" s="220"/>
      <c r="E23" s="220"/>
      <c r="F23" s="220"/>
      <c r="G23" s="220"/>
      <c r="H23" s="373">
        <v>35127.1</v>
      </c>
      <c r="I23" s="374"/>
      <c r="J23" s="192"/>
      <c r="K23" s="222"/>
      <c r="L23" s="222"/>
      <c r="M23" s="193"/>
      <c r="N23" s="193"/>
      <c r="O23" s="494">
        <v>43184.85</v>
      </c>
      <c r="P23" s="384"/>
    </row>
    <row r="24" spans="2:18" x14ac:dyDescent="0.25">
      <c r="B24" s="257" t="s">
        <v>419</v>
      </c>
      <c r="C24" s="219"/>
      <c r="D24" s="220"/>
      <c r="E24" s="220"/>
      <c r="F24" s="220"/>
      <c r="G24" s="220"/>
      <c r="H24" s="373"/>
      <c r="I24" s="374"/>
      <c r="J24" s="367"/>
      <c r="K24" s="222"/>
      <c r="L24" s="222"/>
      <c r="M24" s="193"/>
      <c r="N24" s="193"/>
      <c r="O24" s="193"/>
      <c r="P24" s="410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3"/>
      <c r="I25" s="374">
        <v>15915.3</v>
      </c>
      <c r="J25" s="192"/>
      <c r="K25" s="222"/>
      <c r="L25" s="222"/>
      <c r="M25" s="193"/>
      <c r="N25" s="193"/>
      <c r="O25" s="193"/>
      <c r="P25" s="410">
        <v>17723.483333333301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3"/>
      <c r="I26" s="374">
        <v>20846.016666666601</v>
      </c>
      <c r="J26" s="192"/>
      <c r="K26" s="222"/>
      <c r="L26" s="222"/>
      <c r="M26" s="193"/>
      <c r="N26" s="193"/>
      <c r="O26" s="193"/>
      <c r="P26" s="410">
        <v>21295.733333333301</v>
      </c>
    </row>
    <row r="27" spans="2:18" x14ac:dyDescent="0.25">
      <c r="B27" s="188" t="s">
        <v>420</v>
      </c>
      <c r="C27" s="220"/>
      <c r="D27" s="220"/>
      <c r="E27" s="220"/>
      <c r="F27" s="220"/>
      <c r="G27" s="220"/>
      <c r="H27" s="373"/>
      <c r="I27" s="373">
        <v>10262.3166666666</v>
      </c>
      <c r="J27" s="192"/>
      <c r="K27" s="222"/>
      <c r="L27" s="222"/>
      <c r="M27" s="193"/>
      <c r="N27" s="193"/>
      <c r="O27" s="193"/>
      <c r="P27" s="413">
        <v>11474.8</v>
      </c>
    </row>
    <row r="28" spans="2:18" ht="15.75" thickBot="1" x14ac:dyDescent="0.3">
      <c r="B28" s="188" t="s">
        <v>357</v>
      </c>
      <c r="E28" s="220"/>
      <c r="H28" s="375"/>
      <c r="I28" s="374">
        <v>1299.11666666666</v>
      </c>
      <c r="J28" s="192"/>
      <c r="K28" s="222"/>
      <c r="L28" s="222"/>
      <c r="M28" s="193"/>
      <c r="N28" s="193"/>
      <c r="O28" s="412"/>
      <c r="P28" s="413">
        <v>1215.36666666666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100258.86666666658</v>
      </c>
      <c r="I29" s="225">
        <v>48322.749999999862</v>
      </c>
      <c r="J29" s="195"/>
      <c r="K29" s="195"/>
      <c r="L29" s="195"/>
      <c r="M29" s="195"/>
      <c r="N29" s="195"/>
      <c r="O29" s="195">
        <f>SUM(O18:O28)</f>
        <v>117398.48666666658</v>
      </c>
      <c r="P29" s="195">
        <f>SUM(P18:P28)</f>
        <v>51709.383333333266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417</v>
      </c>
      <c r="C31" s="200" t="s">
        <v>527</v>
      </c>
      <c r="D31" s="201" t="s">
        <v>538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122900.98333333319</v>
      </c>
      <c r="D32" s="363">
        <f t="shared" ref="D32:D41" si="2">SUM(J7:P7)</f>
        <v>91444.833333333198</v>
      </c>
      <c r="E32" s="206">
        <f t="shared" ref="E32:E41" si="3">+IFERROR((D32-C32)/C32,"-")</f>
        <v>-0.25594709779241009</v>
      </c>
    </row>
    <row r="33" spans="2:5" x14ac:dyDescent="0.25">
      <c r="B33" s="207" t="s">
        <v>347</v>
      </c>
      <c r="C33" s="204">
        <f t="shared" si="1"/>
        <v>219999.00666666651</v>
      </c>
      <c r="D33" s="363">
        <f t="shared" si="2"/>
        <v>230273.41666666648</v>
      </c>
      <c r="E33" s="210">
        <f t="shared" si="3"/>
        <v>4.6702074503306011E-2</v>
      </c>
    </row>
    <row r="34" spans="2:5" x14ac:dyDescent="0.25">
      <c r="B34" s="207" t="s">
        <v>348</v>
      </c>
      <c r="C34" s="204">
        <f t="shared" si="1"/>
        <v>83706.456666666607</v>
      </c>
      <c r="D34" s="205">
        <f t="shared" si="2"/>
        <v>68620.933333333203</v>
      </c>
      <c r="E34" s="210">
        <f t="shared" si="3"/>
        <v>-0.18021935145823376</v>
      </c>
    </row>
    <row r="35" spans="2:5" x14ac:dyDescent="0.25">
      <c r="B35" s="207" t="s">
        <v>349</v>
      </c>
      <c r="C35" s="204">
        <f t="shared" si="1"/>
        <v>234492.76666666649</v>
      </c>
      <c r="D35" s="363">
        <f t="shared" si="2"/>
        <v>229692.11666666649</v>
      </c>
      <c r="E35" s="210">
        <f t="shared" si="3"/>
        <v>-2.0472486500294314E-2</v>
      </c>
    </row>
    <row r="36" spans="2:5" x14ac:dyDescent="0.25">
      <c r="B36" s="207" t="s">
        <v>350</v>
      </c>
      <c r="C36" s="204">
        <f t="shared" si="1"/>
        <v>61305.616666666494</v>
      </c>
      <c r="D36" s="205">
        <f t="shared" si="2"/>
        <v>60745.699999999801</v>
      </c>
      <c r="E36" s="210">
        <f t="shared" si="3"/>
        <v>-9.1332034014288774E-3</v>
      </c>
    </row>
    <row r="37" spans="2:5" x14ac:dyDescent="0.25">
      <c r="B37" s="207" t="s">
        <v>351</v>
      </c>
      <c r="C37" s="204">
        <f t="shared" si="1"/>
        <v>59660.35333333326</v>
      </c>
      <c r="D37" s="205">
        <f t="shared" si="2"/>
        <v>55186.266666666503</v>
      </c>
      <c r="E37" s="210">
        <f t="shared" si="3"/>
        <v>-7.499262771155947E-2</v>
      </c>
    </row>
    <row r="38" spans="2:5" x14ac:dyDescent="0.25">
      <c r="B38" s="207" t="s">
        <v>352</v>
      </c>
      <c r="C38" s="204">
        <f t="shared" si="1"/>
        <v>124350.9333333332</v>
      </c>
      <c r="D38" s="205">
        <f t="shared" si="2"/>
        <v>119492.3333333332</v>
      </c>
      <c r="E38" s="210">
        <f t="shared" si="3"/>
        <v>-3.907168100601318E-2</v>
      </c>
    </row>
    <row r="39" spans="2:5" x14ac:dyDescent="0.25">
      <c r="B39" s="203" t="s">
        <v>353</v>
      </c>
      <c r="C39" s="204">
        <f t="shared" si="1"/>
        <v>13824.03333333332</v>
      </c>
      <c r="D39" s="205">
        <f t="shared" si="2"/>
        <v>11081.73333333331</v>
      </c>
      <c r="E39" s="211">
        <f t="shared" si="3"/>
        <v>-0.19837191750598687</v>
      </c>
    </row>
    <row r="40" spans="2:5" ht="15.75" thickBot="1" x14ac:dyDescent="0.3">
      <c r="B40" s="203" t="s">
        <v>393</v>
      </c>
      <c r="C40" s="204">
        <f t="shared" si="1"/>
        <v>191586.71999999983</v>
      </c>
      <c r="D40" s="205">
        <f t="shared" si="2"/>
        <v>186040.6333333333</v>
      </c>
      <c r="E40" s="211">
        <f t="shared" ref="E40" si="4">+IFERROR((D40-C40)/C40,"-")</f>
        <v>-2.8948179010875749E-2</v>
      </c>
    </row>
    <row r="41" spans="2:5" ht="15.75" thickBot="1" x14ac:dyDescent="0.3">
      <c r="B41" s="212" t="s">
        <v>16</v>
      </c>
      <c r="C41" s="213">
        <f t="shared" si="1"/>
        <v>1111826.8699999989</v>
      </c>
      <c r="D41" s="214">
        <f t="shared" si="2"/>
        <v>1052577.9666666654</v>
      </c>
      <c r="E41" s="215">
        <f t="shared" si="3"/>
        <v>-5.3289684691046918E-2</v>
      </c>
    </row>
    <row r="42" spans="2:5" ht="15.75" thickBot="1" x14ac:dyDescent="0.3">
      <c r="B42" s="131" t="s">
        <v>418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8494.6833333333307</v>
      </c>
      <c r="D43" s="288">
        <f>'Más Vistos-U'!O17</f>
        <v>16471</v>
      </c>
      <c r="E43" s="289">
        <f t="shared" si="5"/>
        <v>0.93897751730984735</v>
      </c>
    </row>
    <row r="44" spans="2:5" ht="15.75" thickBot="1" x14ac:dyDescent="0.3">
      <c r="B44" s="207" t="s">
        <v>359</v>
      </c>
      <c r="C44" s="287">
        <f t="shared" si="6"/>
        <v>1515.63333333333</v>
      </c>
      <c r="D44" s="288">
        <f>'Más Vistos-U'!O18</f>
        <v>5718</v>
      </c>
      <c r="E44" s="289">
        <f t="shared" si="5"/>
        <v>2.7726802876685301</v>
      </c>
    </row>
    <row r="45" spans="2:5" ht="15.75" thickBot="1" x14ac:dyDescent="0.3">
      <c r="B45" s="299" t="s">
        <v>421</v>
      </c>
      <c r="C45" s="287">
        <f t="shared" si="6"/>
        <v>21999.483333333301</v>
      </c>
      <c r="D45" s="288">
        <f>'Más Vistos-U'!O19</f>
        <v>32188</v>
      </c>
      <c r="E45" s="289">
        <f t="shared" si="5"/>
        <v>0.46312527036620016</v>
      </c>
    </row>
    <row r="46" spans="2:5" ht="15.75" thickBot="1" x14ac:dyDescent="0.3">
      <c r="B46" s="207" t="s">
        <v>463</v>
      </c>
      <c r="C46" s="287">
        <f t="shared" si="6"/>
        <v>24370.333333333299</v>
      </c>
      <c r="D46" s="288">
        <f>'Más Vistos-U'!O20</f>
        <v>34414</v>
      </c>
      <c r="E46" s="289">
        <f t="shared" si="5"/>
        <v>0.41212676615010252</v>
      </c>
    </row>
    <row r="47" spans="2:5" ht="15.75" thickBot="1" x14ac:dyDescent="0.3">
      <c r="B47" s="207" t="s">
        <v>455</v>
      </c>
      <c r="C47" s="287">
        <f t="shared" si="6"/>
        <v>8751.6333333333296</v>
      </c>
      <c r="D47" s="288">
        <f>'Más Vistos-U'!O21</f>
        <v>17662</v>
      </c>
      <c r="E47" s="289">
        <f t="shared" si="5"/>
        <v>1.0181375667018355</v>
      </c>
    </row>
    <row r="48" spans="2:5" ht="15.75" thickBot="1" x14ac:dyDescent="0.3">
      <c r="B48" s="299" t="s">
        <v>422</v>
      </c>
      <c r="C48" s="287">
        <f t="shared" si="6"/>
        <v>35127.1</v>
      </c>
      <c r="D48" s="288">
        <f>'Más Vistos-U'!O22</f>
        <v>45448</v>
      </c>
      <c r="E48" s="289">
        <f t="shared" si="5"/>
        <v>0.29381588574063905</v>
      </c>
    </row>
    <row r="49" spans="2:5" ht="15.75" thickBot="1" x14ac:dyDescent="0.3">
      <c r="B49" s="131" t="s">
        <v>419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15915.3</v>
      </c>
      <c r="D50" s="231">
        <f>P25</f>
        <v>17723.483333333301</v>
      </c>
      <c r="E50" s="210">
        <f t="shared" si="5"/>
        <v>0.11361289660473266</v>
      </c>
    </row>
    <row r="51" spans="2:5" ht="15.75" thickBot="1" x14ac:dyDescent="0.3">
      <c r="B51" s="207" t="s">
        <v>356</v>
      </c>
      <c r="C51" s="287">
        <f>I26</f>
        <v>20846.016666666601</v>
      </c>
      <c r="D51" s="231">
        <f>P26</f>
        <v>21295.733333333301</v>
      </c>
      <c r="E51" s="210">
        <f t="shared" si="5"/>
        <v>2.1573266195541816E-2</v>
      </c>
    </row>
    <row r="52" spans="2:5" ht="15.75" thickBot="1" x14ac:dyDescent="0.3">
      <c r="B52" s="299" t="s">
        <v>420</v>
      </c>
      <c r="C52" s="287">
        <f>I27</f>
        <v>10262.3166666666</v>
      </c>
      <c r="D52" s="364">
        <f>P27</f>
        <v>11474.8</v>
      </c>
      <c r="E52" s="210">
        <f t="shared" ref="E52" si="7">+IFERROR((D52-C52)/C52,"-")</f>
        <v>0.11814908589516729</v>
      </c>
    </row>
    <row r="53" spans="2:5" ht="15.75" thickBot="1" x14ac:dyDescent="0.3">
      <c r="B53" s="207" t="s">
        <v>357</v>
      </c>
      <c r="C53" s="287">
        <f>I28</f>
        <v>1299.11666666666</v>
      </c>
      <c r="D53" s="364">
        <f t="shared" ref="D53" si="8">P28</f>
        <v>1215.36666666666</v>
      </c>
      <c r="E53" s="210">
        <f t="shared" si="5"/>
        <v>-6.4466881342450974E-2</v>
      </c>
    </row>
    <row r="54" spans="2:5" ht="15.75" thickBot="1" x14ac:dyDescent="0.3">
      <c r="B54" s="196" t="s">
        <v>222</v>
      </c>
      <c r="C54" s="213">
        <f>SUM(C43:C53)</f>
        <v>148581.61666666644</v>
      </c>
      <c r="D54" s="214">
        <f>SUM(D43:D53)</f>
        <v>203610.38333333327</v>
      </c>
      <c r="E54" s="215">
        <f t="shared" si="5"/>
        <v>0.37036053248848699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Q9" sqref="Q9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6"/>
      <c r="B2" s="296"/>
      <c r="C2" s="482" t="s">
        <v>527</v>
      </c>
      <c r="D2" s="483"/>
      <c r="E2" s="483"/>
      <c r="F2" s="483"/>
      <c r="G2" s="483"/>
      <c r="H2" s="483"/>
      <c r="I2" s="484"/>
      <c r="J2" s="482" t="s">
        <v>538</v>
      </c>
      <c r="K2" s="483"/>
      <c r="L2" s="483"/>
      <c r="M2" s="483"/>
      <c r="N2" s="483"/>
      <c r="O2" s="483"/>
      <c r="P2" s="484"/>
      <c r="Q2" s="482" t="s">
        <v>538</v>
      </c>
      <c r="R2" s="483"/>
      <c r="S2" s="483"/>
      <c r="T2" s="483"/>
      <c r="U2" s="483"/>
      <c r="V2" s="483"/>
      <c r="W2" s="484"/>
    </row>
    <row r="3" spans="1:23" ht="15.75" thickBot="1" x14ac:dyDescent="0.3">
      <c r="A3" s="296"/>
      <c r="B3" s="296"/>
      <c r="C3" s="485" t="s">
        <v>2</v>
      </c>
      <c r="D3" s="486"/>
      <c r="E3" s="486"/>
      <c r="F3" s="486"/>
      <c r="G3" s="486"/>
      <c r="H3" s="486"/>
      <c r="I3" s="487"/>
      <c r="J3" s="485" t="s">
        <v>2</v>
      </c>
      <c r="K3" s="486"/>
      <c r="L3" s="486"/>
      <c r="M3" s="486"/>
      <c r="N3" s="486"/>
      <c r="O3" s="486"/>
      <c r="P3" s="487"/>
      <c r="Q3" s="488" t="s">
        <v>224</v>
      </c>
      <c r="R3" s="489"/>
      <c r="S3" s="489"/>
      <c r="T3" s="489"/>
      <c r="U3" s="489"/>
      <c r="V3" s="489"/>
      <c r="W3" s="490"/>
    </row>
    <row r="4" spans="1:23" ht="15.75" thickBot="1" x14ac:dyDescent="0.3">
      <c r="A4" s="296"/>
      <c r="B4" s="296"/>
      <c r="C4" s="128">
        <v>44886</v>
      </c>
      <c r="D4" s="128">
        <v>44887</v>
      </c>
      <c r="E4" s="128">
        <v>44888</v>
      </c>
      <c r="F4" s="128">
        <v>44889</v>
      </c>
      <c r="G4" s="128">
        <v>44890</v>
      </c>
      <c r="H4" s="128">
        <v>44891</v>
      </c>
      <c r="I4" s="128">
        <v>44892</v>
      </c>
      <c r="J4" s="128">
        <v>44893</v>
      </c>
      <c r="K4" s="128">
        <v>44894</v>
      </c>
      <c r="L4" s="128">
        <v>44895</v>
      </c>
      <c r="M4" s="128">
        <v>44896</v>
      </c>
      <c r="N4" s="128">
        <v>44897</v>
      </c>
      <c r="O4" s="128">
        <v>44898</v>
      </c>
      <c r="P4" s="128">
        <v>44899</v>
      </c>
      <c r="Q4" s="128">
        <v>44893</v>
      </c>
      <c r="R4" s="128">
        <v>44894</v>
      </c>
      <c r="S4" s="128">
        <v>44895</v>
      </c>
      <c r="T4" s="128">
        <v>44896</v>
      </c>
      <c r="U4" s="128">
        <v>44897</v>
      </c>
      <c r="V4" s="128">
        <v>44898</v>
      </c>
      <c r="W4" s="128">
        <v>44899</v>
      </c>
    </row>
    <row r="5" spans="1:23" ht="15.75" thickBot="1" x14ac:dyDescent="0.3">
      <c r="A5" s="296"/>
      <c r="B5" s="296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417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0.51104005503911132</v>
      </c>
      <c r="D7" s="239">
        <f>IFERROR('Más Vistos-H'!D7/'Más Vistos-U'!D6,0)</f>
        <v>0.40740109094354438</v>
      </c>
      <c r="E7" s="239">
        <f>IFERROR('Más Vistos-H'!E7/'Más Vistos-U'!E6,0)</f>
        <v>0.31824446643655407</v>
      </c>
      <c r="F7" s="239">
        <f>IFERROR('Más Vistos-H'!F7/'Más Vistos-U'!F6,0)</f>
        <v>0.62902517817069858</v>
      </c>
      <c r="G7" s="239">
        <f>IFERROR('Más Vistos-H'!G7/'Más Vistos-U'!G6,0)</f>
        <v>0.72421526335410125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0.39312276667455615</v>
      </c>
      <c r="K7" s="241">
        <f>IFERROR('Más Vistos-H'!K7/'Más Vistos-U'!K6,0)</f>
        <v>0.71702997759681375</v>
      </c>
      <c r="L7" s="241">
        <f>IFERROR('Más Vistos-H'!L7/'Más Vistos-U'!L6,0)</f>
        <v>0.7336095695680771</v>
      </c>
      <c r="M7" s="241">
        <f>IFERROR('Más Vistos-H'!M7/'Más Vistos-U'!M6,0)</f>
        <v>0.81325312727133625</v>
      </c>
      <c r="N7" s="241">
        <f>IFERROR('Más Vistos-H'!N7/'Más Vistos-U'!N6,0)</f>
        <v>0.72905523066926314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-0.23073981618824504</v>
      </c>
      <c r="R7" s="28">
        <f t="shared" ref="R7:R16" si="1">IFERROR((K7-D7)/D7,"-")</f>
        <v>0.76000995956139006</v>
      </c>
      <c r="S7" s="28">
        <f t="shared" ref="S7:S16" si="2">IFERROR((L7-E7)/E7,"-")</f>
        <v>1.3051761992359139</v>
      </c>
      <c r="T7" s="28">
        <f t="shared" ref="T7:T16" si="3">IFERROR((M7-F7)/F7,"-")</f>
        <v>0.29287849754504375</v>
      </c>
      <c r="U7" s="28">
        <f t="shared" ref="U7:U16" si="4">IFERROR((N7-G7)/G7,"-")</f>
        <v>6.6830506895784944E-3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0.76352228059029181</v>
      </c>
      <c r="D8" s="239">
        <f>IFERROR('Más Vistos-H'!D8/'Más Vistos-U'!D7,0)</f>
        <v>0.59781570435620401</v>
      </c>
      <c r="E8" s="239">
        <f>IFERROR('Más Vistos-H'!E8/'Más Vistos-U'!E7,0)</f>
        <v>0.81169689910639276</v>
      </c>
      <c r="F8" s="239">
        <f>IFERROR('Más Vistos-H'!F8/'Más Vistos-U'!F7,0)</f>
        <v>0.81834665047100164</v>
      </c>
      <c r="G8" s="239">
        <f>IFERROR('Más Vistos-H'!G8/'Más Vistos-U'!G7,0)</f>
        <v>0.87921555386736294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0.97056187771628211</v>
      </c>
      <c r="K8" s="241">
        <f>IFERROR('Más Vistos-H'!K8/'Más Vistos-U'!K7,0)</f>
        <v>0.94937580069234195</v>
      </c>
      <c r="L8" s="241">
        <f>IFERROR('Más Vistos-H'!L8/'Más Vistos-U'!L7,0)</f>
        <v>0.97523082720934606</v>
      </c>
      <c r="M8" s="241">
        <f>IFERROR('Más Vistos-H'!M8/'Más Vistos-U'!M7,0)</f>
        <v>0.98072149979256895</v>
      </c>
      <c r="N8" s="241">
        <f>IFERROR('Más Vistos-H'!N8/'Más Vistos-U'!N7,0)</f>
        <v>0.96391103831731395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0.27116379232040816</v>
      </c>
      <c r="R8" s="28">
        <f t="shared" si="1"/>
        <v>0.58807437438388788</v>
      </c>
      <c r="S8" s="28">
        <f t="shared" si="2"/>
        <v>0.20147166791321963</v>
      </c>
      <c r="T8" s="28">
        <f t="shared" si="3"/>
        <v>0.19841817551047838</v>
      </c>
      <c r="U8" s="28">
        <f t="shared" si="4"/>
        <v>9.6330739461335815E-2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0.91574611686390528</v>
      </c>
      <c r="D9" s="239">
        <f>IFERROR('Más Vistos-H'!D9/'Más Vistos-U'!D8,0)</f>
        <v>0.87295111398358916</v>
      </c>
      <c r="E9" s="239">
        <f>IFERROR('Más Vistos-H'!E9/'Más Vistos-U'!E8,0)</f>
        <v>0.9390157034158978</v>
      </c>
      <c r="F9" s="239">
        <f>IFERROR('Más Vistos-H'!F9/'Más Vistos-U'!F8,0)</f>
        <v>0.87089810943139812</v>
      </c>
      <c r="G9" s="239">
        <f>IFERROR('Más Vistos-H'!G9/'Más Vistos-U'!G8,0)</f>
        <v>0.90502191286414024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0.9527085527085527</v>
      </c>
      <c r="K9" s="241">
        <f>IFERROR('Más Vistos-H'!K9/'Más Vistos-U'!K8,0)</f>
        <v>0.93424528675538254</v>
      </c>
      <c r="L9" s="241">
        <f>IFERROR('Más Vistos-H'!L9/'Más Vistos-U'!L8,0)</f>
        <v>0.82998349628143642</v>
      </c>
      <c r="M9" s="241">
        <f>IFERROR('Más Vistos-H'!M9/'Más Vistos-U'!M8,0)</f>
        <v>0.81670163344822422</v>
      </c>
      <c r="N9" s="241">
        <f>IFERROR('Más Vistos-H'!N9/'Más Vistos-U'!N8,0)</f>
        <v>0.87189313938037627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4.0363191461002548E-2</v>
      </c>
      <c r="R9" s="28">
        <f t="shared" si="1"/>
        <v>7.0214897249040772E-2</v>
      </c>
      <c r="S9" s="28">
        <f t="shared" si="2"/>
        <v>-0.11611329473812869</v>
      </c>
      <c r="T9" s="28">
        <f t="shared" si="3"/>
        <v>-6.2230558771746915E-2</v>
      </c>
      <c r="U9" s="28">
        <f t="shared" si="4"/>
        <v>-3.6605493207253634E-2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0.98799501730283745</v>
      </c>
      <c r="D10" s="239">
        <f>IFERROR('Más Vistos-H'!D10/'Más Vistos-U'!D9,0)</f>
        <v>0.94473766323434638</v>
      </c>
      <c r="E10" s="239">
        <f>IFERROR('Más Vistos-H'!E10/'Más Vistos-U'!E9,0)</f>
        <v>1.018587221653946</v>
      </c>
      <c r="F10" s="239">
        <f>IFERROR('Más Vistos-H'!F10/'Más Vistos-U'!F9,0)</f>
        <v>1.0251294687604411</v>
      </c>
      <c r="G10" s="239">
        <f>IFERROR('Más Vistos-H'!G10/'Más Vistos-U'!G9,0)</f>
        <v>0.89414128967904549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0.98215051761119365</v>
      </c>
      <c r="K10" s="241">
        <f>IFERROR('Más Vistos-H'!K10/'Más Vistos-U'!K9,0)</f>
        <v>1.0234031311998619</v>
      </c>
      <c r="L10" s="241">
        <f>IFERROR('Más Vistos-H'!L10/'Más Vistos-U'!L9,0)</f>
        <v>1.0233728358828398</v>
      </c>
      <c r="M10" s="241">
        <f>IFERROR('Más Vistos-H'!M10/'Más Vistos-U'!M9,0)</f>
        <v>1.0254574464091293</v>
      </c>
      <c r="N10" s="241">
        <f>IFERROR('Más Vistos-H'!N10/'Más Vistos-U'!N9,0)</f>
        <v>1.0261962432618557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-5.9155153510782954E-3</v>
      </c>
      <c r="R10" s="28">
        <f t="shared" si="1"/>
        <v>8.3266996783214114E-2</v>
      </c>
      <c r="S10" s="28">
        <f t="shared" si="2"/>
        <v>4.698286142960909E-3</v>
      </c>
      <c r="T10" s="28">
        <f t="shared" si="3"/>
        <v>3.1993778218547878E-4</v>
      </c>
      <c r="U10" s="28">
        <f t="shared" si="4"/>
        <v>0.14768913493549957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0.46372506335331387</v>
      </c>
      <c r="D11" s="239">
        <f>IFERROR('Más Vistos-H'!D11/'Más Vistos-U'!D10,0)</f>
        <v>0.46917609622448858</v>
      </c>
      <c r="E11" s="239">
        <f>IFERROR('Más Vistos-H'!E11/'Más Vistos-U'!E10,0)</f>
        <v>0.50373010032149357</v>
      </c>
      <c r="F11" s="239">
        <f>IFERROR('Más Vistos-H'!F11/'Más Vistos-U'!F10,0)</f>
        <v>0.48772595733225521</v>
      </c>
      <c r="G11" s="239">
        <f>IFERROR('Más Vistos-H'!G11/'Más Vistos-U'!G10,0)</f>
        <v>0.44983446024714391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0.50753297203319336</v>
      </c>
      <c r="K11" s="241">
        <f>IFERROR('Más Vistos-H'!K11/'Más Vistos-U'!K10,0)</f>
        <v>0.51276463262764638</v>
      </c>
      <c r="L11" s="241">
        <f>IFERROR('Más Vistos-H'!L11/'Más Vistos-U'!L10,0)</f>
        <v>0.5536902301819614</v>
      </c>
      <c r="M11" s="241">
        <f>IFERROR('Más Vistos-H'!M11/'Más Vistos-U'!M10,0)</f>
        <v>0.53354323169833406</v>
      </c>
      <c r="N11" s="241">
        <f>IFERROR('Más Vistos-H'!N11/'Más Vistos-U'!N10,0)</f>
        <v>0.55110000643749035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9.4469572904024995E-2</v>
      </c>
      <c r="R11" s="28">
        <f t="shared" si="1"/>
        <v>9.290442704545164E-2</v>
      </c>
      <c r="S11" s="28">
        <f t="shared" si="2"/>
        <v>9.9180354377437399E-2</v>
      </c>
      <c r="T11" s="28">
        <f t="shared" si="3"/>
        <v>9.394061086411809E-2</v>
      </c>
      <c r="U11" s="28">
        <f t="shared" si="4"/>
        <v>0.22511736013890546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0.42948762726943229</v>
      </c>
      <c r="D12" s="239">
        <f>IFERROR('Más Vistos-H'!D12/'Más Vistos-U'!D11,0)</f>
        <v>0.41176401634402843</v>
      </c>
      <c r="E12" s="239">
        <f>IFERROR('Más Vistos-H'!E12/'Más Vistos-U'!E11,0)</f>
        <v>0.42553249128034948</v>
      </c>
      <c r="F12" s="239">
        <f>IFERROR('Más Vistos-H'!F12/'Más Vistos-U'!F11,0)</f>
        <v>0.43468181926476301</v>
      </c>
      <c r="G12" s="239">
        <f>IFERROR('Más Vistos-H'!G12/'Más Vistos-U'!G11,0)</f>
        <v>0.38955358108839094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0.4005026099383534</v>
      </c>
      <c r="K12" s="241">
        <f>IFERROR('Más Vistos-H'!K12/'Más Vistos-U'!K11,0)</f>
        <v>0.41473824545591104</v>
      </c>
      <c r="L12" s="241">
        <f>IFERROR('Más Vistos-H'!L12/'Más Vistos-U'!L11,0)</f>
        <v>0.41948993322669664</v>
      </c>
      <c r="M12" s="241">
        <f>IFERROR('Más Vistos-H'!M12/'Más Vistos-U'!M11,0)</f>
        <v>0.4169213237072959</v>
      </c>
      <c r="N12" s="241">
        <f>IFERROR('Más Vistos-H'!N12/'Más Vistos-U'!N11,0)</f>
        <v>0.44548084451344799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-6.7487432677299439E-2</v>
      </c>
      <c r="R12" s="28">
        <f t="shared" si="1"/>
        <v>7.2231399389635926E-3</v>
      </c>
      <c r="S12" s="28">
        <f t="shared" si="2"/>
        <v>-1.4199992192069478E-2</v>
      </c>
      <c r="T12" s="28">
        <f t="shared" si="3"/>
        <v>-4.0858611449422655E-2</v>
      </c>
      <c r="U12" s="28">
        <f t="shared" si="4"/>
        <v>0.14356757616962318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0.85325814536340749</v>
      </c>
      <c r="D13" s="239">
        <f>IFERROR('Más Vistos-H'!D13/'Más Vistos-U'!D12,0)</f>
        <v>0.86596143429747474</v>
      </c>
      <c r="E13" s="239">
        <f>IFERROR('Más Vistos-H'!E13/'Más Vistos-U'!E12,0)</f>
        <v>0.82799399539129559</v>
      </c>
      <c r="F13" s="239">
        <f>IFERROR('Más Vistos-H'!F13/'Más Vistos-U'!F12,0)</f>
        <v>0.84248411483697305</v>
      </c>
      <c r="G13" s="239">
        <f>IFERROR('Más Vistos-H'!G13/'Más Vistos-U'!G12,0)</f>
        <v>0.85148469891411638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0.89378316387662182</v>
      </c>
      <c r="K13" s="241">
        <f>IFERROR('Más Vistos-H'!K13/'Más Vistos-U'!K12,0)</f>
        <v>0.86892649489660156</v>
      </c>
      <c r="L13" s="241">
        <f>IFERROR('Más Vistos-H'!L13/'Más Vistos-U'!L12,0)</f>
        <v>0.87306853244624316</v>
      </c>
      <c r="M13" s="241">
        <f>IFERROR('Más Vistos-H'!M13/'Más Vistos-U'!M12,0)</f>
        <v>0.85033867703902732</v>
      </c>
      <c r="N13" s="241">
        <f>IFERROR('Más Vistos-H'!N13/'Más Vistos-U'!N12,0)</f>
        <v>0.81481735517754961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4.7494440848208364E-2</v>
      </c>
      <c r="R13" s="28">
        <f t="shared" si="1"/>
        <v>3.4240099866944726E-3</v>
      </c>
      <c r="S13" s="28">
        <f t="shared" si="2"/>
        <v>5.4438241467736889E-2</v>
      </c>
      <c r="T13" s="28">
        <f t="shared" si="3"/>
        <v>9.3230982801072605E-3</v>
      </c>
      <c r="U13" s="28">
        <f t="shared" si="4"/>
        <v>-4.3062833405377685E-2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0.39181491338656116</v>
      </c>
      <c r="D14" s="239">
        <f>IFERROR('Más Vistos-H'!D14/'Más Vistos-U'!D13,0)</f>
        <v>0.45880927429918789</v>
      </c>
      <c r="E14" s="239">
        <f>IFERROR('Más Vistos-H'!E14/'Más Vistos-U'!E13,0)</f>
        <v>0.42937045397541912</v>
      </c>
      <c r="F14" s="239">
        <f>IFERROR('Más Vistos-H'!F14/'Más Vistos-U'!F13,0)</f>
        <v>0.4267941033533128</v>
      </c>
      <c r="G14" s="239">
        <f>IFERROR('Más Vistos-H'!G14/'Más Vistos-U'!G13,0)</f>
        <v>0.42208290155440414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0.37238241805712941</v>
      </c>
      <c r="K14" s="241">
        <f>IFERROR('Más Vistos-H'!K14/'Más Vistos-U'!K13,0)</f>
        <v>0.43978649394266461</v>
      </c>
      <c r="L14" s="241">
        <f>IFERROR('Más Vistos-H'!L14/'Más Vistos-U'!L13,0)</f>
        <v>0.41447182882717121</v>
      </c>
      <c r="M14" s="241">
        <f>IFERROR('Más Vistos-H'!M14/'Más Vistos-U'!M13,0)</f>
        <v>0.43175132863675564</v>
      </c>
      <c r="N14" s="241">
        <f>IFERROR('Más Vistos-H'!N14/'Más Vistos-U'!N13,0)</f>
        <v>0.37155348706015023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-4.9596109452474627E-2</v>
      </c>
      <c r="R14" s="28">
        <f t="shared" si="1"/>
        <v>-4.1461194056244349E-2</v>
      </c>
      <c r="S14" s="28">
        <f t="shared" si="2"/>
        <v>-3.4698766555327158E-2</v>
      </c>
      <c r="T14" s="28">
        <f t="shared" si="3"/>
        <v>1.1615027584715941E-2</v>
      </c>
      <c r="U14" s="28">
        <f t="shared" si="4"/>
        <v>-0.1197144312365398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393</v>
      </c>
      <c r="C15" s="238">
        <f>IFERROR('Más Vistos-H'!C15/'Más Vistos-U'!C14,0)</f>
        <v>0.78715043232227311</v>
      </c>
      <c r="D15" s="239">
        <f>IFERROR('Más Vistos-H'!D15/'Más Vistos-U'!D14,0)</f>
        <v>0.80616444224748585</v>
      </c>
      <c r="E15" s="239">
        <f>IFERROR('Más Vistos-H'!E15/'Más Vistos-U'!E14,0)</f>
        <v>0.80412969941051704</v>
      </c>
      <c r="F15" s="239">
        <f>IFERROR('Más Vistos-H'!F15/'Más Vistos-U'!F14,0)</f>
        <v>0.82122734071603898</v>
      </c>
      <c r="G15" s="239">
        <f>IFERROR('Más Vistos-H'!G15/'Más Vistos-U'!G14,0)</f>
        <v>0.73051069212221753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0.78483066547324165</v>
      </c>
      <c r="K15" s="241">
        <f>IFERROR('Más Vistos-H'!K15/'Más Vistos-U'!K14,0)</f>
        <v>0.81624873007531895</v>
      </c>
      <c r="L15" s="241">
        <f>IFERROR('Más Vistos-H'!L15/'Más Vistos-U'!L14,0)</f>
        <v>0.79832756510361713</v>
      </c>
      <c r="M15" s="241">
        <f>IFERROR('Más Vistos-H'!M15/'Más Vistos-U'!M14,0)</f>
        <v>0.78487880161453949</v>
      </c>
      <c r="N15" s="241">
        <f>IFERROR('Más Vistos-H'!N15/'Más Vistos-U'!N14,0)</f>
        <v>0.82605445996210258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-2.9470438607111177E-3</v>
      </c>
      <c r="R15" s="28">
        <f t="shared" ref="R15" si="8">IFERROR((K15-D15)/D15,"-")</f>
        <v>1.2508971246262574E-2</v>
      </c>
      <c r="S15" s="28">
        <f t="shared" ref="S15" si="9">IFERROR((L15-E15)/E15,"-")</f>
        <v>-7.2154209838951062E-3</v>
      </c>
      <c r="T15" s="28">
        <f t="shared" ref="T15" si="10">IFERROR((M15-F15)/F15,"-")</f>
        <v>-4.4261238392047098E-2</v>
      </c>
      <c r="U15" s="28">
        <f t="shared" ref="U15" si="11">IFERROR((N15-G15)/G15,"-")</f>
        <v>0.13079037565120288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0.71058385440131389</v>
      </c>
      <c r="D16" s="242">
        <f>IFERROR('Más Vistos-H'!D16/'Más Vistos-U'!D15,0)</f>
        <v>0.64526000147623197</v>
      </c>
      <c r="E16" s="242">
        <f>IFERROR('Más Vistos-H'!E16/'Más Vistos-U'!E15,0)</f>
        <v>0.71559276285774753</v>
      </c>
      <c r="F16" s="242">
        <f>IFERROR('Más Vistos-H'!F16/'Más Vistos-U'!F15,0)</f>
        <v>0.75990298346124652</v>
      </c>
      <c r="G16" s="242">
        <f>IFERROR('Más Vistos-H'!G16/'Más Vistos-U'!G15,0)</f>
        <v>0.74325810107221724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0.75984914803440284</v>
      </c>
      <c r="K16" s="244">
        <f>IFERROR('Más Vistos-H'!K16/'Más Vistos-U'!K15,0)</f>
        <v>0.80515912971687076</v>
      </c>
      <c r="L16" s="244">
        <f>IFERROR('Más Vistos-H'!L16/'Más Vistos-U'!L15,0)</f>
        <v>0.80468747449866596</v>
      </c>
      <c r="M16" s="244">
        <f>IFERROR('Más Vistos-H'!M16/'Más Vistos-U'!M15,0)</f>
        <v>0.80634316474873402</v>
      </c>
      <c r="N16" s="244">
        <f>IFERROR('Más Vistos-H'!N16/'Más Vistos-U'!N15,0)</f>
        <v>0.80705904079434554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6.9330724766602389E-2</v>
      </c>
      <c r="R16" s="121">
        <f t="shared" si="1"/>
        <v>0.24780573392867997</v>
      </c>
      <c r="S16" s="121">
        <f t="shared" si="2"/>
        <v>0.12450476900453161</v>
      </c>
      <c r="T16" s="121">
        <f t="shared" si="3"/>
        <v>6.1113303011338757E-2</v>
      </c>
      <c r="U16" s="121">
        <f t="shared" si="4"/>
        <v>8.5839548375039113E-2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91" t="s">
        <v>203</v>
      </c>
      <c r="K2" s="491"/>
      <c r="L2" s="491"/>
      <c r="M2" s="491"/>
      <c r="N2" s="491"/>
      <c r="O2" s="491"/>
      <c r="P2" s="491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zoomScaleNormal="100" workbookViewId="0">
      <selection activeCell="H5" sqref="H5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3" t="s">
        <v>407</v>
      </c>
      <c r="C2" s="464"/>
      <c r="D2" s="465"/>
      <c r="G2" s="463" t="s">
        <v>408</v>
      </c>
      <c r="H2" s="464"/>
      <c r="I2" s="465"/>
    </row>
    <row r="3" spans="2:10" ht="15.75" thickBot="1" x14ac:dyDescent="0.3">
      <c r="B3" s="463" t="str">
        <f>Replay!A1</f>
        <v>28/11 –04/12</v>
      </c>
      <c r="C3" s="464"/>
      <c r="D3" s="465"/>
      <c r="G3" s="463" t="str">
        <f>Replay!A1</f>
        <v>28/11 –04/12</v>
      </c>
      <c r="H3" s="464"/>
      <c r="I3" s="465"/>
    </row>
    <row r="4" spans="2:10" ht="15.75" thickBot="1" x14ac:dyDescent="0.3">
      <c r="B4" s="316" t="s">
        <v>370</v>
      </c>
      <c r="C4" s="316" t="s">
        <v>369</v>
      </c>
      <c r="D4" s="316" t="s">
        <v>371</v>
      </c>
      <c r="G4" s="316" t="s">
        <v>370</v>
      </c>
      <c r="H4" s="316" t="s">
        <v>369</v>
      </c>
      <c r="I4" s="316" t="s">
        <v>371</v>
      </c>
    </row>
    <row r="5" spans="2:10" x14ac:dyDescent="0.25">
      <c r="B5" s="315" t="s">
        <v>378</v>
      </c>
      <c r="C5" s="319">
        <v>20253.34</v>
      </c>
      <c r="D5" s="318">
        <f>C5/C8</f>
        <v>5.8361622117644365E-3</v>
      </c>
      <c r="G5" s="315" t="s">
        <v>412</v>
      </c>
      <c r="H5" s="317">
        <f>SUM(Destacados!H4:H78)</f>
        <v>512422.67666666594</v>
      </c>
      <c r="I5" s="318">
        <f>H5/C8</f>
        <v>0.14765870034340914</v>
      </c>
    </row>
    <row r="6" spans="2:10" x14ac:dyDescent="0.25">
      <c r="B6" s="306" t="s">
        <v>196</v>
      </c>
      <c r="C6" s="307">
        <v>3326371.7</v>
      </c>
      <c r="D6" s="308">
        <f>C6/C8</f>
        <v>0.95852065969477773</v>
      </c>
      <c r="G6" s="303" t="s">
        <v>411</v>
      </c>
      <c r="H6" s="304">
        <f>SUM('Más Vistos-H'!J16:P16)+SUM('Más Vistos-H'!J29:P29)</f>
        <v>1221685.8366666653</v>
      </c>
      <c r="I6" s="305">
        <f>H6/C8</f>
        <v>0.3520385632494103</v>
      </c>
      <c r="J6" s="308">
        <f>H6/C6</f>
        <v>0.36727279656289319</v>
      </c>
    </row>
    <row r="7" spans="2:10" x14ac:dyDescent="0.25">
      <c r="B7" s="309" t="s">
        <v>372</v>
      </c>
      <c r="C7" s="310">
        <v>123693.17</v>
      </c>
      <c r="D7" s="311">
        <f>C7/C8</f>
        <v>3.5643178093457892E-2</v>
      </c>
      <c r="G7" s="303" t="s">
        <v>413</v>
      </c>
      <c r="H7" s="304">
        <f>SUM(Partidos!G2:G4)</f>
        <v>1641.01</v>
      </c>
      <c r="I7" s="305">
        <f>H7/C8</f>
        <v>4.728701809739805E-4</v>
      </c>
      <c r="J7" s="308">
        <f>H7/C6</f>
        <v>4.9333332170905608E-4</v>
      </c>
    </row>
    <row r="8" spans="2:10" x14ac:dyDescent="0.25">
      <c r="B8" s="312" t="s">
        <v>16</v>
      </c>
      <c r="C8" s="313">
        <f>SUM(C5:C7)</f>
        <v>3470318.21</v>
      </c>
      <c r="D8" s="314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3"/>
  <sheetViews>
    <sheetView showGridLines="0" zoomScale="90" zoomScaleNormal="90" workbookViewId="0">
      <pane xSplit="1" ySplit="2" topLeftCell="E15" activePane="bottomRight" state="frozen"/>
      <selection pane="topRight" activeCell="B1" sqref="B1"/>
      <selection pane="bottomLeft" activeCell="A3" sqref="A3"/>
      <selection pane="bottomRight" activeCell="E22" sqref="E22"/>
    </sheetView>
  </sheetViews>
  <sheetFormatPr baseColWidth="10" defaultRowHeight="15" x14ac:dyDescent="0.25"/>
  <cols>
    <col min="1" max="1" width="0.85546875" style="300" customWidth="1"/>
    <col min="2" max="5" width="17.7109375" style="300" customWidth="1"/>
    <col min="6" max="6" width="23" style="302" customWidth="1"/>
    <col min="7" max="7" width="18.85546875" style="79" customWidth="1"/>
    <col min="8" max="16384" width="11.42578125" style="300"/>
  </cols>
  <sheetData>
    <row r="1" spans="2:8" ht="4.5" customHeight="1" thickBot="1" x14ac:dyDescent="0.3"/>
    <row r="2" spans="2:8" ht="21" customHeight="1" thickBot="1" x14ac:dyDescent="0.3">
      <c r="B2" s="316" t="s">
        <v>414</v>
      </c>
      <c r="C2" s="316" t="s">
        <v>378</v>
      </c>
      <c r="D2" s="316" t="s">
        <v>196</v>
      </c>
      <c r="E2" s="316" t="s">
        <v>372</v>
      </c>
      <c r="F2" s="316" t="s">
        <v>426</v>
      </c>
      <c r="G2" s="316" t="s">
        <v>446</v>
      </c>
    </row>
    <row r="3" spans="2:8" ht="24.95" customHeight="1" x14ac:dyDescent="0.25">
      <c r="B3" s="323" t="s">
        <v>388</v>
      </c>
      <c r="C3" s="324">
        <v>87399</v>
      </c>
      <c r="D3" s="324">
        <v>5645444</v>
      </c>
      <c r="E3" s="325">
        <v>423507</v>
      </c>
      <c r="F3" s="320"/>
      <c r="G3" s="320"/>
    </row>
    <row r="4" spans="2:8" ht="24.95" customHeight="1" x14ac:dyDescent="0.25">
      <c r="B4" s="326" t="s">
        <v>387</v>
      </c>
      <c r="C4" s="324">
        <v>83835</v>
      </c>
      <c r="D4" s="324">
        <v>4956020</v>
      </c>
      <c r="E4" s="325">
        <v>429559</v>
      </c>
      <c r="F4" s="320"/>
      <c r="G4" s="320"/>
    </row>
    <row r="5" spans="2:8" ht="24.95" customHeight="1" x14ac:dyDescent="0.25">
      <c r="B5" s="326" t="s">
        <v>386</v>
      </c>
      <c r="C5" s="324">
        <v>93126</v>
      </c>
      <c r="D5" s="324">
        <v>5511645</v>
      </c>
      <c r="E5" s="325">
        <v>450146</v>
      </c>
      <c r="F5" s="320"/>
      <c r="G5" s="320"/>
    </row>
    <row r="6" spans="2:8" ht="24.95" customHeight="1" x14ac:dyDescent="0.25">
      <c r="B6" s="326" t="s">
        <v>385</v>
      </c>
      <c r="C6" s="324">
        <v>108586</v>
      </c>
      <c r="D6" s="324">
        <v>5678819</v>
      </c>
      <c r="E6" s="325">
        <v>422155</v>
      </c>
      <c r="F6" s="320"/>
      <c r="G6" s="320"/>
    </row>
    <row r="7" spans="2:8" ht="24.95" customHeight="1" x14ac:dyDescent="0.25">
      <c r="B7" s="326" t="s">
        <v>384</v>
      </c>
      <c r="C7" s="324">
        <v>113859</v>
      </c>
      <c r="D7" s="324">
        <v>5963927</v>
      </c>
      <c r="E7" s="325">
        <v>395604</v>
      </c>
      <c r="F7" s="321" t="s">
        <v>429</v>
      </c>
      <c r="G7" s="321" t="s">
        <v>428</v>
      </c>
    </row>
    <row r="8" spans="2:8" ht="24.95" customHeight="1" x14ac:dyDescent="0.25">
      <c r="B8" s="326" t="s">
        <v>383</v>
      </c>
      <c r="C8" s="324">
        <v>112412</v>
      </c>
      <c r="D8" s="327">
        <v>6225747</v>
      </c>
      <c r="E8" s="325">
        <v>376269</v>
      </c>
      <c r="F8" s="321" t="s">
        <v>430</v>
      </c>
      <c r="G8" s="320"/>
    </row>
    <row r="9" spans="2:8" ht="24.95" customHeight="1" x14ac:dyDescent="0.25">
      <c r="B9" s="326" t="s">
        <v>392</v>
      </c>
      <c r="C9" s="304">
        <v>99203.687000000005</v>
      </c>
      <c r="D9" s="304">
        <v>5511680.5379999997</v>
      </c>
      <c r="E9" s="328">
        <v>364261.46899999998</v>
      </c>
      <c r="F9" s="321" t="s">
        <v>424</v>
      </c>
      <c r="G9" s="320"/>
    </row>
    <row r="10" spans="2:8" ht="24.95" customHeight="1" x14ac:dyDescent="0.25">
      <c r="B10" s="326" t="s">
        <v>382</v>
      </c>
      <c r="C10" s="304">
        <v>95987.509000000005</v>
      </c>
      <c r="D10" s="304">
        <v>5232186.608</v>
      </c>
      <c r="E10" s="328">
        <v>323560.11200000002</v>
      </c>
      <c r="F10" s="320"/>
      <c r="G10" s="320"/>
    </row>
    <row r="11" spans="2:8" ht="24.95" customHeight="1" x14ac:dyDescent="0.25">
      <c r="B11" s="326" t="s">
        <v>389</v>
      </c>
      <c r="C11" s="304">
        <v>101763.1</v>
      </c>
      <c r="D11" s="304">
        <v>5729848.5</v>
      </c>
      <c r="E11" s="328">
        <v>319277</v>
      </c>
      <c r="F11" s="320"/>
      <c r="G11" s="320"/>
    </row>
    <row r="12" spans="2:8" ht="24.95" customHeight="1" x14ac:dyDescent="0.25">
      <c r="B12" s="326" t="s">
        <v>394</v>
      </c>
      <c r="C12" s="304">
        <v>105886.77099999999</v>
      </c>
      <c r="D12" s="304">
        <v>5994518.1670000004</v>
      </c>
      <c r="E12" s="328">
        <v>285187.42099999997</v>
      </c>
      <c r="F12" s="320"/>
      <c r="G12" s="320"/>
    </row>
    <row r="13" spans="2:8" ht="24.95" customHeight="1" x14ac:dyDescent="0.25">
      <c r="B13" s="326" t="s">
        <v>450</v>
      </c>
      <c r="C13" s="304">
        <v>114105.53</v>
      </c>
      <c r="D13" s="304">
        <v>5584158.2400000002</v>
      </c>
      <c r="E13" s="328">
        <v>279806.15999999997</v>
      </c>
      <c r="F13" s="320"/>
      <c r="G13" s="320"/>
    </row>
    <row r="14" spans="2:8" ht="24.95" customHeight="1" x14ac:dyDescent="0.25">
      <c r="B14" s="326" t="s">
        <v>451</v>
      </c>
      <c r="C14" s="304">
        <v>115989.13</v>
      </c>
      <c r="D14" s="304">
        <v>5722573.3799999999</v>
      </c>
      <c r="E14" s="328">
        <v>276331.37</v>
      </c>
      <c r="F14" s="320"/>
      <c r="G14" s="320"/>
    </row>
    <row r="15" spans="2:8" ht="24.95" customHeight="1" x14ac:dyDescent="0.25">
      <c r="B15" s="326" t="s">
        <v>405</v>
      </c>
      <c r="C15" s="304">
        <v>114272.19</v>
      </c>
      <c r="D15" s="304">
        <v>5606485.2999999998</v>
      </c>
      <c r="E15" s="328">
        <v>264332.23</v>
      </c>
      <c r="F15" s="322" t="s">
        <v>432</v>
      </c>
      <c r="G15" s="395" t="s">
        <v>431</v>
      </c>
      <c r="H15" s="466" t="s">
        <v>512</v>
      </c>
    </row>
    <row r="16" spans="2:8" ht="24.95" customHeight="1" x14ac:dyDescent="0.25">
      <c r="B16" s="326" t="s">
        <v>406</v>
      </c>
      <c r="C16" s="310">
        <v>125845.21</v>
      </c>
      <c r="D16" s="386">
        <v>6044714.2199999997</v>
      </c>
      <c r="E16" s="328">
        <v>283597.23</v>
      </c>
      <c r="F16" s="320"/>
      <c r="G16" s="396"/>
      <c r="H16" s="466"/>
    </row>
    <row r="17" spans="2:9" ht="24.95" customHeight="1" x14ac:dyDescent="0.25">
      <c r="B17" s="329" t="s">
        <v>423</v>
      </c>
      <c r="C17" s="387">
        <v>126278.9</v>
      </c>
      <c r="D17" s="330">
        <v>5912788.4100000001</v>
      </c>
      <c r="E17" s="331">
        <v>267736.38</v>
      </c>
      <c r="F17" s="332" t="s">
        <v>433</v>
      </c>
      <c r="G17" s="397" t="s">
        <v>434</v>
      </c>
      <c r="H17" s="466"/>
    </row>
    <row r="18" spans="2:9" ht="24.95" customHeight="1" x14ac:dyDescent="0.25">
      <c r="B18" s="329" t="s">
        <v>449</v>
      </c>
      <c r="C18" s="387">
        <v>125308.59</v>
      </c>
      <c r="D18" s="330">
        <v>5916998.4100000001</v>
      </c>
      <c r="E18" s="331">
        <v>252904.34</v>
      </c>
      <c r="F18" s="332" t="s">
        <v>433</v>
      </c>
      <c r="G18" s="397" t="s">
        <v>435</v>
      </c>
      <c r="H18" s="466"/>
    </row>
    <row r="19" spans="2:9" ht="24.95" customHeight="1" x14ac:dyDescent="0.25">
      <c r="B19" s="329" t="s">
        <v>448</v>
      </c>
      <c r="C19" s="387">
        <v>117247.22</v>
      </c>
      <c r="D19" s="330">
        <v>5740230.1799999997</v>
      </c>
      <c r="E19" s="331">
        <v>239734.7</v>
      </c>
      <c r="F19" s="332" t="s">
        <v>433</v>
      </c>
      <c r="G19" s="397" t="s">
        <v>457</v>
      </c>
      <c r="H19" s="466"/>
      <c r="I19" s="398"/>
    </row>
    <row r="20" spans="2:9" ht="24.75" customHeight="1" x14ac:dyDescent="0.25">
      <c r="B20" s="329" t="s">
        <v>452</v>
      </c>
      <c r="C20" s="387">
        <v>118928.22</v>
      </c>
      <c r="D20" s="330">
        <v>5816188.1500000004</v>
      </c>
      <c r="E20" s="331">
        <v>238912.56</v>
      </c>
      <c r="F20" s="332" t="s">
        <v>433</v>
      </c>
      <c r="G20" s="397" t="s">
        <v>458</v>
      </c>
      <c r="H20" s="466"/>
      <c r="I20" s="398"/>
    </row>
    <row r="21" spans="2:9" ht="33" customHeight="1" x14ac:dyDescent="0.25">
      <c r="B21" s="329" t="s">
        <v>453</v>
      </c>
      <c r="C21" s="387">
        <v>131610.35</v>
      </c>
      <c r="D21" s="330">
        <v>6046323.7000000002</v>
      </c>
      <c r="E21" s="331">
        <v>263303.90000000002</v>
      </c>
      <c r="F21" s="332" t="s">
        <v>460</v>
      </c>
      <c r="G21" s="397" t="s">
        <v>434</v>
      </c>
      <c r="H21" s="466"/>
      <c r="I21" s="398"/>
    </row>
    <row r="22" spans="2:9" ht="33" customHeight="1" x14ac:dyDescent="0.25">
      <c r="B22" s="329" t="s">
        <v>454</v>
      </c>
      <c r="C22" s="387">
        <v>130821.32</v>
      </c>
      <c r="D22" s="330">
        <v>6076205.3600000003</v>
      </c>
      <c r="E22" s="331">
        <v>249110.57</v>
      </c>
      <c r="F22" s="332" t="s">
        <v>461</v>
      </c>
      <c r="G22" s="397" t="s">
        <v>459</v>
      </c>
      <c r="H22" s="466"/>
      <c r="I22" s="398"/>
    </row>
    <row r="23" spans="2:9" ht="24.75" customHeight="1" x14ac:dyDescent="0.25">
      <c r="B23" s="329" t="s">
        <v>456</v>
      </c>
      <c r="C23" s="387">
        <v>127202.39</v>
      </c>
      <c r="D23" s="387">
        <v>6114404.1100000003</v>
      </c>
      <c r="E23" s="331">
        <v>244551.5</v>
      </c>
      <c r="F23" s="332" t="s">
        <v>462</v>
      </c>
      <c r="G23" s="397" t="s">
        <v>462</v>
      </c>
      <c r="H23" s="466"/>
    </row>
    <row r="24" spans="2:9" x14ac:dyDescent="0.25">
      <c r="B24" s="329" t="s">
        <v>464</v>
      </c>
      <c r="C24" s="387">
        <v>132633.9</v>
      </c>
      <c r="D24" s="387">
        <v>5755835.5099999998</v>
      </c>
      <c r="E24" s="331">
        <v>247107.48</v>
      </c>
      <c r="F24" s="332"/>
      <c r="G24" s="397"/>
      <c r="H24" s="466"/>
    </row>
    <row r="25" spans="2:9" ht="22.5" x14ac:dyDescent="0.25">
      <c r="B25" s="329" t="s">
        <v>469</v>
      </c>
      <c r="C25" s="387">
        <v>116869.8</v>
      </c>
      <c r="D25" s="387">
        <v>5411097.5300000003</v>
      </c>
      <c r="E25" s="331">
        <v>210703.58</v>
      </c>
      <c r="F25" s="332" t="s">
        <v>509</v>
      </c>
      <c r="G25" s="397" t="s">
        <v>510</v>
      </c>
      <c r="H25" s="466"/>
    </row>
    <row r="26" spans="2:9" ht="22.5" x14ac:dyDescent="0.25">
      <c r="B26" s="329" t="s">
        <v>492</v>
      </c>
      <c r="C26" s="387">
        <v>134421.4</v>
      </c>
      <c r="D26" s="387">
        <v>5337041.28</v>
      </c>
      <c r="E26" s="331">
        <v>221698.33</v>
      </c>
      <c r="F26" s="332" t="s">
        <v>509</v>
      </c>
      <c r="G26" s="397" t="s">
        <v>511</v>
      </c>
      <c r="H26" s="466"/>
    </row>
    <row r="27" spans="2:9" x14ac:dyDescent="0.25">
      <c r="B27" s="329" t="s">
        <v>495</v>
      </c>
      <c r="C27" s="387">
        <v>110963.31</v>
      </c>
      <c r="D27" s="387">
        <v>5229629.4400000004</v>
      </c>
      <c r="E27" s="331">
        <v>202805.14</v>
      </c>
      <c r="F27" s="332"/>
      <c r="G27" s="333"/>
    </row>
    <row r="28" spans="2:9" x14ac:dyDescent="0.25">
      <c r="B28" s="329" t="s">
        <v>500</v>
      </c>
      <c r="C28" s="387">
        <v>108650.38</v>
      </c>
      <c r="D28" s="387">
        <v>5184216.4000000004</v>
      </c>
      <c r="E28" s="331">
        <v>196603.49</v>
      </c>
      <c r="F28" s="332"/>
      <c r="G28" s="333"/>
    </row>
    <row r="29" spans="2:9" x14ac:dyDescent="0.25">
      <c r="B29" s="329" t="s">
        <v>506</v>
      </c>
      <c r="C29" s="387">
        <v>101786.21</v>
      </c>
      <c r="D29" s="387">
        <v>5153924.3099999996</v>
      </c>
      <c r="E29" s="331">
        <v>181891.44</v>
      </c>
      <c r="F29" s="332"/>
      <c r="G29" s="333"/>
    </row>
    <row r="30" spans="2:9" ht="22.5" x14ac:dyDescent="0.25">
      <c r="B30" s="329" t="s">
        <v>508</v>
      </c>
      <c r="C30" s="387">
        <v>107036.54</v>
      </c>
      <c r="D30" s="387">
        <v>4659302.5</v>
      </c>
      <c r="E30" s="331">
        <v>191987.59</v>
      </c>
      <c r="F30" s="332" t="s">
        <v>522</v>
      </c>
      <c r="G30" s="333" t="s">
        <v>457</v>
      </c>
    </row>
    <row r="31" spans="2:9" x14ac:dyDescent="0.25">
      <c r="B31" s="329" t="s">
        <v>515</v>
      </c>
      <c r="C31" s="387">
        <v>108845.6</v>
      </c>
      <c r="D31" s="387">
        <v>5133523.37</v>
      </c>
      <c r="E31" s="331">
        <v>184224.53</v>
      </c>
      <c r="F31" s="332"/>
      <c r="G31" s="333"/>
    </row>
    <row r="32" spans="2:9" x14ac:dyDescent="0.25">
      <c r="B32" s="329" t="s">
        <v>523</v>
      </c>
      <c r="C32" s="387">
        <v>94945.36</v>
      </c>
      <c r="D32" s="387">
        <v>4073834.3</v>
      </c>
      <c r="E32" s="331">
        <v>166564.57999999999</v>
      </c>
      <c r="F32" s="332"/>
      <c r="G32" s="333"/>
    </row>
    <row r="33" spans="2:7" ht="15.75" thickBot="1" x14ac:dyDescent="0.3">
      <c r="B33" s="329" t="s">
        <v>537</v>
      </c>
      <c r="C33" s="387">
        <v>75114.12</v>
      </c>
      <c r="D33" s="387">
        <v>3429090.15</v>
      </c>
      <c r="E33" s="331">
        <v>131323.24</v>
      </c>
      <c r="F33" s="332"/>
      <c r="G33" s="333"/>
    </row>
    <row r="34" spans="2:7" ht="15.75" thickBot="1" x14ac:dyDescent="0.3">
      <c r="B34" s="368" t="s">
        <v>594</v>
      </c>
      <c r="C34" s="391">
        <v>20253.34</v>
      </c>
      <c r="D34" s="391">
        <v>3326371.7</v>
      </c>
      <c r="E34" s="377">
        <v>123693.17</v>
      </c>
      <c r="F34" s="369"/>
      <c r="G34" s="370"/>
    </row>
    <row r="35" spans="2:7" x14ac:dyDescent="0.25">
      <c r="B35" s="450"/>
      <c r="C35" s="451"/>
      <c r="D35" s="451"/>
      <c r="E35" s="452"/>
      <c r="F35" s="453"/>
      <c r="G35" s="454"/>
    </row>
    <row r="36" spans="2:7" x14ac:dyDescent="0.25">
      <c r="B36" s="450"/>
      <c r="C36" s="451"/>
      <c r="D36" s="451"/>
      <c r="E36" s="452"/>
      <c r="F36" s="453"/>
      <c r="G36" s="454"/>
    </row>
    <row r="37" spans="2:7" x14ac:dyDescent="0.25">
      <c r="B37" s="450"/>
      <c r="C37" s="451"/>
      <c r="D37" s="451"/>
      <c r="E37" s="452"/>
      <c r="F37" s="453"/>
      <c r="G37" s="454"/>
    </row>
    <row r="38" spans="2:7" x14ac:dyDescent="0.25">
      <c r="D38" s="400">
        <f>D23-D30</f>
        <v>1455101.6100000003</v>
      </c>
    </row>
    <row r="39" spans="2:7" x14ac:dyDescent="0.25">
      <c r="D39" s="401">
        <f>D38/D23</f>
        <v>0.2379792999975594</v>
      </c>
    </row>
    <row r="43" spans="2:7" x14ac:dyDescent="0.25">
      <c r="F43" s="300"/>
    </row>
  </sheetData>
  <mergeCells count="1">
    <mergeCell ref="H15:H26"/>
  </mergeCells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2"/>
  <sheetViews>
    <sheetView showGridLines="0" zoomScaleNormal="100" workbookViewId="0">
      <selection activeCell="F4" sqref="F4"/>
    </sheetView>
  </sheetViews>
  <sheetFormatPr baseColWidth="10" defaultRowHeight="15" x14ac:dyDescent="0.25"/>
  <cols>
    <col min="1" max="1" width="0.85546875" customWidth="1"/>
    <col min="2" max="5" width="17.7109375" style="334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6" t="s">
        <v>414</v>
      </c>
      <c r="C2" s="316" t="s">
        <v>8</v>
      </c>
      <c r="D2" s="316" t="s">
        <v>415</v>
      </c>
      <c r="E2" s="316" t="s">
        <v>416</v>
      </c>
    </row>
    <row r="3" spans="2:6" ht="20.100000000000001" customHeight="1" x14ac:dyDescent="0.25">
      <c r="B3" s="351" t="s">
        <v>391</v>
      </c>
      <c r="C3" s="352">
        <v>229372.38333333313</v>
      </c>
      <c r="D3" s="352">
        <v>1349796.46</v>
      </c>
      <c r="E3" s="352">
        <v>282574.91666666669</v>
      </c>
    </row>
    <row r="4" spans="2:6" ht="20.100000000000001" customHeight="1" x14ac:dyDescent="0.25">
      <c r="B4" s="337" t="s">
        <v>382</v>
      </c>
      <c r="C4" s="336">
        <v>328458.67</v>
      </c>
      <c r="D4" s="336">
        <v>1337820.58</v>
      </c>
      <c r="E4" s="336">
        <v>196728.92</v>
      </c>
    </row>
    <row r="5" spans="2:6" ht="20.100000000000001" customHeight="1" x14ac:dyDescent="0.25">
      <c r="B5" s="337" t="s">
        <v>389</v>
      </c>
      <c r="C5" s="336">
        <v>614295.7833451</v>
      </c>
      <c r="D5" s="336">
        <v>1344824.8166666655</v>
      </c>
      <c r="E5" s="336">
        <v>380612.2043000001</v>
      </c>
    </row>
    <row r="6" spans="2:6" ht="20.100000000000001" customHeight="1" x14ac:dyDescent="0.25">
      <c r="B6" s="337" t="s">
        <v>394</v>
      </c>
      <c r="C6" s="336">
        <v>610566.51666666579</v>
      </c>
      <c r="D6" s="388">
        <v>2165471.8499999978</v>
      </c>
      <c r="E6" s="336">
        <v>621346.44999999984</v>
      </c>
    </row>
    <row r="7" spans="2:6" ht="20.100000000000001" customHeight="1" x14ac:dyDescent="0.25">
      <c r="B7" s="337" t="s">
        <v>450</v>
      </c>
      <c r="C7" s="336">
        <v>495980.07666666608</v>
      </c>
      <c r="D7" s="336">
        <v>1710027.4833333315</v>
      </c>
      <c r="E7" s="336">
        <v>288256.72366666654</v>
      </c>
    </row>
    <row r="8" spans="2:6" ht="20.100000000000001" customHeight="1" x14ac:dyDescent="0.25">
      <c r="B8" s="337" t="s">
        <v>451</v>
      </c>
      <c r="C8" s="336">
        <v>645742.58333333244</v>
      </c>
      <c r="D8" s="336">
        <v>1605951.2166666649</v>
      </c>
      <c r="E8" s="336">
        <v>418884.89437000017</v>
      </c>
    </row>
    <row r="9" spans="2:6" ht="20.100000000000001" customHeight="1" x14ac:dyDescent="0.25">
      <c r="B9" s="337" t="s">
        <v>405</v>
      </c>
      <c r="C9" s="336">
        <v>610706.95333333267</v>
      </c>
      <c r="D9" s="336">
        <v>1347746.1333333317</v>
      </c>
      <c r="E9" s="336">
        <v>335206.93333333335</v>
      </c>
      <c r="F9" s="335" t="s">
        <v>409</v>
      </c>
    </row>
    <row r="10" spans="2:6" ht="20.100000000000001" customHeight="1" x14ac:dyDescent="0.25">
      <c r="B10" s="337" t="s">
        <v>406</v>
      </c>
      <c r="C10" s="385">
        <v>948656.81666666537</v>
      </c>
      <c r="D10" s="385">
        <v>1116358.3666666651</v>
      </c>
      <c r="E10" s="385">
        <v>744277.69999999984</v>
      </c>
    </row>
    <row r="11" spans="2:6" ht="20.100000000000001" customHeight="1" x14ac:dyDescent="0.25">
      <c r="B11" s="337" t="s">
        <v>423</v>
      </c>
      <c r="C11" s="385">
        <v>845932.97666666622</v>
      </c>
      <c r="D11" s="385">
        <v>1795789.6333333314</v>
      </c>
      <c r="E11" s="385">
        <v>421628.28</v>
      </c>
    </row>
    <row r="12" spans="2:6" ht="20.100000000000001" customHeight="1" x14ac:dyDescent="0.25">
      <c r="B12" s="337" t="s">
        <v>449</v>
      </c>
      <c r="C12" s="385">
        <v>1094224.013333332</v>
      </c>
      <c r="D12" s="385">
        <v>1811610.2333333315</v>
      </c>
      <c r="E12" s="385">
        <v>474333.75099999999</v>
      </c>
    </row>
    <row r="13" spans="2:6" x14ac:dyDescent="0.25">
      <c r="B13" s="337" t="s">
        <v>448</v>
      </c>
      <c r="C13" s="385">
        <v>975683.08333333232</v>
      </c>
      <c r="D13" s="399">
        <v>1889718.6499999987</v>
      </c>
      <c r="E13" s="385">
        <v>424470.00669999997</v>
      </c>
    </row>
    <row r="14" spans="2:6" x14ac:dyDescent="0.25">
      <c r="B14" s="337" t="s">
        <v>452</v>
      </c>
      <c r="C14" s="385">
        <v>1223152.2133333324</v>
      </c>
      <c r="D14" s="385">
        <v>1781795.2599999984</v>
      </c>
      <c r="E14" s="385">
        <v>521529.59000000014</v>
      </c>
    </row>
    <row r="15" spans="2:6" x14ac:dyDescent="0.25">
      <c r="B15" s="337" t="s">
        <v>453</v>
      </c>
      <c r="C15" s="385">
        <v>1024428.1466666657</v>
      </c>
      <c r="D15" s="385">
        <v>1760664.8666666644</v>
      </c>
      <c r="E15" s="385">
        <v>584810.86666666658</v>
      </c>
    </row>
    <row r="16" spans="2:6" x14ac:dyDescent="0.25">
      <c r="B16" s="337" t="s">
        <v>454</v>
      </c>
      <c r="C16" s="385">
        <v>1020359.2299999989</v>
      </c>
      <c r="D16" s="385">
        <v>1819450.7899999984</v>
      </c>
      <c r="E16" s="385">
        <v>761014.54300000006</v>
      </c>
    </row>
    <row r="17" spans="2:5" x14ac:dyDescent="0.25">
      <c r="B17" s="337" t="s">
        <v>456</v>
      </c>
      <c r="C17" s="385">
        <v>1236435.7666666657</v>
      </c>
      <c r="D17" s="385">
        <v>1863513.5366666648</v>
      </c>
      <c r="E17" s="385">
        <v>682036.51930000028</v>
      </c>
    </row>
    <row r="18" spans="2:5" x14ac:dyDescent="0.25">
      <c r="B18" s="337" t="s">
        <v>464</v>
      </c>
      <c r="C18" s="385">
        <v>1413896.4399999988</v>
      </c>
      <c r="D18" s="388">
        <v>1911445.8866666649</v>
      </c>
      <c r="E18" s="385">
        <v>305591.94333333336</v>
      </c>
    </row>
    <row r="19" spans="2:5" x14ac:dyDescent="0.25">
      <c r="B19" s="337" t="s">
        <v>469</v>
      </c>
      <c r="C19" s="385">
        <v>728229.89666666603</v>
      </c>
      <c r="D19" s="385">
        <v>1694797.60333333</v>
      </c>
      <c r="E19" s="385">
        <v>204620.06140000001</v>
      </c>
    </row>
    <row r="20" spans="2:5" x14ac:dyDescent="0.25">
      <c r="B20" s="337" t="s">
        <v>492</v>
      </c>
      <c r="C20" s="385">
        <v>1080001.7933333321</v>
      </c>
      <c r="D20" s="385">
        <v>1689052.0499999984</v>
      </c>
      <c r="E20" s="385">
        <v>574190.40989999985</v>
      </c>
    </row>
    <row r="21" spans="2:5" x14ac:dyDescent="0.25">
      <c r="B21" s="337" t="s">
        <v>495</v>
      </c>
      <c r="C21" s="385">
        <v>1039748.3633333314</v>
      </c>
      <c r="D21" s="385">
        <v>1566862.6999999983</v>
      </c>
      <c r="E21" s="385">
        <v>495546.88539999991</v>
      </c>
    </row>
    <row r="22" spans="2:5" x14ac:dyDescent="0.25">
      <c r="B22" s="337" t="s">
        <v>500</v>
      </c>
      <c r="C22" s="385">
        <v>825826.8</v>
      </c>
      <c r="D22" s="385">
        <v>1608232.4566666654</v>
      </c>
      <c r="E22" s="385">
        <v>421434.18497000012</v>
      </c>
    </row>
    <row r="23" spans="2:5" x14ac:dyDescent="0.25">
      <c r="B23" s="337" t="s">
        <v>506</v>
      </c>
      <c r="C23" s="385">
        <v>1145203.633333331</v>
      </c>
      <c r="D23" s="385">
        <v>1734749.1999999981</v>
      </c>
      <c r="E23" s="385">
        <v>379280.33332999999</v>
      </c>
    </row>
    <row r="24" spans="2:5" x14ac:dyDescent="0.25">
      <c r="B24" s="337" t="s">
        <v>508</v>
      </c>
      <c r="C24" s="385">
        <v>1010198.6966666657</v>
      </c>
      <c r="D24" s="385">
        <v>1364365.7233333318</v>
      </c>
      <c r="E24" s="385">
        <v>241132.81</v>
      </c>
    </row>
    <row r="25" spans="2:5" x14ac:dyDescent="0.25">
      <c r="B25" s="337" t="s">
        <v>515</v>
      </c>
      <c r="C25" s="385">
        <v>1375636.3033333314</v>
      </c>
      <c r="D25" s="385">
        <v>1529460.0466666652</v>
      </c>
      <c r="E25" s="385">
        <v>478085.30900000007</v>
      </c>
    </row>
    <row r="26" spans="2:5" x14ac:dyDescent="0.25">
      <c r="B26" s="337" t="s">
        <v>523</v>
      </c>
      <c r="C26" s="385">
        <v>529672.07666666608</v>
      </c>
      <c r="D26" s="385">
        <v>1318167.7166666652</v>
      </c>
      <c r="E26" s="385">
        <v>20579.573333333334</v>
      </c>
    </row>
    <row r="27" spans="2:5" x14ac:dyDescent="0.25">
      <c r="B27" s="337" t="s">
        <v>537</v>
      </c>
      <c r="C27" s="385">
        <v>776743.3166666656</v>
      </c>
      <c r="D27" s="385">
        <v>1260408.4866666654</v>
      </c>
      <c r="E27" s="385">
        <v>0</v>
      </c>
    </row>
    <row r="28" spans="2:5" x14ac:dyDescent="0.25">
      <c r="B28" s="337" t="s">
        <v>594</v>
      </c>
      <c r="C28" s="385">
        <v>512422.67666666594</v>
      </c>
      <c r="D28" s="385">
        <v>1221685.8366666653</v>
      </c>
      <c r="E28" s="385">
        <v>1641.01</v>
      </c>
    </row>
    <row r="29" spans="2:5" x14ac:dyDescent="0.25">
      <c r="B29" s="392"/>
    </row>
    <row r="30" spans="2:5" x14ac:dyDescent="0.25">
      <c r="B30" s="392"/>
    </row>
    <row r="31" spans="2:5" x14ac:dyDescent="0.25">
      <c r="B31" s="392"/>
      <c r="D31" s="400">
        <f>D18-D24</f>
        <v>547080.1633333331</v>
      </c>
    </row>
    <row r="32" spans="2:5" x14ac:dyDescent="0.25">
      <c r="B32" s="392"/>
      <c r="D32" s="401">
        <f>D31/D18</f>
        <v>0.28621273934538427</v>
      </c>
    </row>
  </sheetData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48"/>
  <sheetViews>
    <sheetView topLeftCell="A31" zoomScale="85" zoomScaleNormal="85" workbookViewId="0">
      <selection activeCell="H25" sqref="H25:I25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x14ac:dyDescent="0.25">
      <c r="B2" s="469" t="s">
        <v>196</v>
      </c>
      <c r="C2" s="470"/>
    </row>
    <row r="3" spans="2:9" ht="20.100000000000001" customHeight="1" x14ac:dyDescent="0.25">
      <c r="B3" s="402" t="s">
        <v>436</v>
      </c>
      <c r="C3" s="402" t="s">
        <v>373</v>
      </c>
      <c r="D3" s="403" t="s">
        <v>214</v>
      </c>
      <c r="E3" s="403" t="s">
        <v>216</v>
      </c>
      <c r="F3" s="403" t="s">
        <v>374</v>
      </c>
      <c r="G3" s="403" t="s">
        <v>375</v>
      </c>
      <c r="H3" s="403" t="s">
        <v>376</v>
      </c>
      <c r="I3" s="403" t="s">
        <v>377</v>
      </c>
    </row>
    <row r="4" spans="2:9" ht="17.100000000000001" customHeight="1" x14ac:dyDescent="0.25">
      <c r="B4" s="393"/>
      <c r="C4" s="414" t="s">
        <v>502</v>
      </c>
      <c r="D4" s="415" t="s">
        <v>516</v>
      </c>
      <c r="E4" s="404">
        <v>44893</v>
      </c>
      <c r="F4" s="416">
        <v>0.20833333333333334</v>
      </c>
      <c r="G4" s="416">
        <v>0.375</v>
      </c>
      <c r="H4" s="405">
        <v>41703.833333333299</v>
      </c>
      <c r="I4" s="380">
        <v>44227</v>
      </c>
    </row>
    <row r="5" spans="2:9" ht="17.100000000000001" customHeight="1" x14ac:dyDescent="0.25">
      <c r="B5" s="393"/>
      <c r="C5" s="414" t="s">
        <v>529</v>
      </c>
      <c r="D5" s="415" t="s">
        <v>503</v>
      </c>
      <c r="E5" s="404">
        <v>44893</v>
      </c>
      <c r="F5" s="416">
        <v>0.79166666666666663</v>
      </c>
      <c r="G5" s="416">
        <v>0.83333333333333337</v>
      </c>
      <c r="H5" s="405">
        <v>1098.3</v>
      </c>
      <c r="I5" s="380">
        <v>3493</v>
      </c>
    </row>
    <row r="6" spans="2:9" ht="17.100000000000001" customHeight="1" x14ac:dyDescent="0.25">
      <c r="B6" s="393"/>
      <c r="C6" s="414" t="s">
        <v>529</v>
      </c>
      <c r="D6" s="415" t="s">
        <v>503</v>
      </c>
      <c r="E6" s="404">
        <v>44894</v>
      </c>
      <c r="F6" s="416">
        <v>0.79166666666666663</v>
      </c>
      <c r="G6" s="416">
        <v>0.83333333333333337</v>
      </c>
      <c r="H6" s="405">
        <v>546.6</v>
      </c>
      <c r="I6" s="380">
        <v>2832</v>
      </c>
    </row>
    <row r="7" spans="2:9" ht="17.100000000000001" customHeight="1" x14ac:dyDescent="0.25">
      <c r="B7" s="393"/>
      <c r="C7" s="414" t="s">
        <v>529</v>
      </c>
      <c r="D7" s="415" t="s">
        <v>503</v>
      </c>
      <c r="E7" s="404">
        <v>44895</v>
      </c>
      <c r="F7" s="416">
        <v>0.79166666666666663</v>
      </c>
      <c r="G7" s="416">
        <v>0.83333333333333337</v>
      </c>
      <c r="H7" s="405">
        <v>636.61666666666599</v>
      </c>
      <c r="I7" s="380">
        <v>2771</v>
      </c>
    </row>
    <row r="8" spans="2:9" ht="17.100000000000001" customHeight="1" x14ac:dyDescent="0.25">
      <c r="B8" s="393"/>
      <c r="C8" s="414" t="s">
        <v>529</v>
      </c>
      <c r="D8" s="415" t="s">
        <v>503</v>
      </c>
      <c r="E8" s="404">
        <v>44896</v>
      </c>
      <c r="F8" s="416">
        <v>0.79166666666666663</v>
      </c>
      <c r="G8" s="416">
        <v>0.83333333333333337</v>
      </c>
      <c r="H8" s="405">
        <v>621.58333333333303</v>
      </c>
      <c r="I8" s="380">
        <v>2560</v>
      </c>
    </row>
    <row r="9" spans="2:9" ht="17.100000000000001" customHeight="1" x14ac:dyDescent="0.25">
      <c r="B9" s="393"/>
      <c r="C9" s="414" t="s">
        <v>529</v>
      </c>
      <c r="D9" s="415" t="s">
        <v>503</v>
      </c>
      <c r="E9" s="404">
        <v>44897</v>
      </c>
      <c r="F9" s="416">
        <v>0.79166666666666663</v>
      </c>
      <c r="G9" s="416">
        <v>0.83333333333333337</v>
      </c>
      <c r="H9" s="405">
        <v>636.71666666666601</v>
      </c>
      <c r="I9" s="380">
        <v>2301</v>
      </c>
    </row>
    <row r="10" spans="2:9" ht="17.100000000000001" customHeight="1" x14ac:dyDescent="0.25">
      <c r="B10" s="393"/>
      <c r="C10" s="414" t="s">
        <v>595</v>
      </c>
      <c r="D10" s="415" t="s">
        <v>596</v>
      </c>
      <c r="E10" s="404">
        <v>44893</v>
      </c>
      <c r="F10" s="416">
        <v>0.85416666666666663</v>
      </c>
      <c r="G10" s="416">
        <v>0.91666666666666663</v>
      </c>
      <c r="H10" s="405">
        <v>12455.366666666599</v>
      </c>
      <c r="I10" s="380">
        <v>24541</v>
      </c>
    </row>
    <row r="11" spans="2:9" ht="17.100000000000001" customHeight="1" x14ac:dyDescent="0.25">
      <c r="B11" s="393"/>
      <c r="C11" s="414" t="s">
        <v>595</v>
      </c>
      <c r="D11" s="415" t="s">
        <v>596</v>
      </c>
      <c r="E11" s="404">
        <v>44894</v>
      </c>
      <c r="F11" s="416">
        <v>0.85416666666666663</v>
      </c>
      <c r="G11" s="416">
        <v>0.91666666666666663</v>
      </c>
      <c r="H11" s="405">
        <v>11940.75</v>
      </c>
      <c r="I11" s="380">
        <v>23287</v>
      </c>
    </row>
    <row r="12" spans="2:9" ht="17.100000000000001" customHeight="1" x14ac:dyDescent="0.25">
      <c r="B12" s="393"/>
      <c r="C12" s="414" t="s">
        <v>595</v>
      </c>
      <c r="D12" s="415" t="s">
        <v>596</v>
      </c>
      <c r="E12" s="404">
        <v>44895</v>
      </c>
      <c r="F12" s="416">
        <v>0.85416666666666663</v>
      </c>
      <c r="G12" s="416">
        <v>0.91666666666666663</v>
      </c>
      <c r="H12" s="405">
        <v>12861.116666666599</v>
      </c>
      <c r="I12" s="380">
        <v>23228</v>
      </c>
    </row>
    <row r="13" spans="2:9" ht="17.100000000000001" customHeight="1" x14ac:dyDescent="0.25">
      <c r="B13" s="393"/>
      <c r="C13" s="414" t="s">
        <v>595</v>
      </c>
      <c r="D13" s="415" t="s">
        <v>596</v>
      </c>
      <c r="E13" s="404">
        <v>44896</v>
      </c>
      <c r="F13" s="416">
        <v>0.85416666666666663</v>
      </c>
      <c r="G13" s="416">
        <v>0.91666666666666663</v>
      </c>
      <c r="H13" s="405">
        <v>12074.083333333299</v>
      </c>
      <c r="I13" s="380">
        <v>22630</v>
      </c>
    </row>
    <row r="14" spans="2:9" ht="17.100000000000001" customHeight="1" x14ac:dyDescent="0.25">
      <c r="B14" s="393"/>
      <c r="C14" s="414" t="s">
        <v>595</v>
      </c>
      <c r="D14" s="415" t="s">
        <v>596</v>
      </c>
      <c r="E14" s="404">
        <v>44897</v>
      </c>
      <c r="F14" s="416">
        <v>0.85416666666666663</v>
      </c>
      <c r="G14" s="416">
        <v>0.91666666666666663</v>
      </c>
      <c r="H14" s="405">
        <v>11414.3833333333</v>
      </c>
      <c r="I14" s="380">
        <v>20712</v>
      </c>
    </row>
    <row r="15" spans="2:9" ht="17.100000000000001" customHeight="1" x14ac:dyDescent="0.25">
      <c r="B15" s="393"/>
      <c r="C15" s="414" t="s">
        <v>517</v>
      </c>
      <c r="D15" s="415" t="s">
        <v>516</v>
      </c>
      <c r="E15" s="404">
        <v>44893</v>
      </c>
      <c r="F15" s="416">
        <v>0.79166666666666663</v>
      </c>
      <c r="G15" s="416">
        <v>0.85416666666666663</v>
      </c>
      <c r="H15" s="405">
        <v>38909.300000000003</v>
      </c>
      <c r="I15" s="380">
        <v>40233</v>
      </c>
    </row>
    <row r="16" spans="2:9" ht="17.100000000000001" customHeight="1" x14ac:dyDescent="0.25">
      <c r="B16" s="393"/>
      <c r="C16" s="414" t="s">
        <v>517</v>
      </c>
      <c r="D16" s="415" t="s">
        <v>516</v>
      </c>
      <c r="E16" s="404">
        <v>44894</v>
      </c>
      <c r="F16" s="416">
        <v>0.79166666666666663</v>
      </c>
      <c r="G16" s="416">
        <v>0.85416666666666663</v>
      </c>
      <c r="H16" s="405">
        <v>39141.633333333302</v>
      </c>
      <c r="I16" s="380">
        <v>38605</v>
      </c>
    </row>
    <row r="17" spans="2:9" ht="17.100000000000001" customHeight="1" x14ac:dyDescent="0.25">
      <c r="B17" s="393"/>
      <c r="C17" s="414" t="s">
        <v>517</v>
      </c>
      <c r="D17" s="415" t="s">
        <v>516</v>
      </c>
      <c r="E17" s="404">
        <v>44895</v>
      </c>
      <c r="F17" s="416">
        <v>0.79166666666666663</v>
      </c>
      <c r="G17" s="416">
        <v>0.85416666666666663</v>
      </c>
      <c r="H17" s="405">
        <v>37675.916666666599</v>
      </c>
      <c r="I17" s="380">
        <v>37165</v>
      </c>
    </row>
    <row r="18" spans="2:9" ht="17.100000000000001" customHeight="1" x14ac:dyDescent="0.25">
      <c r="B18" s="393"/>
      <c r="C18" s="414" t="s">
        <v>517</v>
      </c>
      <c r="D18" s="415" t="s">
        <v>516</v>
      </c>
      <c r="E18" s="404">
        <v>44896</v>
      </c>
      <c r="F18" s="416">
        <v>0.79166666666666663</v>
      </c>
      <c r="G18" s="416">
        <v>0.85416666666666663</v>
      </c>
      <c r="H18" s="405">
        <v>37136.25</v>
      </c>
      <c r="I18" s="380">
        <v>36690</v>
      </c>
    </row>
    <row r="19" spans="2:9" ht="17.100000000000001" customHeight="1" x14ac:dyDescent="0.25">
      <c r="B19" s="393"/>
      <c r="C19" s="414" t="s">
        <v>517</v>
      </c>
      <c r="D19" s="415" t="s">
        <v>516</v>
      </c>
      <c r="E19" s="404">
        <v>44897</v>
      </c>
      <c r="F19" s="416">
        <v>0.79166666666666663</v>
      </c>
      <c r="G19" s="416">
        <v>0.85416666666666663</v>
      </c>
      <c r="H19" s="405">
        <v>35417.85</v>
      </c>
      <c r="I19" s="380">
        <v>34846</v>
      </c>
    </row>
    <row r="20" spans="2:9" ht="17.100000000000001" customHeight="1" x14ac:dyDescent="0.25">
      <c r="B20" s="393"/>
      <c r="C20" s="414" t="s">
        <v>597</v>
      </c>
      <c r="D20" s="415" t="s">
        <v>381</v>
      </c>
      <c r="E20" s="404">
        <v>44893</v>
      </c>
      <c r="F20" s="416">
        <v>0.58333333333333337</v>
      </c>
      <c r="G20" s="416">
        <v>0.8125</v>
      </c>
      <c r="H20" s="405">
        <v>14079.616666666599</v>
      </c>
      <c r="I20" s="380">
        <v>24040</v>
      </c>
    </row>
    <row r="21" spans="2:9" ht="17.100000000000001" customHeight="1" x14ac:dyDescent="0.25">
      <c r="B21" s="393"/>
      <c r="C21" s="414" t="s">
        <v>597</v>
      </c>
      <c r="D21" s="415" t="s">
        <v>381</v>
      </c>
      <c r="E21" s="404">
        <v>44894</v>
      </c>
      <c r="F21" s="416">
        <v>0.58333333333333337</v>
      </c>
      <c r="G21" s="416">
        <v>0.8125</v>
      </c>
      <c r="H21" s="405">
        <v>14229.3166666666</v>
      </c>
      <c r="I21" s="380">
        <v>22871</v>
      </c>
    </row>
    <row r="22" spans="2:9" ht="17.100000000000001" customHeight="1" x14ac:dyDescent="0.25">
      <c r="B22" s="393"/>
      <c r="C22" s="414" t="s">
        <v>597</v>
      </c>
      <c r="D22" s="415" t="s">
        <v>381</v>
      </c>
      <c r="E22" s="404">
        <v>44895</v>
      </c>
      <c r="F22" s="416">
        <v>0.58333333333333337</v>
      </c>
      <c r="G22" s="416">
        <v>0.8125</v>
      </c>
      <c r="H22" s="405">
        <v>13652.2</v>
      </c>
      <c r="I22" s="380">
        <v>23442</v>
      </c>
    </row>
    <row r="23" spans="2:9" ht="17.100000000000001" customHeight="1" x14ac:dyDescent="0.25">
      <c r="B23" s="393"/>
      <c r="C23" s="414" t="s">
        <v>597</v>
      </c>
      <c r="D23" s="415" t="s">
        <v>381</v>
      </c>
      <c r="E23" s="404">
        <v>44896</v>
      </c>
      <c r="F23" s="416">
        <v>0.58333333333333337</v>
      </c>
      <c r="G23" s="416">
        <v>0.8125</v>
      </c>
      <c r="H23" s="405">
        <v>12552.7166666666</v>
      </c>
      <c r="I23" s="380">
        <v>20315</v>
      </c>
    </row>
    <row r="24" spans="2:9" ht="17.100000000000001" customHeight="1" x14ac:dyDescent="0.25">
      <c r="B24" s="393"/>
      <c r="C24" s="414" t="s">
        <v>597</v>
      </c>
      <c r="D24" s="415" t="s">
        <v>381</v>
      </c>
      <c r="E24" s="404">
        <v>44897</v>
      </c>
      <c r="F24" s="416">
        <v>0.58333333333333337</v>
      </c>
      <c r="G24" s="416">
        <v>0.8125</v>
      </c>
      <c r="H24" s="405">
        <v>13640.2166666666</v>
      </c>
      <c r="I24" s="380">
        <v>20894</v>
      </c>
    </row>
    <row r="25" spans="2:9" ht="17.100000000000001" customHeight="1" x14ac:dyDescent="0.25">
      <c r="B25" s="393" t="s">
        <v>598</v>
      </c>
      <c r="C25" s="414" t="s">
        <v>599</v>
      </c>
      <c r="D25" s="415" t="s">
        <v>585</v>
      </c>
      <c r="E25" s="404">
        <v>44898</v>
      </c>
      <c r="F25" s="416">
        <v>0.54166666666666663</v>
      </c>
      <c r="G25" s="416">
        <v>0.70833333333333337</v>
      </c>
      <c r="H25" s="405">
        <v>229.61666666666599</v>
      </c>
      <c r="I25" s="380">
        <v>1193</v>
      </c>
    </row>
    <row r="26" spans="2:9" ht="17.100000000000001" customHeight="1" x14ac:dyDescent="0.25">
      <c r="B26" s="394" t="s">
        <v>600</v>
      </c>
      <c r="C26" s="420" t="s">
        <v>601</v>
      </c>
      <c r="D26" s="421" t="s">
        <v>585</v>
      </c>
      <c r="E26" s="404">
        <v>44898</v>
      </c>
      <c r="F26" s="422">
        <v>0.91666666666666663</v>
      </c>
      <c r="G26" s="492" t="s">
        <v>602</v>
      </c>
      <c r="H26" s="423">
        <v>1258.3599999999999</v>
      </c>
      <c r="I26" s="493">
        <v>1869</v>
      </c>
    </row>
    <row r="27" spans="2:9" ht="17.100000000000001" customHeight="1" x14ac:dyDescent="0.25">
      <c r="B27" s="393"/>
      <c r="C27" s="414" t="s">
        <v>603</v>
      </c>
      <c r="D27" s="415" t="s">
        <v>604</v>
      </c>
      <c r="E27" s="404">
        <v>44898</v>
      </c>
      <c r="F27" s="416">
        <v>0.83333333333333337</v>
      </c>
      <c r="G27" s="416">
        <v>0.875</v>
      </c>
      <c r="H27" s="423">
        <v>700.43333333333305</v>
      </c>
      <c r="I27" s="443">
        <v>4620</v>
      </c>
    </row>
    <row r="28" spans="2:9" ht="17.100000000000001" customHeight="1" x14ac:dyDescent="0.25">
      <c r="B28" s="393"/>
      <c r="C28" s="414" t="s">
        <v>605</v>
      </c>
      <c r="D28" s="415" t="s">
        <v>524</v>
      </c>
      <c r="E28" s="404">
        <v>44898</v>
      </c>
      <c r="F28" s="416">
        <v>0.61805555555555558</v>
      </c>
      <c r="G28" s="416">
        <v>0.91666666666666663</v>
      </c>
      <c r="H28" s="405">
        <v>2367.8000000000002</v>
      </c>
      <c r="I28" s="380">
        <v>5016</v>
      </c>
    </row>
    <row r="29" spans="2:9" ht="17.100000000000001" customHeight="1" x14ac:dyDescent="0.25">
      <c r="B29" s="393"/>
      <c r="C29" s="393" t="s">
        <v>504</v>
      </c>
      <c r="D29" s="417" t="s">
        <v>516</v>
      </c>
      <c r="E29" s="404">
        <v>44898</v>
      </c>
      <c r="F29" s="416">
        <v>0.95833333333333337</v>
      </c>
      <c r="G29" s="416">
        <v>0.5</v>
      </c>
      <c r="H29" s="405">
        <v>1817.8333333333301</v>
      </c>
      <c r="I29" s="380">
        <v>5718</v>
      </c>
    </row>
    <row r="30" spans="2:9" ht="17.100000000000001" customHeight="1" x14ac:dyDescent="0.25">
      <c r="B30" s="393"/>
      <c r="C30" s="393" t="s">
        <v>606</v>
      </c>
      <c r="D30" s="417" t="s">
        <v>516</v>
      </c>
      <c r="E30" s="404">
        <v>44898</v>
      </c>
      <c r="F30" s="433">
        <v>0.79166666666666663</v>
      </c>
      <c r="G30" s="433">
        <v>0.875</v>
      </c>
      <c r="H30" s="406">
        <v>25814.433333333302</v>
      </c>
      <c r="I30" s="407">
        <v>32188</v>
      </c>
    </row>
    <row r="31" spans="2:9" ht="17.100000000000001" customHeight="1" x14ac:dyDescent="0.25">
      <c r="B31" s="393"/>
      <c r="C31" s="393" t="s">
        <v>360</v>
      </c>
      <c r="D31" s="393" t="s">
        <v>381</v>
      </c>
      <c r="E31" s="404">
        <v>44898</v>
      </c>
      <c r="F31" s="418">
        <v>0.85416666666666663</v>
      </c>
      <c r="G31" s="418">
        <v>0.95833333333333337</v>
      </c>
      <c r="H31" s="406">
        <v>27869.9</v>
      </c>
      <c r="I31" s="407">
        <v>34414</v>
      </c>
    </row>
    <row r="32" spans="2:9" ht="17.100000000000001" customHeight="1" x14ac:dyDescent="0.25">
      <c r="B32" s="393"/>
      <c r="C32" s="393" t="s">
        <v>501</v>
      </c>
      <c r="D32" s="393" t="s">
        <v>516</v>
      </c>
      <c r="E32" s="404">
        <v>44898</v>
      </c>
      <c r="F32" s="419">
        <v>0.875</v>
      </c>
      <c r="G32" s="419">
        <v>0.97916666666666663</v>
      </c>
      <c r="H32" s="406">
        <v>43184.85</v>
      </c>
      <c r="I32" s="407">
        <v>45448</v>
      </c>
    </row>
    <row r="33" spans="2:9" ht="17.100000000000001" customHeight="1" x14ac:dyDescent="0.25">
      <c r="B33" s="393" t="s">
        <v>598</v>
      </c>
      <c r="C33" s="414" t="s">
        <v>607</v>
      </c>
      <c r="D33" s="415" t="s">
        <v>590</v>
      </c>
      <c r="E33" s="404">
        <v>44899</v>
      </c>
      <c r="F33" s="416">
        <v>0.875</v>
      </c>
      <c r="G33" s="416">
        <v>0.97916666666666663</v>
      </c>
      <c r="H33" s="406">
        <v>153.46666666666599</v>
      </c>
      <c r="I33" s="407">
        <v>755</v>
      </c>
    </row>
    <row r="34" spans="2:9" ht="17.100000000000001" customHeight="1" x14ac:dyDescent="0.25">
      <c r="B34" s="393"/>
      <c r="C34" s="414" t="s">
        <v>608</v>
      </c>
      <c r="D34" s="415" t="s">
        <v>381</v>
      </c>
      <c r="E34" s="404">
        <v>44899</v>
      </c>
      <c r="F34" s="416">
        <v>0.77083333333333337</v>
      </c>
      <c r="G34" s="416">
        <v>0.85416666666666663</v>
      </c>
      <c r="H34" s="405">
        <v>6986.55</v>
      </c>
      <c r="I34" s="380">
        <v>17500</v>
      </c>
    </row>
    <row r="35" spans="2:9" ht="17.100000000000001" customHeight="1" x14ac:dyDescent="0.25">
      <c r="B35" s="393"/>
      <c r="C35" s="414" t="s">
        <v>395</v>
      </c>
      <c r="D35" s="415" t="s">
        <v>503</v>
      </c>
      <c r="E35" s="404">
        <v>44899</v>
      </c>
      <c r="F35" s="416">
        <v>0.875</v>
      </c>
      <c r="G35" s="416">
        <v>0.9375</v>
      </c>
      <c r="H35" s="405">
        <v>1477.4666666666601</v>
      </c>
      <c r="I35" s="380">
        <v>6369</v>
      </c>
    </row>
    <row r="36" spans="2:9" ht="17.100000000000001" customHeight="1" x14ac:dyDescent="0.25">
      <c r="B36" s="393"/>
      <c r="C36" s="414" t="s">
        <v>609</v>
      </c>
      <c r="D36" s="415" t="s">
        <v>610</v>
      </c>
      <c r="E36" s="404">
        <v>44899</v>
      </c>
      <c r="F36" s="416">
        <v>0.78125</v>
      </c>
      <c r="G36" s="416">
        <v>0.95833333333333337</v>
      </c>
      <c r="H36" s="405">
        <v>2939.6666666666601</v>
      </c>
      <c r="I36" s="380">
        <v>4430</v>
      </c>
    </row>
    <row r="37" spans="2:9" ht="17.100000000000001" customHeight="1" x14ac:dyDescent="0.25">
      <c r="B37" s="393"/>
      <c r="C37" s="414" t="s">
        <v>611</v>
      </c>
      <c r="D37" s="415" t="s">
        <v>612</v>
      </c>
      <c r="E37" s="404">
        <v>44899</v>
      </c>
      <c r="F37" s="416">
        <v>0.91666666666666663</v>
      </c>
      <c r="G37" s="416">
        <v>0.97916666666666663</v>
      </c>
      <c r="H37" s="405">
        <v>88.6666666666666</v>
      </c>
      <c r="I37" s="380">
        <v>142</v>
      </c>
    </row>
    <row r="38" spans="2:9" ht="17.100000000000001" customHeight="1" x14ac:dyDescent="0.25">
      <c r="B38" s="425"/>
      <c r="C38" s="426" t="s">
        <v>518</v>
      </c>
      <c r="D38" s="417" t="s">
        <v>516</v>
      </c>
      <c r="E38" s="404">
        <v>44899</v>
      </c>
      <c r="F38" s="427">
        <v>0.79166666666666663</v>
      </c>
      <c r="G38" s="428">
        <v>0.83333333333333337</v>
      </c>
      <c r="H38" s="405">
        <v>8808.8333333333303</v>
      </c>
      <c r="I38" s="380">
        <v>17910</v>
      </c>
    </row>
    <row r="39" spans="2:9" ht="17.100000000000001" customHeight="1" x14ac:dyDescent="0.25">
      <c r="B39" s="425"/>
      <c r="C39" s="444" t="s">
        <v>613</v>
      </c>
      <c r="D39" s="424" t="s">
        <v>596</v>
      </c>
      <c r="E39" s="404">
        <v>44899</v>
      </c>
      <c r="F39" s="445">
        <v>0.83333333333333337</v>
      </c>
      <c r="G39" s="446">
        <v>0.91666666666666663</v>
      </c>
      <c r="H39" s="429">
        <v>17723.483333333301</v>
      </c>
      <c r="I39" s="430">
        <v>36025</v>
      </c>
    </row>
    <row r="40" spans="2:9" x14ac:dyDescent="0.25">
      <c r="B40" s="447"/>
      <c r="C40" s="431"/>
      <c r="D40" s="431"/>
      <c r="E40" s="432"/>
      <c r="F40" s="433"/>
      <c r="G40" s="434"/>
      <c r="H40" s="435"/>
      <c r="I40" s="435"/>
    </row>
    <row r="41" spans="2:9" x14ac:dyDescent="0.25">
      <c r="B41" s="473" t="s">
        <v>519</v>
      </c>
      <c r="C41" s="475" t="s">
        <v>525</v>
      </c>
      <c r="D41" s="477" t="s">
        <v>462</v>
      </c>
      <c r="E41" s="436">
        <v>44885</v>
      </c>
      <c r="F41" s="437">
        <v>0.95833333333333337</v>
      </c>
      <c r="G41" s="438" t="s">
        <v>520</v>
      </c>
      <c r="H41" s="439"/>
      <c r="I41" s="439"/>
    </row>
    <row r="42" spans="2:9" x14ac:dyDescent="0.25">
      <c r="B42" s="474"/>
      <c r="C42" s="476"/>
      <c r="D42" s="478"/>
      <c r="E42" s="467" t="s">
        <v>526</v>
      </c>
      <c r="F42" s="468"/>
      <c r="G42" s="440" t="s">
        <v>521</v>
      </c>
      <c r="H42" s="441"/>
      <c r="I42" s="441"/>
    </row>
    <row r="43" spans="2:9" ht="15.75" thickBot="1" x14ac:dyDescent="0.3">
      <c r="B43"/>
      <c r="C43" s="295"/>
    </row>
    <row r="44" spans="2:9" ht="15.75" thickBot="1" x14ac:dyDescent="0.3">
      <c r="B44" s="471" t="s">
        <v>378</v>
      </c>
      <c r="C44" s="472"/>
    </row>
    <row r="45" spans="2:9" ht="15.75" thickBot="1" x14ac:dyDescent="0.3">
      <c r="B45" s="378" t="s">
        <v>373</v>
      </c>
      <c r="C45" s="349"/>
      <c r="D45" s="350" t="s">
        <v>379</v>
      </c>
      <c r="E45" s="350" t="s">
        <v>374</v>
      </c>
      <c r="F45" s="350" t="s">
        <v>380</v>
      </c>
      <c r="G45" s="350" t="s">
        <v>375</v>
      </c>
      <c r="H45" s="350" t="s">
        <v>376</v>
      </c>
      <c r="I45" s="350" t="s">
        <v>377</v>
      </c>
    </row>
    <row r="46" spans="2:9" x14ac:dyDescent="0.25">
      <c r="B46" s="408" t="s">
        <v>505</v>
      </c>
      <c r="C46" s="408" t="s">
        <v>381</v>
      </c>
      <c r="D46" s="404">
        <v>44893</v>
      </c>
      <c r="E46" s="409">
        <v>0.375</v>
      </c>
      <c r="F46" s="381">
        <v>44897</v>
      </c>
      <c r="G46" s="409">
        <v>0.95833333333333337</v>
      </c>
      <c r="H46" s="405">
        <v>2415.5100000000002</v>
      </c>
      <c r="I46" s="380">
        <v>3397</v>
      </c>
    </row>
    <row r="47" spans="2:9" x14ac:dyDescent="0.25">
      <c r="B47" s="408" t="s">
        <v>614</v>
      </c>
      <c r="C47" s="408" t="s">
        <v>381</v>
      </c>
      <c r="D47" s="404">
        <v>44893</v>
      </c>
      <c r="E47" s="409">
        <v>0.375</v>
      </c>
      <c r="F47" s="381">
        <v>44897</v>
      </c>
      <c r="G47" s="409">
        <v>0.95833333333333337</v>
      </c>
      <c r="H47" s="405">
        <v>4561.22</v>
      </c>
      <c r="I47" s="380">
        <v>5223</v>
      </c>
    </row>
    <row r="48" spans="2:9" x14ac:dyDescent="0.25">
      <c r="B48" s="408" t="s">
        <v>615</v>
      </c>
      <c r="C48" s="408" t="s">
        <v>381</v>
      </c>
      <c r="D48" s="381">
        <v>44897</v>
      </c>
      <c r="E48" s="409">
        <v>0.45833333333333331</v>
      </c>
      <c r="F48" s="381">
        <v>44898</v>
      </c>
      <c r="G48" s="409">
        <v>0.95833333333333337</v>
      </c>
      <c r="H48" s="429">
        <v>1600.22</v>
      </c>
      <c r="I48" s="430">
        <v>3383</v>
      </c>
    </row>
  </sheetData>
  <autoFilter ref="B3:I42" xr:uid="{7D46FBD9-20BA-4FF6-9F60-44AF332FA66D}">
    <sortState xmlns:xlrd2="http://schemas.microsoft.com/office/spreadsheetml/2017/richdata2" ref="B4:I42">
      <sortCondition descending="1" ref="H3:H42"/>
    </sortState>
  </autoFilter>
  <mergeCells count="6">
    <mergeCell ref="E42:F42"/>
    <mergeCell ref="B2:C2"/>
    <mergeCell ref="B44:C44"/>
    <mergeCell ref="B41:B42"/>
    <mergeCell ref="C41:C42"/>
    <mergeCell ref="D41:D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6" sqref="A6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79" t="s">
        <v>538</v>
      </c>
      <c r="B1" s="480"/>
      <c r="C1" s="480"/>
    </row>
    <row r="2" spans="1:3" ht="20.100000000000001" customHeight="1" thickBot="1" x14ac:dyDescent="0.3">
      <c r="A2" s="349" t="s">
        <v>437</v>
      </c>
      <c r="B2" s="350" t="s">
        <v>376</v>
      </c>
      <c r="C2" s="350" t="s">
        <v>377</v>
      </c>
    </row>
    <row r="3" spans="1:3" x14ac:dyDescent="0.25">
      <c r="A3" s="353" t="s">
        <v>470</v>
      </c>
      <c r="B3" s="297">
        <v>5110.3410000000003</v>
      </c>
      <c r="C3" s="298">
        <v>5416</v>
      </c>
    </row>
    <row r="4" spans="1:3" x14ac:dyDescent="0.25">
      <c r="A4" s="353" t="s">
        <v>536</v>
      </c>
      <c r="B4" s="297">
        <v>4945.5659999999998</v>
      </c>
      <c r="C4" s="298">
        <v>5558</v>
      </c>
    </row>
    <row r="5" spans="1:3" x14ac:dyDescent="0.25">
      <c r="A5" s="353" t="s">
        <v>360</v>
      </c>
      <c r="B5" s="297">
        <v>4564.8829999999998</v>
      </c>
      <c r="C5" s="298">
        <v>4923</v>
      </c>
    </row>
    <row r="6" spans="1:3" x14ac:dyDescent="0.25">
      <c r="A6" s="353" t="s">
        <v>471</v>
      </c>
      <c r="B6" s="297">
        <v>3859.9090000000001</v>
      </c>
      <c r="C6" s="298">
        <v>1236</v>
      </c>
    </row>
    <row r="7" spans="1:3" x14ac:dyDescent="0.25">
      <c r="A7" s="353" t="s">
        <v>493</v>
      </c>
      <c r="B7" s="297">
        <v>3204.6469999999999</v>
      </c>
      <c r="C7" s="298">
        <v>2170</v>
      </c>
    </row>
    <row r="8" spans="1:3" x14ac:dyDescent="0.25">
      <c r="A8" s="353" t="s">
        <v>363</v>
      </c>
      <c r="B8" s="297">
        <v>2144.6309999999999</v>
      </c>
      <c r="C8" s="298">
        <v>1468</v>
      </c>
    </row>
    <row r="9" spans="1:3" x14ac:dyDescent="0.25">
      <c r="A9" s="353" t="s">
        <v>361</v>
      </c>
      <c r="B9" s="297">
        <v>1978.614</v>
      </c>
      <c r="C9" s="298">
        <v>1451</v>
      </c>
    </row>
    <row r="10" spans="1:3" x14ac:dyDescent="0.25">
      <c r="A10" s="353" t="s">
        <v>362</v>
      </c>
      <c r="B10" s="297">
        <v>1750.4349999999999</v>
      </c>
      <c r="C10" s="298">
        <v>1813</v>
      </c>
    </row>
    <row r="11" spans="1:3" x14ac:dyDescent="0.25">
      <c r="A11" s="353" t="s">
        <v>494</v>
      </c>
      <c r="B11" s="297">
        <v>1395.6079999999999</v>
      </c>
      <c r="C11" s="298">
        <v>866</v>
      </c>
    </row>
    <row r="12" spans="1:3" x14ac:dyDescent="0.25">
      <c r="A12" s="353" t="s">
        <v>539</v>
      </c>
      <c r="B12" s="297">
        <v>1259.0840000000001</v>
      </c>
      <c r="C12" s="298">
        <v>1326</v>
      </c>
    </row>
    <row r="13" spans="1:3" x14ac:dyDescent="0.25">
      <c r="A13" s="348" t="s">
        <v>404</v>
      </c>
      <c r="B13" s="292">
        <v>896.88599999999997</v>
      </c>
      <c r="C13" s="294">
        <v>823</v>
      </c>
    </row>
    <row r="14" spans="1:3" x14ac:dyDescent="0.25">
      <c r="A14" s="348" t="s">
        <v>540</v>
      </c>
      <c r="B14" s="292">
        <v>749.57600000000002</v>
      </c>
      <c r="C14" s="294">
        <v>652</v>
      </c>
    </row>
    <row r="15" spans="1:3" x14ac:dyDescent="0.25">
      <c r="A15" s="348" t="s">
        <v>365</v>
      </c>
      <c r="B15" s="292">
        <v>748.33199999999999</v>
      </c>
      <c r="C15" s="294">
        <v>901</v>
      </c>
    </row>
    <row r="16" spans="1:3" x14ac:dyDescent="0.25">
      <c r="A16" s="348" t="s">
        <v>366</v>
      </c>
      <c r="B16" s="292">
        <v>692.05700000000002</v>
      </c>
      <c r="C16" s="294">
        <v>978</v>
      </c>
    </row>
    <row r="17" spans="1:3" x14ac:dyDescent="0.25">
      <c r="A17" s="348" t="s">
        <v>541</v>
      </c>
      <c r="B17" s="292">
        <v>672.8</v>
      </c>
      <c r="C17" s="294">
        <v>497</v>
      </c>
    </row>
    <row r="18" spans="1:3" x14ac:dyDescent="0.25">
      <c r="A18" s="348" t="s">
        <v>367</v>
      </c>
      <c r="B18" s="292">
        <v>609.71400000000006</v>
      </c>
      <c r="C18" s="294">
        <v>948</v>
      </c>
    </row>
    <row r="19" spans="1:3" x14ac:dyDescent="0.25">
      <c r="A19" s="348" t="s">
        <v>425</v>
      </c>
      <c r="B19" s="292">
        <v>596.91600000000005</v>
      </c>
      <c r="C19" s="294">
        <v>1773</v>
      </c>
    </row>
    <row r="20" spans="1:3" x14ac:dyDescent="0.25">
      <c r="A20" s="348" t="s">
        <v>473</v>
      </c>
      <c r="B20" s="292">
        <v>520.32600000000002</v>
      </c>
      <c r="C20" s="294">
        <v>802</v>
      </c>
    </row>
    <row r="21" spans="1:3" x14ac:dyDescent="0.25">
      <c r="A21" s="348" t="s">
        <v>530</v>
      </c>
      <c r="B21" s="292">
        <v>474.62</v>
      </c>
      <c r="C21" s="294">
        <v>622</v>
      </c>
    </row>
    <row r="22" spans="1:3" x14ac:dyDescent="0.25">
      <c r="A22" s="348" t="s">
        <v>364</v>
      </c>
      <c r="B22" s="292">
        <v>456.33499999999998</v>
      </c>
      <c r="C22" s="294">
        <v>752</v>
      </c>
    </row>
    <row r="23" spans="1:3" x14ac:dyDescent="0.25">
      <c r="A23" s="348" t="s">
        <v>474</v>
      </c>
      <c r="B23" s="292">
        <v>454.012</v>
      </c>
      <c r="C23" s="294">
        <v>334</v>
      </c>
    </row>
    <row r="24" spans="1:3" x14ac:dyDescent="0.25">
      <c r="A24" s="348" t="s">
        <v>368</v>
      </c>
      <c r="B24" s="292">
        <v>453.98399999999998</v>
      </c>
      <c r="C24" s="294">
        <v>2266</v>
      </c>
    </row>
    <row r="25" spans="1:3" x14ac:dyDescent="0.25">
      <c r="A25" s="348" t="s">
        <v>542</v>
      </c>
      <c r="B25" s="292">
        <v>453.04700000000003</v>
      </c>
      <c r="C25" s="294">
        <v>530</v>
      </c>
    </row>
    <row r="26" spans="1:3" x14ac:dyDescent="0.25">
      <c r="A26" s="348" t="s">
        <v>479</v>
      </c>
      <c r="B26" s="292">
        <v>409.488</v>
      </c>
      <c r="C26" s="294">
        <v>351</v>
      </c>
    </row>
    <row r="27" spans="1:3" x14ac:dyDescent="0.25">
      <c r="A27" s="348" t="s">
        <v>543</v>
      </c>
      <c r="B27" s="292">
        <v>383.00299999999999</v>
      </c>
      <c r="C27" s="294">
        <v>459</v>
      </c>
    </row>
    <row r="28" spans="1:3" x14ac:dyDescent="0.25">
      <c r="A28" s="348" t="s">
        <v>544</v>
      </c>
      <c r="B28" s="292">
        <v>379.77499999999998</v>
      </c>
      <c r="C28" s="294">
        <v>333</v>
      </c>
    </row>
    <row r="29" spans="1:3" x14ac:dyDescent="0.25">
      <c r="A29" s="348" t="s">
        <v>545</v>
      </c>
      <c r="B29" s="292">
        <v>370.03699999999998</v>
      </c>
      <c r="C29" s="294">
        <v>375</v>
      </c>
    </row>
    <row r="30" spans="1:3" x14ac:dyDescent="0.25">
      <c r="A30" s="348" t="s">
        <v>472</v>
      </c>
      <c r="B30" s="292">
        <v>353.74099999999999</v>
      </c>
      <c r="C30" s="294">
        <v>947</v>
      </c>
    </row>
    <row r="31" spans="1:3" x14ac:dyDescent="0.25">
      <c r="A31" s="348" t="s">
        <v>476</v>
      </c>
      <c r="B31" s="292">
        <v>343.33800000000002</v>
      </c>
      <c r="C31" s="294">
        <v>768</v>
      </c>
    </row>
    <row r="32" spans="1:3" x14ac:dyDescent="0.25">
      <c r="A32" s="348" t="s">
        <v>477</v>
      </c>
      <c r="B32" s="292">
        <v>320.65499999999997</v>
      </c>
      <c r="C32" s="294">
        <v>721</v>
      </c>
    </row>
    <row r="33" spans="1:3" x14ac:dyDescent="0.25">
      <c r="A33" s="348" t="s">
        <v>533</v>
      </c>
      <c r="B33" s="292">
        <v>318.87299999999999</v>
      </c>
      <c r="C33" s="294">
        <v>844</v>
      </c>
    </row>
    <row r="34" spans="1:3" x14ac:dyDescent="0.25">
      <c r="A34" s="348" t="s">
        <v>546</v>
      </c>
      <c r="B34" s="292">
        <v>316.947</v>
      </c>
      <c r="C34" s="294">
        <v>465</v>
      </c>
    </row>
    <row r="35" spans="1:3" x14ac:dyDescent="0.25">
      <c r="A35" s="348" t="s">
        <v>547</v>
      </c>
      <c r="B35" s="292">
        <v>310.46300000000002</v>
      </c>
      <c r="C35" s="294">
        <v>468</v>
      </c>
    </row>
    <row r="36" spans="1:3" x14ac:dyDescent="0.25">
      <c r="A36" s="348" t="s">
        <v>548</v>
      </c>
      <c r="B36" s="292">
        <v>306.35000000000002</v>
      </c>
      <c r="C36" s="294">
        <v>316</v>
      </c>
    </row>
    <row r="37" spans="1:3" x14ac:dyDescent="0.25">
      <c r="A37" s="348" t="s">
        <v>549</v>
      </c>
      <c r="B37" s="292">
        <v>301.78699999999998</v>
      </c>
      <c r="C37" s="294">
        <v>320</v>
      </c>
    </row>
    <row r="38" spans="1:3" x14ac:dyDescent="0.25">
      <c r="A38" s="348" t="s">
        <v>550</v>
      </c>
      <c r="B38" s="292">
        <v>289.65600000000001</v>
      </c>
      <c r="C38" s="294">
        <v>283</v>
      </c>
    </row>
    <row r="39" spans="1:3" x14ac:dyDescent="0.25">
      <c r="A39" s="348" t="s">
        <v>528</v>
      </c>
      <c r="B39" s="292">
        <v>288.262</v>
      </c>
      <c r="C39" s="294">
        <v>415</v>
      </c>
    </row>
    <row r="40" spans="1:3" x14ac:dyDescent="0.25">
      <c r="A40" s="348" t="s">
        <v>551</v>
      </c>
      <c r="B40" s="292">
        <v>281.464</v>
      </c>
      <c r="C40" s="294">
        <v>287</v>
      </c>
    </row>
    <row r="41" spans="1:3" x14ac:dyDescent="0.25">
      <c r="A41" s="348" t="s">
        <v>552</v>
      </c>
      <c r="B41" s="292">
        <v>280.08</v>
      </c>
      <c r="C41" s="294">
        <v>292</v>
      </c>
    </row>
    <row r="42" spans="1:3" x14ac:dyDescent="0.25">
      <c r="A42" s="348" t="s">
        <v>513</v>
      </c>
      <c r="B42" s="292">
        <v>279.52</v>
      </c>
      <c r="C42" s="294">
        <v>251</v>
      </c>
    </row>
    <row r="43" spans="1:3" x14ac:dyDescent="0.25">
      <c r="A43" s="348" t="s">
        <v>496</v>
      </c>
      <c r="B43" s="292">
        <v>278.798</v>
      </c>
      <c r="C43" s="294">
        <v>222</v>
      </c>
    </row>
    <row r="44" spans="1:3" x14ac:dyDescent="0.25">
      <c r="A44" s="348" t="s">
        <v>395</v>
      </c>
      <c r="B44" s="292">
        <v>273.84199999999998</v>
      </c>
      <c r="C44" s="294">
        <v>347</v>
      </c>
    </row>
    <row r="45" spans="1:3" x14ac:dyDescent="0.25">
      <c r="A45" s="348" t="s">
        <v>497</v>
      </c>
      <c r="B45" s="292">
        <v>266.46199999999999</v>
      </c>
      <c r="C45" s="294">
        <v>400</v>
      </c>
    </row>
    <row r="46" spans="1:3" x14ac:dyDescent="0.25">
      <c r="A46" s="348" t="s">
        <v>553</v>
      </c>
      <c r="B46" s="292">
        <v>258.851</v>
      </c>
      <c r="C46" s="294">
        <v>264</v>
      </c>
    </row>
    <row r="47" spans="1:3" x14ac:dyDescent="0.25">
      <c r="A47" s="348" t="s">
        <v>554</v>
      </c>
      <c r="B47" s="292">
        <v>246.11199999999999</v>
      </c>
      <c r="C47" s="294">
        <v>250</v>
      </c>
    </row>
    <row r="48" spans="1:3" x14ac:dyDescent="0.25">
      <c r="A48" s="348" t="s">
        <v>555</v>
      </c>
      <c r="B48" s="292">
        <v>243.9</v>
      </c>
      <c r="C48" s="294">
        <v>338</v>
      </c>
    </row>
    <row r="49" spans="1:3" x14ac:dyDescent="0.25">
      <c r="A49" s="348" t="s">
        <v>531</v>
      </c>
      <c r="B49" s="292">
        <v>227.99799999999999</v>
      </c>
      <c r="C49" s="294">
        <v>263</v>
      </c>
    </row>
    <row r="50" spans="1:3" x14ac:dyDescent="0.25">
      <c r="A50" s="348" t="s">
        <v>556</v>
      </c>
      <c r="B50" s="292">
        <v>226.80099999999999</v>
      </c>
      <c r="C50" s="294">
        <v>262</v>
      </c>
    </row>
    <row r="51" spans="1:3" x14ac:dyDescent="0.25">
      <c r="A51" s="348" t="s">
        <v>557</v>
      </c>
      <c r="B51" s="292">
        <v>216.05</v>
      </c>
      <c r="C51" s="294">
        <v>275</v>
      </c>
    </row>
    <row r="52" spans="1:3" x14ac:dyDescent="0.25">
      <c r="A52" s="348" t="s">
        <v>480</v>
      </c>
      <c r="B52" s="292">
        <v>207.13200000000001</v>
      </c>
      <c r="C52" s="294">
        <v>456</v>
      </c>
    </row>
    <row r="53" spans="1:3" x14ac:dyDescent="0.25">
      <c r="A53" s="348" t="s">
        <v>558</v>
      </c>
      <c r="B53" s="292">
        <v>203.489</v>
      </c>
      <c r="C53" s="294">
        <v>235</v>
      </c>
    </row>
    <row r="54" spans="1:3" x14ac:dyDescent="0.25">
      <c r="A54" s="348" t="s">
        <v>559</v>
      </c>
      <c r="B54" s="292">
        <v>202.154</v>
      </c>
      <c r="C54" s="294">
        <v>308</v>
      </c>
    </row>
    <row r="55" spans="1:3" x14ac:dyDescent="0.25">
      <c r="A55" s="348" t="s">
        <v>560</v>
      </c>
      <c r="B55" s="292">
        <v>190.37</v>
      </c>
      <c r="C55" s="294">
        <v>313</v>
      </c>
    </row>
    <row r="56" spans="1:3" x14ac:dyDescent="0.25">
      <c r="A56" s="348" t="s">
        <v>481</v>
      </c>
      <c r="B56" s="292">
        <v>184.22300000000001</v>
      </c>
      <c r="C56" s="294">
        <v>309</v>
      </c>
    </row>
    <row r="57" spans="1:3" x14ac:dyDescent="0.25">
      <c r="A57" s="348" t="s">
        <v>475</v>
      </c>
      <c r="B57" s="292">
        <v>183.702</v>
      </c>
      <c r="C57" s="294">
        <v>898</v>
      </c>
    </row>
    <row r="58" spans="1:3" x14ac:dyDescent="0.25">
      <c r="A58" s="348" t="s">
        <v>466</v>
      </c>
      <c r="B58" s="292">
        <v>182.69800000000001</v>
      </c>
      <c r="C58" s="294">
        <v>407</v>
      </c>
    </row>
    <row r="59" spans="1:3" x14ac:dyDescent="0.25">
      <c r="A59" s="348" t="s">
        <v>465</v>
      </c>
      <c r="B59" s="292">
        <v>182.07599999999999</v>
      </c>
      <c r="C59" s="294">
        <v>315</v>
      </c>
    </row>
    <row r="60" spans="1:3" x14ac:dyDescent="0.25">
      <c r="A60" s="348" t="s">
        <v>483</v>
      </c>
      <c r="B60" s="292">
        <v>178.61500000000001</v>
      </c>
      <c r="C60" s="294">
        <v>346</v>
      </c>
    </row>
    <row r="61" spans="1:3" x14ac:dyDescent="0.25">
      <c r="A61" s="348" t="s">
        <v>488</v>
      </c>
      <c r="B61" s="292">
        <v>176.477</v>
      </c>
      <c r="C61" s="294">
        <v>746</v>
      </c>
    </row>
    <row r="62" spans="1:3" x14ac:dyDescent="0.25">
      <c r="A62" s="348" t="s">
        <v>561</v>
      </c>
      <c r="B62" s="292">
        <v>171.86699999999999</v>
      </c>
      <c r="C62" s="294">
        <v>179</v>
      </c>
    </row>
    <row r="63" spans="1:3" x14ac:dyDescent="0.25">
      <c r="A63" s="348" t="s">
        <v>478</v>
      </c>
      <c r="B63" s="292">
        <v>164.29400000000001</v>
      </c>
      <c r="C63" s="294">
        <v>311</v>
      </c>
    </row>
    <row r="64" spans="1:3" x14ac:dyDescent="0.25">
      <c r="A64" s="348" t="s">
        <v>562</v>
      </c>
      <c r="B64" s="292">
        <v>158.23500000000001</v>
      </c>
      <c r="C64" s="294">
        <v>203</v>
      </c>
    </row>
    <row r="65" spans="1:3" x14ac:dyDescent="0.25">
      <c r="A65" s="348" t="s">
        <v>467</v>
      </c>
      <c r="B65" s="292">
        <v>152.01599999999999</v>
      </c>
      <c r="C65" s="294">
        <v>462</v>
      </c>
    </row>
    <row r="66" spans="1:3" x14ac:dyDescent="0.25">
      <c r="A66" s="348" t="s">
        <v>529</v>
      </c>
      <c r="B66" s="292">
        <v>147.73500000000001</v>
      </c>
      <c r="C66" s="294">
        <v>651</v>
      </c>
    </row>
    <row r="67" spans="1:3" x14ac:dyDescent="0.25">
      <c r="A67" s="348" t="s">
        <v>482</v>
      </c>
      <c r="B67" s="292">
        <v>147.155</v>
      </c>
      <c r="C67" s="294">
        <v>703</v>
      </c>
    </row>
    <row r="68" spans="1:3" x14ac:dyDescent="0.25">
      <c r="A68" s="348" t="s">
        <v>563</v>
      </c>
      <c r="B68" s="292">
        <v>146.386</v>
      </c>
      <c r="C68" s="294">
        <v>239</v>
      </c>
    </row>
    <row r="69" spans="1:3" x14ac:dyDescent="0.25">
      <c r="A69" s="348" t="s">
        <v>564</v>
      </c>
      <c r="B69" s="292">
        <v>130.77500000000001</v>
      </c>
      <c r="C69" s="294">
        <v>168</v>
      </c>
    </row>
    <row r="70" spans="1:3" x14ac:dyDescent="0.25">
      <c r="A70" s="348" t="s">
        <v>565</v>
      </c>
      <c r="B70" s="292">
        <v>129.97300000000001</v>
      </c>
      <c r="C70" s="294">
        <v>162</v>
      </c>
    </row>
    <row r="71" spans="1:3" x14ac:dyDescent="0.25">
      <c r="A71" s="348" t="s">
        <v>396</v>
      </c>
      <c r="B71" s="292">
        <v>118.748</v>
      </c>
      <c r="C71" s="294">
        <v>299</v>
      </c>
    </row>
    <row r="72" spans="1:3" x14ac:dyDescent="0.25">
      <c r="A72" s="348" t="s">
        <v>566</v>
      </c>
      <c r="B72" s="292">
        <v>114.158</v>
      </c>
      <c r="C72" s="294">
        <v>173</v>
      </c>
    </row>
    <row r="73" spans="1:3" x14ac:dyDescent="0.25">
      <c r="A73" s="348" t="s">
        <v>567</v>
      </c>
      <c r="B73" s="292">
        <v>112.456</v>
      </c>
      <c r="C73" s="294">
        <v>354</v>
      </c>
    </row>
    <row r="74" spans="1:3" x14ac:dyDescent="0.25">
      <c r="A74" s="348" t="s">
        <v>568</v>
      </c>
      <c r="B74" s="292">
        <v>107.205</v>
      </c>
      <c r="C74" s="294">
        <v>235</v>
      </c>
    </row>
    <row r="75" spans="1:3" x14ac:dyDescent="0.25">
      <c r="A75" s="348" t="s">
        <v>486</v>
      </c>
      <c r="B75" s="292">
        <v>96.944999999999993</v>
      </c>
      <c r="C75" s="294">
        <v>485</v>
      </c>
    </row>
    <row r="76" spans="1:3" x14ac:dyDescent="0.25">
      <c r="A76" s="348" t="s">
        <v>514</v>
      </c>
      <c r="B76" s="292">
        <v>95.962000000000003</v>
      </c>
      <c r="C76" s="294">
        <v>365</v>
      </c>
    </row>
    <row r="77" spans="1:3" x14ac:dyDescent="0.25">
      <c r="A77" s="348" t="s">
        <v>569</v>
      </c>
      <c r="B77" s="292">
        <v>95.712000000000003</v>
      </c>
      <c r="C77" s="294">
        <v>286</v>
      </c>
    </row>
    <row r="78" spans="1:3" x14ac:dyDescent="0.25">
      <c r="A78" s="348" t="s">
        <v>570</v>
      </c>
      <c r="B78" s="292">
        <v>95.668999999999997</v>
      </c>
      <c r="C78" s="294">
        <v>201</v>
      </c>
    </row>
    <row r="79" spans="1:3" x14ac:dyDescent="0.25">
      <c r="A79" s="348" t="s">
        <v>534</v>
      </c>
      <c r="B79" s="292">
        <v>93.614000000000004</v>
      </c>
      <c r="C79" s="294">
        <v>232</v>
      </c>
    </row>
    <row r="80" spans="1:3" x14ac:dyDescent="0.25">
      <c r="A80" s="348" t="s">
        <v>498</v>
      </c>
      <c r="B80" s="292">
        <v>93.156999999999996</v>
      </c>
      <c r="C80" s="294">
        <v>363</v>
      </c>
    </row>
    <row r="81" spans="1:3" x14ac:dyDescent="0.25">
      <c r="A81" s="348" t="s">
        <v>571</v>
      </c>
      <c r="B81" s="292">
        <v>92.677000000000007</v>
      </c>
      <c r="C81" s="294">
        <v>287</v>
      </c>
    </row>
    <row r="82" spans="1:3" x14ac:dyDescent="0.25">
      <c r="A82" s="348" t="s">
        <v>572</v>
      </c>
      <c r="B82" s="292">
        <v>88.96</v>
      </c>
      <c r="C82" s="294">
        <v>309</v>
      </c>
    </row>
    <row r="83" spans="1:3" x14ac:dyDescent="0.25">
      <c r="A83" s="348" t="s">
        <v>573</v>
      </c>
      <c r="B83" s="292">
        <v>87.653000000000006</v>
      </c>
      <c r="C83" s="294">
        <v>202</v>
      </c>
    </row>
    <row r="84" spans="1:3" x14ac:dyDescent="0.25">
      <c r="A84" s="348" t="s">
        <v>491</v>
      </c>
      <c r="B84" s="292">
        <v>78.813000000000002</v>
      </c>
      <c r="C84" s="294">
        <v>1623</v>
      </c>
    </row>
    <row r="85" spans="1:3" x14ac:dyDescent="0.25">
      <c r="A85" s="348" t="s">
        <v>484</v>
      </c>
      <c r="B85" s="292">
        <v>77.498000000000005</v>
      </c>
      <c r="C85" s="294">
        <v>324</v>
      </c>
    </row>
    <row r="86" spans="1:3" x14ac:dyDescent="0.25">
      <c r="A86" s="348" t="s">
        <v>487</v>
      </c>
      <c r="B86" s="292">
        <v>77.231999999999999</v>
      </c>
      <c r="C86" s="294">
        <v>324</v>
      </c>
    </row>
    <row r="87" spans="1:3" x14ac:dyDescent="0.25">
      <c r="A87" s="348" t="s">
        <v>574</v>
      </c>
      <c r="B87" s="292">
        <v>77.111999999999995</v>
      </c>
      <c r="C87" s="294">
        <v>279</v>
      </c>
    </row>
    <row r="88" spans="1:3" x14ac:dyDescent="0.25">
      <c r="A88" s="348" t="s">
        <v>575</v>
      </c>
      <c r="B88" s="292">
        <v>76.801000000000002</v>
      </c>
      <c r="C88" s="294">
        <v>306</v>
      </c>
    </row>
    <row r="89" spans="1:3" x14ac:dyDescent="0.25">
      <c r="A89" s="348" t="s">
        <v>576</v>
      </c>
      <c r="B89" s="292">
        <v>72.793999999999997</v>
      </c>
      <c r="C89" s="294">
        <v>251</v>
      </c>
    </row>
    <row r="90" spans="1:3" x14ac:dyDescent="0.25">
      <c r="A90" s="348" t="s">
        <v>577</v>
      </c>
      <c r="B90" s="292">
        <v>66.808000000000007</v>
      </c>
      <c r="C90" s="294">
        <v>192</v>
      </c>
    </row>
    <row r="91" spans="1:3" x14ac:dyDescent="0.25">
      <c r="A91" s="348" t="s">
        <v>507</v>
      </c>
      <c r="B91" s="292">
        <v>62.95</v>
      </c>
      <c r="C91" s="294">
        <v>283</v>
      </c>
    </row>
    <row r="92" spans="1:3" x14ac:dyDescent="0.25">
      <c r="A92" s="348" t="s">
        <v>485</v>
      </c>
      <c r="B92" s="292">
        <v>58.741999999999997</v>
      </c>
      <c r="C92" s="294">
        <v>188</v>
      </c>
    </row>
    <row r="93" spans="1:3" x14ac:dyDescent="0.25">
      <c r="A93" s="348" t="s">
        <v>489</v>
      </c>
      <c r="B93" s="292">
        <v>56.042999999999999</v>
      </c>
      <c r="C93" s="294">
        <v>316</v>
      </c>
    </row>
    <row r="94" spans="1:3" x14ac:dyDescent="0.25">
      <c r="A94" s="348" t="s">
        <v>578</v>
      </c>
      <c r="B94" s="292">
        <v>53.814</v>
      </c>
      <c r="C94" s="294">
        <v>465</v>
      </c>
    </row>
    <row r="95" spans="1:3" x14ac:dyDescent="0.25">
      <c r="A95" s="348" t="s">
        <v>579</v>
      </c>
      <c r="B95" s="292">
        <v>50.595999999999997</v>
      </c>
      <c r="C95" s="294">
        <v>271</v>
      </c>
    </row>
    <row r="96" spans="1:3" x14ac:dyDescent="0.25">
      <c r="A96" s="348" t="s">
        <v>532</v>
      </c>
      <c r="B96" s="292">
        <v>47.773000000000003</v>
      </c>
      <c r="C96" s="294">
        <v>189</v>
      </c>
    </row>
    <row r="97" spans="1:3" x14ac:dyDescent="0.25">
      <c r="A97" s="348" t="s">
        <v>490</v>
      </c>
      <c r="B97" s="292">
        <v>46.515999999999998</v>
      </c>
      <c r="C97" s="294">
        <v>160</v>
      </c>
    </row>
    <row r="98" spans="1:3" x14ac:dyDescent="0.25">
      <c r="A98" s="348" t="s">
        <v>580</v>
      </c>
      <c r="B98" s="292">
        <v>36.588999999999999</v>
      </c>
      <c r="C98" s="294">
        <v>38</v>
      </c>
    </row>
    <row r="99" spans="1:3" x14ac:dyDescent="0.25">
      <c r="A99" s="348" t="s">
        <v>499</v>
      </c>
      <c r="B99" s="292">
        <v>21.251000000000001</v>
      </c>
      <c r="C99" s="294">
        <v>356</v>
      </c>
    </row>
    <row r="100" spans="1:3" x14ac:dyDescent="0.25">
      <c r="A100" s="348" t="s">
        <v>535</v>
      </c>
      <c r="B100" s="292">
        <v>18.966000000000001</v>
      </c>
      <c r="C100" s="294">
        <v>291</v>
      </c>
    </row>
    <row r="101" spans="1:3" x14ac:dyDescent="0.25">
      <c r="A101" s="348" t="s">
        <v>581</v>
      </c>
      <c r="B101" s="292">
        <v>8.1519999999999992</v>
      </c>
      <c r="C101" s="294">
        <v>130</v>
      </c>
    </row>
    <row r="102" spans="1:3" x14ac:dyDescent="0.25">
      <c r="A102" s="348" t="s">
        <v>582</v>
      </c>
      <c r="B102" s="292">
        <v>2.3239999999999998</v>
      </c>
      <c r="C102" s="294">
        <v>52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2022-12-06T21:44:31Z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