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CDCEB511-69A8-4A1E-AECC-876BFC5CBDFC}" xr6:coauthVersionLast="47" xr6:coauthVersionMax="47" xr10:uidLastSave="{00000000-0000-0000-0000-000000000000}"/>
  <bookViews>
    <workbookView xWindow="-120" yWindow="-120" windowWidth="20730" windowHeight="11160" tabRatio="769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Destacados!$B$3:$I$42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3" i="4"/>
  <c r="J3" i="4"/>
  <c r="I4" i="4"/>
  <c r="J4" i="4"/>
  <c r="I2" i="4"/>
  <c r="J2" i="4"/>
  <c r="P29" i="6" l="1"/>
  <c r="O29" i="6"/>
  <c r="J3" i="16"/>
  <c r="J4" i="16"/>
  <c r="J5" i="16"/>
  <c r="J6" i="16"/>
  <c r="J7" i="16"/>
  <c r="J8" i="16"/>
  <c r="J9" i="16"/>
  <c r="D38" i="13"/>
  <c r="D39" i="13" s="1"/>
  <c r="D31" i="14"/>
  <c r="D32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<sst xmlns="http://schemas.openxmlformats.org/spreadsheetml/2006/main" count="1288" uniqueCount="605">
  <si>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</si>
  <si>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</si>
  <si>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</si>
  <si>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</si>
  <si>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</si>
  <si>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</si>
  <si>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</si>
  <si>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</si>
  <si>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</si>
  <si>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</si>
  <si>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</si>
  <si>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</si>
  <si>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</si>
  <si>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</si>
  <si>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</si>
  <si>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</si>
  <si>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</si>
  <si>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</si>
  <si>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</si>
  <si>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</si>
  <si>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</si>
  <si>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</si>
  <si>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</si>
  <si>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</si>
  <si>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</si>
  <si>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</si>
  <si>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</si>
  <si>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</si>
  <si>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</si>
  <si>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</si>
  <si>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</si>
  <si>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</si>
  <si>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</si>
  <si>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</si>
  <si>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</si>
  <si>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</si>
  <si>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</si>
  <si>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</si>
  <si>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</si>
  <si>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</si>
  <si>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</si>
  <si>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</si>
  <si>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</si>
  <si>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</si>
  <si>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</si>
  <si>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</si>
  <si>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</si>
  <si>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</si>
  <si>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</si>
  <si>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</si>
  <si>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</si>
  <si>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</si>
  <si>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</si>
  <si>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</si>
  <si>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</si>
  <si>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</si>
  <si>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</si>
  <si>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</si>
  <si>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</si>
  <si>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</si>
  <si>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</si>
  <si>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</si>
  <si>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</si>
  <si>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</si>
  <si>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</si>
  <si>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</si>
  <si>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</si>
  <si>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</si>
  <si>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</si>
  <si>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</si>
  <si>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</si>
  <si>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</si>
  <si>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</si>
  <si>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</si>
  <si>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</si>
  <si>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</si>
  <si>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</si>
  <si>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</si>
  <si>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</si>
  <si>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</si>
  <si>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</si>
  <si>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</si>
  <si>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</si>
  <si>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</si>
  <si>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</si>
  <si>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</si>
  <si>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</si>
  <si>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</si>
  <si>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</si>
  <si>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</si>
  <si>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</si>
  <si>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</si>
  <si>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</si>
  <si>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</si>
  <si>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</si>
  <si>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</si>
  <si>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</si>
  <si>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</si>
  <si>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</si>
  <si>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</si>
  <si>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</si>
  <si>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</si>
  <si>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</si>
  <si>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</si>
  <si>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</si>
  <si>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</si>
  <si>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</si>
  <si>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</si>
  <si>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</si>
  <si>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</si>
  <si>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</si>
  <si>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</si>
  <si>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</si>
  <si>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</si>
  <si>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</si>
  <si>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</si>
  <si>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</si>
  <si>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</si>
  <si>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</si>
  <si>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</si>
  <si>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</si>
  <si>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</si>
  <si>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</si>
  <si>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</si>
  <si>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</si>
  <si>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</si>
  <si>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</si>
  <si>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</si>
  <si>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</si>
  <si>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</si>
  <si>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</si>
  <si>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</si>
  <si>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</si>
  <si>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</si>
  <si>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</si>
  <si>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</si>
  <si>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</si>
  <si>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</si>
  <si>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</si>
  <si>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</si>
  <si>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</si>
  <si>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</si>
  <si>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</si>
  <si>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</si>
  <si>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</si>
  <si>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</si>
  <si>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</si>
  <si>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</si>
  <si>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</si>
  <si>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</si>
  <si>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</si>
  <si>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</si>
  <si>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</si>
  <si>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</si>
  <si>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</si>
  <si>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</si>
  <si>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</si>
  <si>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</si>
  <si>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</si>
  <si>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</si>
  <si>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</si>
  <si>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</si>
  <si>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</si>
  <si>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</si>
  <si>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</si>
  <si>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</si>
  <si>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</si>
  <si>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</si>
  <si>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</si>
  <si>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</si>
  <si>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</si>
  <si>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</si>
  <si>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</si>
  <si>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</si>
  <si>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</si>
  <si>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</si>
  <si>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</si>
  <si>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</si>
  <si>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</si>
  <si>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</si>
  <si>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</si>
  <si>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</si>
  <si>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</si>
  <si>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</si>
  <si>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</si>
  <si>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</si>
  <si>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</si>
  <si>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</si>
  <si>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</si>
  <si>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</si>
  <si>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</si>
  <si>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</si>
  <si>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</si>
  <si>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</si>
  <si>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</si>
  <si>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</si>
  <si>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</si>
  <si>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</si>
  <si>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</si>
  <si>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</si>
  <si>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</si>
  <si>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</si>
  <si>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</si>
  <si>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</si>
  <si>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</si>
  <si>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</si>
  <si>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</si>
  <si>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</si>
  <si>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</si>
  <si>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</si>
  <si>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</si>
  <si>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</si>
  <si>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</si>
  <si>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</si>
  <si>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</si>
  <si>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</si>
  <si>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</si>
  <si>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</si>
  <si>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</si>
  <si>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</si>
  <si>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</si>
  <si>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</si>
  <si>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</si>
  <si>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</si>
  <si>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</si>
  <si>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</si>
  <si>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</si>
  <si>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</si>
  <si>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</si>
  <si>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</si>
  <si>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</si>
  <si>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</si>
  <si>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</si>
  <si>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</si>
  <si>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</si>
  <si>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</si>
  <si>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</si>
  <si>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</si>
  <si>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</si>
  <si>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</si>
  <si>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</si>
  <si>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</si>
  <si>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</si>
  <si>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</si>
  <si>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</si>
  <si>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</si>
  <si>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</si>
  <si>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</si>
  <si>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</si>
  <si>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</si>
  <si>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</si>
  <si>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</si>
  <si>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</si>
  <si>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</si>
  <si>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</si>
  <si>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</si>
  <si>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</si>
  <si>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</si>
  <si>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</si>
  <si>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</si>
  <si>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</si>
  <si>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</si>
  <si>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</si>
  <si>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</si>
  <si>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</si>
  <si>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</si>
  <si>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</si>
  <si>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</si>
  <si>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</si>
  <si>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</si>
  <si>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</si>
  <si>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</si>
  <si>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</si>
  <si>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</si>
  <si>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</si>
  <si>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</si>
  <si>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</si>
  <si>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</si>
  <si>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</si>
  <si>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</si>
  <si>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</si>
  <si>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</si>
  <si>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</si>
  <si>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</si>
  <si>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</si>
  <si>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</si>
  <si>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</si>
  <si>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</si>
  <si>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</si>
  <si>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</si>
  <si>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</si>
  <si>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</si>
  <si>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</si>
  <si>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</si>
  <si>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</si>
  <si>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</si>
  <si>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</si>
  <si>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</si>
  <si>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</si>
  <si>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</si>
  <si>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</si>
  <si>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</si>
  <si>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</si>
  <si>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</si>
  <si>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</si>
  <si>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</si>
  <si>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</si>
  <si>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</si>
  <si>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</si>
  <si>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</si>
  <si>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</si>
  <si>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</si>
  <si>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</si>
  <si>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</si>
  <si>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</si>
  <si>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</si>
  <si>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</si>
  <si>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</si>
  <si>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</si>
  <si>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</si>
  <si>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</si>
  <si>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</si>
  <si>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</si>
  <si>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</si>
  <si>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</si>
  <si>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</si>
  <si>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</si>
  <si>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</si>
  <si>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</si>
  <si>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</si>
  <si>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</si>
  <si>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</si>
  <si>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</si>
  <si>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</si>
  <si>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</si>
  <si>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</si>
  <si>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</si>
  <si>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</si>
  <si>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</si>
  <si>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</si>
  <si>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</si>
  <si>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</si>
  <si>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</si>
  <si>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</si>
  <si>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</si>
  <si>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</si>
  <si>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</si>
  <si>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</si>
  <si>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</si>
  <si>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</si>
  <si>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</si>
  <si>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</si>
  <si>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</si>
  <si>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</si>
  <si>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</si>
  <si>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</si>
  <si>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</si>
  <si>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</si>
  <si>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</si>
  <si>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</si>
  <si>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</si>
  <si>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</si>
  <si>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</si>
  <si>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</si>
  <si>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</si>
  <si>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</si>
  <si>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</si>
  <si>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</si>
  <si>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</si>
  <si>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</si>
  <si>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</si>
  <si>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</si>
  <si>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</si>
  <si>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</si>
  <si>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</si>
  <si>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</si>
  <si>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</si>
  <si>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</si>
  <si>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</si>
  <si>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</si>
  <si>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</si>
  <si>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</si>
  <si>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</si>
  <si>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</si>
  <si>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</si>
  <si>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</si>
  <si>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</si>
  <si>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</si>
  <si>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</si>
  <si>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</si>
  <si>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</si>
  <si>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</si>
  <si>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</si>
  <si>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</si>
  <si>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</si>
  <si>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</si>
  <si>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</si>
  <si>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</si>
  <si>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</si>
  <si>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</si>
  <si>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</si>
  <si>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</si>
  <si>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</si>
  <si>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</si>
  <si>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</si>
  <si>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</si>
  <si>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</si>
  <si>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</si>
  <si>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</si>
  <si>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</si>
  <si>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</si>
  <si>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</si>
  <si>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</si>
  <si>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</si>
  <si>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</si>
  <si>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</si>
  <si>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</si>
  <si>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</si>
  <si>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</si>
  <si>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</si>
  <si>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</si>
  <si>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</si>
  <si>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</si>
  <si>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</si>
  <si>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</si>
  <si>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</si>
  <si>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</si>
  <si>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</si>
  <si>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</si>
  <si>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</si>
  <si>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</si>
  <si>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</si>
  <si>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</si>
  <si>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</si>
  <si>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</si>
  <si>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</si>
  <si>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</si>
  <si>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</si>
  <si>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</si>
  <si>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</si>
  <si>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</si>
  <si>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</si>
  <si>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</si>
  <si>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</si>
  <si>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</si>
  <si>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</si>
  <si>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</si>
  <si>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</si>
  <si>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</si>
  <si>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</si>
  <si>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</si>
  <si>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</si>
  <si>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</si>
  <si>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</si>
  <si>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</si>
  <si>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</si>
  <si>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</si>
  <si>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</si>
  <si>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</si>
  <si>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</si>
  <si>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</si>
  <si>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</si>
  <si>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</si>
  <si>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</si>
  <si>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</si>
  <si>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</si>
  <si>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</si>
  <si>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</si>
  <si>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</si>
  <si>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</si>
  <si>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</si>
  <si>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</si>
  <si>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</si>
  <si>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</si>
  <si>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</si>
  <si>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</si>
  <si>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</si>
  <si>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</si>
  <si>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</si>
  <si>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</si>
  <si>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</si>
  <si>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</si>
  <si>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</si>
  <si>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</si>
  <si>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</si>
  <si>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</si>
  <si>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</si>
  <si>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</si>
  <si>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</si>
  <si>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</si>
  <si>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</si>
  <si>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</si>
  <si>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</si>
  <si>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Al ángulo</t>
  </si>
  <si>
    <t>Legado de amor</t>
  </si>
  <si>
    <t>10/10-16/10</t>
  </si>
  <si>
    <t>WWE Raw</t>
  </si>
  <si>
    <t>Día D</t>
  </si>
  <si>
    <t>Central de informaciones</t>
  </si>
  <si>
    <t>Camotillo, el tinterillo</t>
  </si>
  <si>
    <t>17/10-23/10</t>
  </si>
  <si>
    <t>El gran show</t>
  </si>
  <si>
    <t>América Noticias Primera Edición</t>
  </si>
  <si>
    <t>Movistar Deportes</t>
  </si>
  <si>
    <t>Cinescape</t>
  </si>
  <si>
    <t>Replay - JB en ATV</t>
  </si>
  <si>
    <t>24/10-30/10</t>
  </si>
  <si>
    <t>Enfoques cruxados</t>
  </si>
  <si>
    <t>31/10-06/11</t>
  </si>
  <si>
    <t>Suspensión 'SOSPECHOSAS' FULL - LITE</t>
  </si>
  <si>
    <t>348k</t>
  </si>
  <si>
    <t>32k</t>
  </si>
  <si>
    <t>651 K</t>
  </si>
  <si>
    <t>WWE Smackdown</t>
  </si>
  <si>
    <t>Willax deportes</t>
  </si>
  <si>
    <t>07/11-13/11</t>
  </si>
  <si>
    <t>América TV</t>
  </si>
  <si>
    <t>En esta cocina mando yo</t>
  </si>
  <si>
    <t>Informativo</t>
  </si>
  <si>
    <t>Fecha y hora de inicio</t>
  </si>
  <si>
    <t>Fecha y hora de fin</t>
  </si>
  <si>
    <t>Eliminaación 'SOSPECHOSAS' FULL</t>
  </si>
  <si>
    <t>14/11-20/11</t>
  </si>
  <si>
    <t>Warner Channel</t>
  </si>
  <si>
    <t>NO TRANSMISIÓN MUNDIAL</t>
  </si>
  <si>
    <t>Central Qatar</t>
  </si>
  <si>
    <t>Fútbol 7 Superliga Peruana</t>
  </si>
  <si>
    <t>Todo se sabe</t>
  </si>
  <si>
    <t>Noticiero Científico y Cultural Iberoamericano</t>
  </si>
  <si>
    <t>21/11-27/11</t>
  </si>
  <si>
    <t>28/11 –04/12</t>
  </si>
  <si>
    <t>Aquaman</t>
  </si>
  <si>
    <t>Vehículo 19</t>
  </si>
  <si>
    <t>La vacuna del humor</t>
  </si>
  <si>
    <t>La rotativa del aire</t>
  </si>
  <si>
    <t>La granja de Zenón</t>
  </si>
  <si>
    <t>28/11-04/12</t>
  </si>
  <si>
    <t>La voz Kids</t>
  </si>
  <si>
    <t>Latina</t>
  </si>
  <si>
    <t>Bloque Novelas turcas</t>
  </si>
  <si>
    <t>El reventonazo de la Chola</t>
  </si>
  <si>
    <t>Capitana Marvel</t>
  </si>
  <si>
    <t>Cinemax</t>
  </si>
  <si>
    <t>Punto final</t>
  </si>
  <si>
    <t>05/12 –11/12</t>
  </si>
  <si>
    <t>Liga de la justicia</t>
  </si>
  <si>
    <t>Máxima traición</t>
  </si>
  <si>
    <t>Charlie y la fábrica de chocolate</t>
  </si>
  <si>
    <t>Golpe bajo: El juego final</t>
  </si>
  <si>
    <t>Corazón de león</t>
  </si>
  <si>
    <t>Venom</t>
  </si>
  <si>
    <t>Rompiendo las reglas 3</t>
  </si>
  <si>
    <t>Escuadrón suicida</t>
  </si>
  <si>
    <t>Luna de miel en familia</t>
  </si>
  <si>
    <t>El castigador</t>
  </si>
  <si>
    <t>Harry Potter y la Orden del Fénix</t>
  </si>
  <si>
    <t>Justa venganza</t>
  </si>
  <si>
    <t>Baywatch</t>
  </si>
  <si>
    <t>Spider-man: De regreso a casa</t>
  </si>
  <si>
    <t>Los indestructibles 2</t>
  </si>
  <si>
    <t>Riot</t>
  </si>
  <si>
    <t>Contracorriente, el dominical de Willax</t>
  </si>
  <si>
    <t>Conclusiones</t>
  </si>
  <si>
    <t>¿Y dónde está el policía?</t>
  </si>
  <si>
    <t>Nunca Más</t>
  </si>
  <si>
    <t>Ampliación de noticias</t>
  </si>
  <si>
    <t>Noticias al día</t>
  </si>
  <si>
    <t>Proyecto A</t>
  </si>
  <si>
    <t>Fútbol 7 : Copa Leyendas: Universitario vs. Tricolor</t>
  </si>
  <si>
    <t>Sabrina, la bruja adolescente : Dante's Inferno</t>
  </si>
  <si>
    <t>El príncipe del rap : Father Knows Best</t>
  </si>
  <si>
    <t>Las cosas como son</t>
  </si>
  <si>
    <t>Willax en vivo</t>
  </si>
  <si>
    <t>Un gran dinosaurio</t>
  </si>
  <si>
    <t>Sabrina, la bruja adolescente : Dummy for Love</t>
  </si>
  <si>
    <t>Sabrina, la bruja adolescente : Sabrina, the Teenage Boy</t>
  </si>
  <si>
    <t>Encendidos</t>
  </si>
  <si>
    <t>Código fútbol</t>
  </si>
  <si>
    <t>PJ Masks: Héroes en pijamas</t>
  </si>
  <si>
    <t>Las claves del día</t>
  </si>
  <si>
    <t>Economía para todos</t>
  </si>
  <si>
    <t>Tu mejor compra</t>
  </si>
  <si>
    <t>El Dr. Borda</t>
  </si>
  <si>
    <t>Bluey</t>
  </si>
  <si>
    <t>Fútbol: Previa</t>
  </si>
  <si>
    <t>Mi ciudad en bicicleta</t>
  </si>
  <si>
    <t>Buenas noticias</t>
  </si>
  <si>
    <t>El mundo de Fredo Fox</t>
  </si>
  <si>
    <t>05/12-11/12</t>
  </si>
  <si>
    <t>La voz Kids - GRAN FINAL</t>
  </si>
  <si>
    <t>La voz Generaciones - ESTRENO</t>
  </si>
  <si>
    <t>La voz Generaciones</t>
  </si>
  <si>
    <t>Al Ángulo - Edición Qatar</t>
  </si>
  <si>
    <t>Maricucha</t>
  </si>
  <si>
    <t>Batalla Red Bull</t>
  </si>
  <si>
    <t>Maratón</t>
  </si>
  <si>
    <t>El señor de los anillos 1, 2 y 3</t>
  </si>
  <si>
    <t>G. I. Joe: El contraataque</t>
  </si>
  <si>
    <t>Cinecanal</t>
  </si>
  <si>
    <t>Aladdín (Live action)</t>
  </si>
  <si>
    <t>Especial Tarde de acción</t>
  </si>
  <si>
    <t>Londres bajo fuego + Nueva York sin salida</t>
  </si>
  <si>
    <t>Cuarto poder</t>
  </si>
  <si>
    <t>REPLAY - Capitana Marvel</t>
  </si>
  <si>
    <t>REPLAY - Batalla Red 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</si>
</sst>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5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sz val="11"/>
      <color theme="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87">
    <xf numFmtId="0" fontId="0" fillId="0" borderId="0"/>
    <xf numFmtId="164" fontId="27" fillId="0" borderId="0" applyBorder="0" applyProtection="0"/>
    <xf numFmtId="165" fontId="27" fillId="0" borderId="0" applyBorder="0" applyProtection="0"/>
    <xf numFmtId="0" fontId="27" fillId="0" borderId="0"/>
    <xf numFmtId="0" fontId="16" fillId="0" borderId="0"/>
    <xf numFmtId="0" fontId="15" fillId="0" borderId="0"/>
    <xf numFmtId="0" fontId="28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5" fillId="17" borderId="39" applyNumberFormat="0" applyAlignment="0" applyProtection="0"/>
    <xf numFmtId="0" fontId="36" fillId="18" borderId="40" applyNumberFormat="0" applyAlignment="0" applyProtection="0"/>
    <xf numFmtId="0" fontId="37" fillId="18" borderId="39" applyNumberFormat="0" applyAlignment="0" applyProtection="0"/>
    <xf numFmtId="0" fontId="38" fillId="0" borderId="41" applyNumberFormat="0" applyFill="0" applyAlignment="0" applyProtection="0"/>
    <xf numFmtId="0" fontId="39" fillId="19" borderId="42" applyNumberFormat="0" applyAlignment="0" applyProtection="0"/>
    <xf numFmtId="0" fontId="40" fillId="0" borderId="0" applyNumberFormat="0" applyFill="0" applyBorder="0" applyAlignment="0" applyProtection="0"/>
    <xf numFmtId="0" fontId="41" fillId="0" borderId="44" applyNumberFormat="0" applyFill="0" applyAlignment="0" applyProtection="0"/>
    <xf numFmtId="0" fontId="4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4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4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4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42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42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0" borderId="0"/>
    <xf numFmtId="0" fontId="14" fillId="20" borderId="43" applyNumberFormat="0" applyFont="0" applyAlignment="0" applyProtection="0"/>
    <xf numFmtId="0" fontId="43" fillId="0" borderId="0" applyNumberFormat="0" applyFill="0" applyBorder="0" applyAlignment="0" applyProtection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43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49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8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8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0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7" fillId="5" borderId="18" xfId="1" applyFont="1" applyFill="1" applyBorder="1" applyAlignment="1" applyProtection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64" fontId="17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7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9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7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1" fillId="2" borderId="0" xfId="0" applyFont="1" applyFill="1"/>
    <xf numFmtId="0" fontId="2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7" fillId="2" borderId="0" xfId="0" applyFont="1" applyFill="1" applyBorder="1"/>
    <xf numFmtId="164" fontId="17" fillId="2" borderId="0" xfId="1" applyFont="1" applyFill="1" applyBorder="1" applyAlignment="1" applyProtection="1"/>
    <xf numFmtId="3" fontId="22" fillId="0" borderId="0" xfId="0" applyNumberFormat="1" applyFont="1"/>
    <xf numFmtId="0" fontId="23" fillId="2" borderId="0" xfId="0" applyFont="1" applyFill="1" applyAlignment="1">
      <alignment horizontal="center" vertical="center"/>
    </xf>
    <xf numFmtId="165" fontId="22" fillId="0" borderId="0" xfId="2" applyFont="1" applyBorder="1" applyAlignment="1" applyProtection="1">
      <alignment horizontal="center" vertical="center"/>
    </xf>
    <xf numFmtId="0" fontId="19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9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2" fillId="2" borderId="0" xfId="0" applyNumberFormat="1" applyFont="1" applyFill="1"/>
    <xf numFmtId="0" fontId="17" fillId="2" borderId="0" xfId="0" applyFont="1" applyFill="1"/>
    <xf numFmtId="167" fontId="17" fillId="7" borderId="13" xfId="0" applyNumberFormat="1" applyFont="1" applyFill="1" applyBorder="1" applyAlignment="1">
      <alignment horizontal="center" vertical="center"/>
    </xf>
    <xf numFmtId="168" fontId="17" fillId="2" borderId="11" xfId="0" applyNumberFormat="1" applyFont="1" applyFill="1" applyBorder="1" applyAlignment="1">
      <alignment horizontal="center" vertical="center"/>
    </xf>
    <xf numFmtId="168" fontId="17" fillId="7" borderId="11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vertical="center"/>
    </xf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2" borderId="3" xfId="0" applyFont="1" applyFill="1" applyBorder="1"/>
    <xf numFmtId="0" fontId="24" fillId="2" borderId="0" xfId="0" applyFont="1" applyFill="1"/>
    <xf numFmtId="0" fontId="24" fillId="0" borderId="4" xfId="0" applyFont="1" applyBorder="1"/>
    <xf numFmtId="0" fontId="24" fillId="0" borderId="3" xfId="0" applyFont="1" applyBorder="1"/>
    <xf numFmtId="0" fontId="24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8" fillId="8" borderId="11" xfId="0" applyFont="1" applyFill="1" applyBorder="1" applyAlignment="1">
      <alignment vertical="center"/>
    </xf>
    <xf numFmtId="0" fontId="0" fillId="2" borderId="4" xfId="0" applyFill="1" applyBorder="1"/>
    <xf numFmtId="0" fontId="18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4" fillId="0" borderId="14" xfId="0" applyFont="1" applyBorder="1"/>
    <xf numFmtId="0" fontId="19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4" fillId="0" borderId="19" xfId="0" applyNumberFormat="1" applyFont="1" applyBorder="1"/>
    <xf numFmtId="0" fontId="24" fillId="0" borderId="20" xfId="0" applyFont="1" applyBorder="1"/>
    <xf numFmtId="3" fontId="24" fillId="0" borderId="14" xfId="0" applyNumberFormat="1" applyFont="1" applyBorder="1"/>
    <xf numFmtId="3" fontId="24" fillId="2" borderId="19" xfId="0" applyNumberFormat="1" applyFont="1" applyFill="1" applyBorder="1"/>
    <xf numFmtId="3" fontId="24" fillId="2" borderId="14" xfId="0" applyNumberFormat="1" applyFont="1" applyFill="1" applyBorder="1"/>
    <xf numFmtId="0" fontId="24" fillId="2" borderId="14" xfId="0" applyFont="1" applyFill="1" applyBorder="1"/>
    <xf numFmtId="3" fontId="24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9" fillId="2" borderId="18" xfId="0" applyFont="1" applyFill="1" applyBorder="1"/>
    <xf numFmtId="0" fontId="24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4" fillId="2" borderId="19" xfId="0" applyFont="1" applyFill="1" applyBorder="1"/>
    <xf numFmtId="3" fontId="24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4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4" fillId="8" borderId="18" xfId="0" applyFont="1" applyFill="1" applyBorder="1"/>
    <xf numFmtId="0" fontId="24" fillId="10" borderId="18" xfId="0" applyFont="1" applyFill="1" applyBorder="1"/>
    <xf numFmtId="0" fontId="24" fillId="0" borderId="18" xfId="0" applyFont="1" applyBorder="1"/>
    <xf numFmtId="0" fontId="24" fillId="11" borderId="18" xfId="0" applyFont="1" applyFill="1" applyBorder="1"/>
    <xf numFmtId="0" fontId="24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5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0" fillId="2" borderId="13" xfId="0" applyFont="1" applyFill="1" applyBorder="1"/>
    <xf numFmtId="0" fontId="26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5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5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0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9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7" fillId="2" borderId="0" xfId="0" applyNumberFormat="1" applyFont="1" applyFill="1" applyBorder="1" applyAlignment="1">
      <alignment horizontal="center" vertical="center"/>
    </xf>
    <xf numFmtId="167" fontId="17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7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6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4" fillId="2" borderId="0" xfId="0" applyFont="1" applyFill="1" applyBorder="1"/>
    <xf numFmtId="0" fontId="24" fillId="2" borderId="16" xfId="0" applyFont="1" applyFill="1" applyBorder="1"/>
    <xf numFmtId="0" fontId="44" fillId="0" borderId="46" xfId="0" applyFont="1" applyBorder="1" applyAlignment="1">
      <alignment horizontal="center" vertical="center" wrapText="1"/>
    </xf>
    <xf numFmtId="0" fontId="18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5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7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4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8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7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7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7" fillId="46" borderId="51" xfId="2" applyNumberFormat="1" applyFill="1" applyBorder="1" applyAlignment="1">
      <alignment horizontal="center" vertical="center"/>
    </xf>
    <xf numFmtId="0" fontId="45" fillId="50" borderId="51" xfId="0" applyFont="1" applyFill="1" applyBorder="1" applyAlignment="1">
      <alignment horizontal="center" vertical="center"/>
    </xf>
    <xf numFmtId="4" fontId="45" fillId="50" borderId="51" xfId="0" applyNumberFormat="1" applyFont="1" applyFill="1" applyBorder="1" applyAlignment="1">
      <alignment horizontal="center" vertical="center"/>
    </xf>
    <xf numFmtId="169" fontId="45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7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7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 wrapText="1"/>
    </xf>
    <xf numFmtId="0" fontId="49" fillId="48" borderId="51" xfId="0" applyFont="1" applyFill="1" applyBorder="1" applyAlignment="1">
      <alignment horizontal="center" vertical="center" wrapText="1"/>
    </xf>
    <xf numFmtId="4" fontId="45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5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5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1" fillId="0" borderId="57" xfId="0" applyFont="1" applyBorder="1" applyAlignment="1">
      <alignment horizontal="center" vertical="center" wrapText="1"/>
    </xf>
    <xf numFmtId="0" fontId="49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0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5" fillId="0" borderId="58" xfId="0" applyNumberFormat="1" applyFont="1" applyBorder="1" applyAlignment="1">
      <alignment horizontal="center" vertical="center"/>
    </xf>
    <xf numFmtId="3" fontId="8" fillId="51" borderId="58" xfId="51" applyNumberFormat="1" applyFont="1" applyFill="1" applyBorder="1" applyAlignment="1">
      <alignment horizontal="center"/>
    </xf>
    <xf numFmtId="0" fontId="53" fillId="0" borderId="0" xfId="0" applyFont="1"/>
    <xf numFmtId="0" fontId="53" fillId="52" borderId="58" xfId="0" applyFont="1" applyFill="1" applyBorder="1" applyAlignment="1">
      <alignment horizontal="center"/>
    </xf>
    <xf numFmtId="0" fontId="53" fillId="51" borderId="58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2" fontId="53" fillId="53" borderId="58" xfId="0" applyNumberFormat="1" applyFont="1" applyFill="1" applyBorder="1" applyAlignment="1">
      <alignment horizontal="center"/>
    </xf>
    <xf numFmtId="2" fontId="53" fillId="0" borderId="0" xfId="0" applyNumberFormat="1" applyFont="1" applyAlignment="1">
      <alignment horizontal="center"/>
    </xf>
    <xf numFmtId="0" fontId="53" fillId="52" borderId="58" xfId="0" applyFont="1" applyFill="1" applyBorder="1" applyAlignment="1">
      <alignment horizontal="left" indent="1"/>
    </xf>
    <xf numFmtId="0" fontId="53" fillId="51" borderId="58" xfId="0" applyFont="1" applyFill="1" applyBorder="1" applyAlignment="1">
      <alignment horizontal="left" indent="1"/>
    </xf>
    <xf numFmtId="0" fontId="53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2" fillId="3" borderId="52" xfId="0" applyFont="1" applyFill="1" applyBorder="1" applyAlignment="1">
      <alignment horizontal="left" vertical="center" indent="1"/>
    </xf>
    <xf numFmtId="0" fontId="52" fillId="3" borderId="52" xfId="0" applyFont="1" applyFill="1" applyBorder="1" applyAlignment="1">
      <alignment horizontal="center" vertical="center"/>
    </xf>
    <xf numFmtId="4" fontId="45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5" fillId="45" borderId="50" xfId="0" applyFont="1" applyFill="1" applyBorder="1" applyAlignment="1">
      <alignment horizontal="left" vertical="center" wrapText="1" indent="1"/>
    </xf>
    <xf numFmtId="4" fontId="47" fillId="45" borderId="21" xfId="0" applyNumberFormat="1" applyFont="1" applyFill="1" applyBorder="1" applyAlignment="1">
      <alignment horizontal="center" vertical="center" wrapText="1"/>
    </xf>
    <xf numFmtId="0" fontId="45" fillId="49" borderId="50" xfId="0" applyFont="1" applyFill="1" applyBorder="1" applyAlignment="1">
      <alignment horizontal="left" vertical="center" wrapText="1" indent="1"/>
    </xf>
    <xf numFmtId="4" fontId="45" fillId="49" borderId="21" xfId="0" applyNumberFormat="1" applyFont="1" applyFill="1" applyBorder="1" applyAlignment="1">
      <alignment horizontal="center" vertical="center" wrapText="1"/>
    </xf>
    <xf numFmtId="4" fontId="45" fillId="49" borderId="21" xfId="0" applyNumberFormat="1" applyFont="1" applyFill="1" applyBorder="1" applyAlignment="1">
      <alignment horizontal="center"/>
    </xf>
    <xf numFmtId="169" fontId="45" fillId="47" borderId="21" xfId="2" applyNumberFormat="1" applyFont="1" applyFill="1" applyBorder="1" applyAlignment="1">
      <alignment horizontal="center"/>
    </xf>
    <xf numFmtId="0" fontId="55" fillId="47" borderId="21" xfId="0" applyFont="1" applyFill="1" applyBorder="1" applyAlignment="1">
      <alignment horizontal="center" vertical="center" wrapText="1"/>
    </xf>
    <xf numFmtId="4" fontId="56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9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4" fillId="3" borderId="3" xfId="0" applyNumberFormat="1" applyFont="1" applyFill="1" applyBorder="1" applyAlignment="1">
      <alignment horizontal="center" vertical="center"/>
    </xf>
    <xf numFmtId="4" fontId="45" fillId="0" borderId="65" xfId="0" applyNumberFormat="1" applyFont="1" applyBorder="1" applyAlignment="1">
      <alignment horizontal="center" vertical="center"/>
    </xf>
    <xf numFmtId="0" fontId="51" fillId="0" borderId="66" xfId="0" applyFont="1" applyBorder="1" applyAlignment="1">
      <alignment horizontal="center" vertical="center" wrapText="1"/>
    </xf>
    <xf numFmtId="0" fontId="49" fillId="0" borderId="67" xfId="0" applyFont="1" applyBorder="1" applyAlignment="1">
      <alignment horizontal="center" vertical="center"/>
    </xf>
    <xf numFmtId="4" fontId="24" fillId="0" borderId="16" xfId="0" applyNumberFormat="1" applyFont="1" applyBorder="1" applyAlignment="1">
      <alignment horizontal="center" vertical="center"/>
    </xf>
    <xf numFmtId="4" fontId="24" fillId="0" borderId="17" xfId="0" applyNumberFormat="1" applyFont="1" applyBorder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4" fillId="0" borderId="0" xfId="0" applyFont="1"/>
    <xf numFmtId="3" fontId="24" fillId="3" borderId="0" xfId="0" applyNumberFormat="1" applyFont="1" applyFill="1" applyAlignment="1">
      <alignment horizontal="center" vertical="center"/>
    </xf>
    <xf numFmtId="4" fontId="0" fillId="0" borderId="66" xfId="0" applyNumberFormat="1" applyFill="1" applyBorder="1" applyAlignment="1">
      <alignment horizontal="center" vertical="center"/>
    </xf>
    <xf numFmtId="0" fontId="52" fillId="3" borderId="52" xfId="0" applyFont="1" applyFill="1" applyBorder="1" applyAlignment="1">
      <alignment horizontal="left" vertical="top" indent="1"/>
    </xf>
    <xf numFmtId="4" fontId="47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14" fontId="47" fillId="0" borderId="21" xfId="0" applyNumberFormat="1" applyFont="1" applyBorder="1"/>
    <xf numFmtId="3" fontId="24" fillId="3" borderId="17" xfId="0" applyNumberFormat="1" applyFont="1" applyFill="1" applyBorder="1" applyAlignment="1">
      <alignment horizontal="center" vertical="center"/>
    </xf>
    <xf numFmtId="3" fontId="24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2" fillId="3" borderId="69" xfId="0" applyFont="1" applyFill="1" applyBorder="1" applyAlignment="1">
      <alignment horizontal="left" vertical="center" indent="1"/>
    </xf>
    <xf numFmtId="0" fontId="52" fillId="3" borderId="69" xfId="0" applyFont="1" applyFill="1" applyBorder="1" applyAlignment="1">
      <alignment horizontal="center" vertical="center"/>
    </xf>
    <xf numFmtId="4" fontId="0" fillId="46" borderId="66" xfId="0" applyNumberForma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7" fillId="0" borderId="21" xfId="0" applyFont="1" applyBorder="1"/>
    <xf numFmtId="0" fontId="47" fillId="0" borderId="21" xfId="0" applyFont="1" applyBorder="1" applyAlignment="1">
      <alignment vertical="center"/>
    </xf>
    <xf numFmtId="0" fontId="49" fillId="48" borderId="70" xfId="0" applyFont="1" applyFill="1" applyBorder="1" applyAlignment="1">
      <alignment horizontal="center" vertical="center"/>
    </xf>
    <xf numFmtId="0" fontId="49" fillId="0" borderId="70" xfId="0" applyFont="1" applyBorder="1" applyAlignment="1">
      <alignment horizontal="center" vertical="center"/>
    </xf>
    <xf numFmtId="0" fontId="49" fillId="0" borderId="71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7" fillId="0" borderId="0" xfId="0" applyNumberFormat="1" applyFont="1" applyAlignment="1">
      <alignment horizontal="center" vertical="center"/>
    </xf>
    <xf numFmtId="165" fontId="57" fillId="0" borderId="0" xfId="2" applyFont="1" applyAlignment="1">
      <alignment horizontal="center" vertical="center"/>
    </xf>
    <xf numFmtId="0" fontId="52" fillId="3" borderId="21" xfId="0" applyFont="1" applyFill="1" applyBorder="1" applyAlignment="1">
      <alignment horizontal="left" vertical="center" indent="1"/>
    </xf>
    <xf numFmtId="0" fontId="52" fillId="3" borderId="21" xfId="0" applyFont="1" applyFill="1" applyBorder="1" applyAlignment="1">
      <alignment horizontal="center" vertical="center"/>
    </xf>
    <xf numFmtId="14" fontId="47" fillId="0" borderId="9" xfId="0" applyNumberFormat="1" applyFont="1" applyBorder="1"/>
    <xf numFmtId="2" fontId="0" fillId="0" borderId="68" xfId="0" applyNumberFormat="1" applyBorder="1"/>
    <xf numFmtId="2" fontId="0" fillId="0" borderId="74" xfId="0" applyNumberFormat="1" applyBorder="1"/>
    <xf numFmtId="0" fontId="0" fillId="0" borderId="74" xfId="0" applyBorder="1"/>
    <xf numFmtId="0" fontId="0" fillId="0" borderId="21" xfId="0" applyBorder="1"/>
    <xf numFmtId="18" fontId="0" fillId="0" borderId="21" xfId="0" applyNumberFormat="1" applyBorder="1"/>
    <xf numFmtId="4" fontId="0" fillId="3" borderId="0" xfId="0" applyNumberFormat="1" applyFont="1" applyFill="1" applyAlignment="1">
      <alignment horizontal="center" vertical="center"/>
    </xf>
    <xf numFmtId="4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4" fontId="0" fillId="3" borderId="4" xfId="0" applyNumberFormat="1" applyFont="1" applyFill="1" applyBorder="1" applyAlignment="1">
      <alignment horizontal="center" vertical="center"/>
    </xf>
    <xf numFmtId="0" fontId="47" fillId="0" borderId="46" xfId="0" applyFont="1" applyBorder="1"/>
    <xf numFmtId="0" fontId="53" fillId="0" borderId="46" xfId="0" applyFont="1" applyBorder="1"/>
    <xf numFmtId="18" fontId="53" fillId="0" borderId="46" xfId="0" applyNumberFormat="1" applyFont="1" applyBorder="1"/>
    <xf numFmtId="0" fontId="47" fillId="0" borderId="75" xfId="0" applyFont="1" applyBorder="1"/>
    <xf numFmtId="18" fontId="53" fillId="0" borderId="21" xfId="0" applyNumberFormat="1" applyFont="1" applyBorder="1"/>
    <xf numFmtId="18" fontId="53" fillId="0" borderId="74" xfId="0" applyNumberFormat="1" applyFont="1" applyBorder="1"/>
    <xf numFmtId="0" fontId="47" fillId="0" borderId="46" xfId="0" applyFont="1" applyBorder="1" applyAlignment="1">
      <alignment vertical="center"/>
    </xf>
    <xf numFmtId="0" fontId="53" fillId="0" borderId="46" xfId="0" applyFont="1" applyBorder="1" applyAlignment="1">
      <alignment vertical="center"/>
    </xf>
    <xf numFmtId="18" fontId="53" fillId="0" borderId="46" xfId="0" applyNumberFormat="1" applyFont="1" applyBorder="1" applyAlignment="1">
      <alignment vertical="center"/>
    </xf>
    <xf numFmtId="2" fontId="0" fillId="0" borderId="68" xfId="0" applyNumberFormat="1" applyBorder="1" applyAlignment="1">
      <alignment vertical="center"/>
    </xf>
    <xf numFmtId="0" fontId="47" fillId="0" borderId="76" xfId="0" applyFont="1" applyBorder="1"/>
    <xf numFmtId="0" fontId="47" fillId="0" borderId="9" xfId="0" applyFont="1" applyBorder="1"/>
    <xf numFmtId="0" fontId="47" fillId="0" borderId="77" xfId="0" applyFont="1" applyBorder="1"/>
    <xf numFmtId="18" fontId="53" fillId="0" borderId="78" xfId="0" applyNumberFormat="1" applyFont="1" applyBorder="1"/>
    <xf numFmtId="18" fontId="53" fillId="0" borderId="78" xfId="0" applyNumberFormat="1" applyFont="1" applyBorder="1" applyAlignment="1">
      <alignment horizontal="right" wrapText="1"/>
    </xf>
    <xf numFmtId="2" fontId="0" fillId="0" borderId="79" xfId="0" applyNumberFormat="1" applyBorder="1"/>
    <xf numFmtId="0" fontId="0" fillId="0" borderId="80" xfId="0" applyBorder="1"/>
    <xf numFmtId="0" fontId="47" fillId="0" borderId="0" xfId="0" applyFont="1"/>
    <xf numFmtId="14" fontId="47" fillId="0" borderId="0" xfId="0" applyNumberFormat="1" applyFont="1"/>
    <xf numFmtId="18" fontId="53" fillId="0" borderId="0" xfId="0" applyNumberFormat="1" applyFont="1"/>
    <xf numFmtId="18" fontId="53" fillId="0" borderId="0" xfId="0" applyNumberFormat="1" applyFont="1" applyAlignment="1">
      <alignment horizontal="right" wrapText="1"/>
    </xf>
    <xf numFmtId="0" fontId="40" fillId="0" borderId="0" xfId="0" applyFont="1"/>
    <xf numFmtId="14" fontId="58" fillId="55" borderId="82" xfId="0" applyNumberFormat="1" applyFont="1" applyFill="1" applyBorder="1"/>
    <xf numFmtId="18" fontId="42" fillId="55" borderId="82" xfId="0" applyNumberFormat="1" applyFont="1" applyFill="1" applyBorder="1"/>
    <xf numFmtId="0" fontId="42" fillId="55" borderId="83" xfId="0" applyFont="1" applyFill="1" applyBorder="1"/>
    <xf numFmtId="0" fontId="42" fillId="55" borderId="81" xfId="0" applyFont="1" applyFill="1" applyBorder="1"/>
    <xf numFmtId="0" fontId="42" fillId="55" borderId="85" xfId="0" applyFont="1" applyFill="1" applyBorder="1" applyAlignment="1">
      <alignment vertical="center"/>
    </xf>
    <xf numFmtId="0" fontId="42" fillId="55" borderId="27" xfId="0" applyFont="1" applyFill="1" applyBorder="1" applyAlignment="1">
      <alignment vertical="center"/>
    </xf>
    <xf numFmtId="3" fontId="24" fillId="3" borderId="4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vertical="center"/>
    </xf>
    <xf numFmtId="0" fontId="47" fillId="0" borderId="89" xfId="0" applyFont="1" applyBorder="1"/>
    <xf numFmtId="18" fontId="53" fillId="0" borderId="90" xfId="0" applyNumberFormat="1" applyFont="1" applyBorder="1"/>
    <xf numFmtId="18" fontId="53" fillId="0" borderId="90" xfId="0" applyNumberFormat="1" applyFont="1" applyBorder="1" applyAlignment="1">
      <alignment horizontal="right" wrapText="1"/>
    </xf>
    <xf numFmtId="0" fontId="47" fillId="0" borderId="91" xfId="0" applyFont="1" applyBorder="1"/>
    <xf numFmtId="4" fontId="1" fillId="0" borderId="58" xfId="51" applyNumberFormat="1" applyFont="1" applyBorder="1" applyAlignment="1">
      <alignment horizontal="center"/>
    </xf>
    <xf numFmtId="3" fontId="1" fillId="51" borderId="58" xfId="51" applyNumberFormat="1" applyFont="1" applyFill="1" applyBorder="1" applyAlignment="1">
      <alignment horizontal="center" wrapText="1"/>
    </xf>
    <xf numFmtId="4" fontId="45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18" fontId="53" fillId="0" borderId="46" xfId="0" applyNumberFormat="1" applyFont="1" applyBorder="1" applyAlignment="1">
      <alignment vertical="center" wrapText="1"/>
    </xf>
    <xf numFmtId="3" fontId="0" fillId="0" borderId="46" xfId="0" applyNumberFormat="1" applyBorder="1" applyAlignment="1">
      <alignment vertical="center"/>
    </xf>
    <xf numFmtId="2" fontId="0" fillId="3" borderId="0" xfId="0" applyNumberForma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/>
    </xf>
    <xf numFmtId="0" fontId="17" fillId="3" borderId="54" xfId="0" applyFont="1" applyFill="1" applyBorder="1" applyAlignment="1">
      <alignment horizontal="center" vertical="center"/>
    </xf>
    <xf numFmtId="0" fontId="17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9" fillId="54" borderId="72" xfId="0" applyFont="1" applyFill="1" applyBorder="1" applyAlignment="1">
      <alignment horizontal="center"/>
    </xf>
    <xf numFmtId="0" fontId="39" fillId="54" borderId="73" xfId="0" applyFont="1" applyFill="1" applyBorder="1" applyAlignment="1">
      <alignment horizontal="center"/>
    </xf>
    <xf numFmtId="0" fontId="39" fillId="54" borderId="60" xfId="0" applyFont="1" applyFill="1" applyBorder="1" applyAlignment="1">
      <alignment horizontal="left"/>
    </xf>
    <xf numFmtId="0" fontId="39" fillId="54" borderId="61" xfId="0" applyFont="1" applyFill="1" applyBorder="1" applyAlignment="1">
      <alignment horizontal="left"/>
    </xf>
    <xf numFmtId="0" fontId="58" fillId="55" borderId="87" xfId="0" applyFont="1" applyFill="1" applyBorder="1" applyAlignment="1">
      <alignment horizontal="left" vertical="center"/>
    </xf>
    <xf numFmtId="0" fontId="58" fillId="55" borderId="88" xfId="0" applyFont="1" applyFill="1" applyBorder="1" applyAlignment="1">
      <alignment horizontal="left" vertical="center"/>
    </xf>
    <xf numFmtId="0" fontId="58" fillId="55" borderId="86" xfId="0" applyFont="1" applyFill="1" applyBorder="1" applyAlignment="1">
      <alignment horizontal="left" vertical="center"/>
    </xf>
    <xf numFmtId="0" fontId="58" fillId="55" borderId="84" xfId="0" applyFont="1" applyFill="1" applyBorder="1" applyAlignment="1">
      <alignment horizontal="left" vertical="center"/>
    </xf>
    <xf numFmtId="0" fontId="58" fillId="55" borderId="86" xfId="0" applyFont="1" applyFill="1" applyBorder="1" applyAlignment="1">
      <alignment horizontal="center" vertical="center"/>
    </xf>
    <xf numFmtId="0" fontId="58" fillId="55" borderId="84" xfId="0" applyFont="1" applyFill="1" applyBorder="1" applyAlignment="1">
      <alignment horizontal="center" vertical="center"/>
    </xf>
    <xf numFmtId="0" fontId="54" fillId="54" borderId="62" xfId="0" applyFont="1" applyFill="1" applyBorder="1" applyAlignment="1">
      <alignment horizontal="center" vertical="center"/>
    </xf>
    <xf numFmtId="0" fontId="54" fillId="54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7" fillId="3" borderId="19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17" fillId="3" borderId="64" xfId="0" applyFont="1" applyFill="1" applyBorder="1" applyAlignment="1">
      <alignment horizontal="center" vertical="center"/>
    </xf>
    <xf numFmtId="0" fontId="17" fillId="12" borderId="53" xfId="0" applyFont="1" applyFill="1" applyBorder="1" applyAlignment="1">
      <alignment horizontal="center" vertical="center"/>
    </xf>
    <xf numFmtId="0" fontId="17" fillId="12" borderId="54" xfId="0" applyFont="1" applyFill="1" applyBorder="1" applyAlignment="1">
      <alignment horizontal="center" vertical="center"/>
    </xf>
    <xf numFmtId="0" fontId="17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3" fontId="0" fillId="0" borderId="46" xfId="0" applyNumberFormat="1" applyBorder="1"/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0.10586503383558389</c:v>
                </c:pt>
                <c:pt idx="1">
                  <c:v>0.28482555309553981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1.7077153210220842E-2</c:v>
                </c:pt>
                <c:pt idx="1">
                  <c:v>0.95474016163301323</c:v>
                </c:pt>
                <c:pt idx="2">
                  <c:v>2.8182685156765915E-2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General'!$B$25:$B$35</c:f>
              <c:strCache>
                <c:ptCount val="11"/>
                <c:pt idx="0">
                  <c:v>26/09-02/10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</c:strCache>
            </c:strRef>
          </c:cat>
          <c:val>
            <c:numRef>
              <c:f>'Historico General'!$C$25:$C$35</c:f>
              <c:numCache>
                <c:formatCode>#,##0.00</c:formatCode>
                <c:ptCount val="11"/>
                <c:pt idx="0">
                  <c:v>116869.8</c:v>
                </c:pt>
                <c:pt idx="1">
                  <c:v>134421.4</c:v>
                </c:pt>
                <c:pt idx="2">
                  <c:v>110963.31</c:v>
                </c:pt>
                <c:pt idx="3">
                  <c:v>108650.38</c:v>
                </c:pt>
                <c:pt idx="4">
                  <c:v>101786.21</c:v>
                </c:pt>
                <c:pt idx="5">
                  <c:v>107036.54</c:v>
                </c:pt>
                <c:pt idx="6">
                  <c:v>108845.6</c:v>
                </c:pt>
                <c:pt idx="7">
                  <c:v>94945.36</c:v>
                </c:pt>
                <c:pt idx="8">
                  <c:v>75114.12</c:v>
                </c:pt>
                <c:pt idx="9">
                  <c:v>20253.34</c:v>
                </c:pt>
                <c:pt idx="10">
                  <c:v>71708.460000000006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General'!$B$25:$B$35</c:f>
              <c:strCache>
                <c:ptCount val="11"/>
                <c:pt idx="0">
                  <c:v>26/09-02/10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</c:strCache>
            </c:strRef>
          </c:cat>
          <c:val>
            <c:numRef>
              <c:f>'Historico General'!$D$25:$D$35</c:f>
              <c:numCache>
                <c:formatCode>#,##0.00</c:formatCode>
                <c:ptCount val="11"/>
                <c:pt idx="0">
                  <c:v>5411097.5300000003</c:v>
                </c:pt>
                <c:pt idx="1">
                  <c:v>5337041.28</c:v>
                </c:pt>
                <c:pt idx="2">
                  <c:v>5229629.4400000004</c:v>
                </c:pt>
                <c:pt idx="3">
                  <c:v>5184216.4000000004</c:v>
                </c:pt>
                <c:pt idx="4">
                  <c:v>5153924.3099999996</c:v>
                </c:pt>
                <c:pt idx="5">
                  <c:v>4659302.5</c:v>
                </c:pt>
                <c:pt idx="6">
                  <c:v>5133523.37</c:v>
                </c:pt>
                <c:pt idx="7">
                  <c:v>4073834.3</c:v>
                </c:pt>
                <c:pt idx="8">
                  <c:v>3429090.15</c:v>
                </c:pt>
                <c:pt idx="9">
                  <c:v>3326371.7</c:v>
                </c:pt>
                <c:pt idx="10">
                  <c:v>4009037.446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General'!$B$25:$B$35</c15:sqref>
                        </c15:formulaRef>
                      </c:ext>
                    </c:extLst>
                    <c:strCache>
                      <c:ptCount val="11"/>
                      <c:pt idx="0">
                        <c:v>26/09-02/10</c:v>
                      </c:pt>
                      <c:pt idx="1">
                        <c:v>03/10-09/10</c:v>
                      </c:pt>
                      <c:pt idx="2">
                        <c:v>10/10-16/10</c:v>
                      </c:pt>
                      <c:pt idx="3">
                        <c:v>17/10-23/10</c:v>
                      </c:pt>
                      <c:pt idx="4">
                        <c:v>24/10-30/10</c:v>
                      </c:pt>
                      <c:pt idx="5">
                        <c:v>31/10-06/11</c:v>
                      </c:pt>
                      <c:pt idx="6">
                        <c:v>07/11-13/11</c:v>
                      </c:pt>
                      <c:pt idx="7">
                        <c:v>14/11-20/11</c:v>
                      </c:pt>
                      <c:pt idx="8">
                        <c:v>21/11-27/11</c:v>
                      </c:pt>
                      <c:pt idx="9">
                        <c:v>28/11-04/12</c:v>
                      </c:pt>
                      <c:pt idx="10">
                        <c:v>05/12-11/12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General'!$E$25:$E$35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210703.58</c:v>
                      </c:pt>
                      <c:pt idx="1">
                        <c:v>221698.33</c:v>
                      </c:pt>
                      <c:pt idx="2">
                        <c:v>202805.14</c:v>
                      </c:pt>
                      <c:pt idx="3">
                        <c:v>196603.49</c:v>
                      </c:pt>
                      <c:pt idx="4">
                        <c:v>181891.44</c:v>
                      </c:pt>
                      <c:pt idx="5">
                        <c:v>191987.59</c:v>
                      </c:pt>
                      <c:pt idx="6">
                        <c:v>184224.53</c:v>
                      </c:pt>
                      <c:pt idx="7">
                        <c:v>166564.57999999999</c:v>
                      </c:pt>
                      <c:pt idx="8">
                        <c:v>131323.24</c:v>
                      </c:pt>
                      <c:pt idx="9">
                        <c:v>123693.17</c:v>
                      </c:pt>
                      <c:pt idx="10">
                        <c:v>118341.56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Dinamizado'!$B$3:$B$29</c:f>
              <c:strCache>
                <c:ptCount val="27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  <c:pt idx="24">
                  <c:v>21/11-27/11</c:v>
                </c:pt>
                <c:pt idx="25">
                  <c:v>28/11-04/12</c:v>
                </c:pt>
                <c:pt idx="26">
                  <c:v>05/12-11/12</c:v>
                </c:pt>
              </c:strCache>
            </c:strRef>
          </c:cat>
          <c:val>
            <c:numRef>
              <c:f>'Historico Dinamizado'!$C$3:$C$29</c:f>
              <c:numCache>
                <c:formatCode>#,##0.00</c:formatCode>
                <c:ptCount val="27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  <c:pt idx="19">
                  <c:v>825826.8</c:v>
                </c:pt>
                <c:pt idx="20">
                  <c:v>1145203.633333331</c:v>
                </c:pt>
                <c:pt idx="21">
                  <c:v>1010198.6966666657</c:v>
                </c:pt>
                <c:pt idx="22">
                  <c:v>1375636.3033333314</c:v>
                </c:pt>
                <c:pt idx="23">
                  <c:v>529672.07666666608</c:v>
                </c:pt>
                <c:pt idx="24">
                  <c:v>776743.3166666656</c:v>
                </c:pt>
                <c:pt idx="25">
                  <c:v>512422.67666666594</c:v>
                </c:pt>
                <c:pt idx="26">
                  <c:v>443706.27666666621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Dinamizado'!$B$3:$B$29</c:f>
              <c:strCache>
                <c:ptCount val="27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  <c:pt idx="24">
                  <c:v>21/11-27/11</c:v>
                </c:pt>
                <c:pt idx="25">
                  <c:v>28/11-04/12</c:v>
                </c:pt>
                <c:pt idx="26">
                  <c:v>05/12-11/12</c:v>
                </c:pt>
              </c:strCache>
            </c:strRef>
          </c:cat>
          <c:val>
            <c:numRef>
              <c:f>'Historico Dinamizado'!$D$3:$D$29</c:f>
              <c:numCache>
                <c:formatCode>#,##0.00</c:formatCode>
                <c:ptCount val="27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  <c:pt idx="19">
                  <c:v>1608232.4566666654</c:v>
                </c:pt>
                <c:pt idx="20">
                  <c:v>1734749.1999999981</c:v>
                </c:pt>
                <c:pt idx="21">
                  <c:v>1364365.7233333318</c:v>
                </c:pt>
                <c:pt idx="22">
                  <c:v>1529460.0466666652</c:v>
                </c:pt>
                <c:pt idx="23">
                  <c:v>1318167.7166666652</c:v>
                </c:pt>
                <c:pt idx="24">
                  <c:v>1260408.4866666654</c:v>
                </c:pt>
                <c:pt idx="25">
                  <c:v>1221685.8366666653</c:v>
                </c:pt>
                <c:pt idx="26">
                  <c:v>1196007.4099999999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Dinamizado'!$B$3:$B$29</c:f>
              <c:strCache>
                <c:ptCount val="27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  <c:pt idx="24">
                  <c:v>21/11-27/11</c:v>
                </c:pt>
                <c:pt idx="25">
                  <c:v>28/11-04/12</c:v>
                </c:pt>
                <c:pt idx="26">
                  <c:v>05/12-11/12</c:v>
                </c:pt>
              </c:strCache>
            </c:strRef>
          </c:cat>
          <c:val>
            <c:numRef>
              <c:f>'Historico Dinamizado'!$E$3:$E$29</c:f>
              <c:numCache>
                <c:formatCode>#,##0.00</c:formatCode>
                <c:ptCount val="27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  <c:pt idx="19">
                  <c:v>421434.18497000012</c:v>
                </c:pt>
                <c:pt idx="20">
                  <c:v>379280.33332999999</c:v>
                </c:pt>
                <c:pt idx="21">
                  <c:v>241132.81</c:v>
                </c:pt>
                <c:pt idx="22">
                  <c:v>478085.30900000007</c:v>
                </c:pt>
                <c:pt idx="23">
                  <c:v>20579.573333333334</c:v>
                </c:pt>
                <c:pt idx="24">
                  <c:v>0</c:v>
                </c:pt>
                <c:pt idx="25">
                  <c:v>1641.01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8" t="s">
        <v>339</v>
      </c>
      <c r="D2" s="458"/>
      <c r="E2" s="458"/>
      <c r="F2" s="459" t="s">
        <v>343</v>
      </c>
      <c r="G2" s="459"/>
      <c r="H2" s="459"/>
      <c r="I2" s="460" t="s">
        <v>0</v>
      </c>
      <c r="J2" s="460"/>
      <c r="K2" s="460"/>
    </row>
    <row r="3" spans="1:11" x14ac:dyDescent="0.25">
      <c r="A3" s="2"/>
      <c r="C3" s="458" t="s">
        <v>1</v>
      </c>
      <c r="D3" s="458"/>
      <c r="E3" s="458"/>
      <c r="F3" s="461" t="s">
        <v>2</v>
      </c>
      <c r="G3" s="461"/>
      <c r="H3" s="46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8" t="s">
        <v>339</v>
      </c>
      <c r="D241" s="458"/>
      <c r="E241" s="458"/>
      <c r="F241" s="459" t="s">
        <v>343</v>
      </c>
      <c r="G241" s="459"/>
      <c r="H241" s="459"/>
      <c r="I241" s="460" t="s">
        <v>0</v>
      </c>
      <c r="J241" s="460"/>
      <c r="K241" s="460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62" t="s">
        <v>1</v>
      </c>
      <c r="D242" s="462"/>
      <c r="E242" s="462"/>
      <c r="F242" s="463" t="s">
        <v>2</v>
      </c>
      <c r="G242" s="463"/>
      <c r="H242" s="463"/>
      <c r="I242" s="464"/>
      <c r="J242" s="464"/>
      <c r="K242" s="46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showGridLines="0" zoomScale="80" zoomScaleNormal="80" workbookViewId="0">
      <pane ySplit="1" topLeftCell="A2" activePane="bottomLeft" state="frozen"/>
      <selection pane="bottomLeft" activeCell="D13" sqref="D13:D14"/>
    </sheetView>
  </sheetViews>
  <sheetFormatPr baseColWidth="10" defaultColWidth="9.140625" defaultRowHeight="15" x14ac:dyDescent="0.25"/>
  <cols>
    <col min="1" max="1" width="25.5703125" style="347" customWidth="1"/>
    <col min="2" max="2" width="28.5703125" style="347" bestFit="1" customWidth="1"/>
    <col min="3" max="3" width="44.85546875" style="347" customWidth="1"/>
    <col min="4" max="4" width="32.42578125" style="342" customWidth="1"/>
    <col min="5" max="5" width="32.7109375" style="342" customWidth="1"/>
    <col min="6" max="6" width="19.85546875" style="342" customWidth="1"/>
    <col min="7" max="7" width="17.28515625" style="344" bestFit="1" customWidth="1"/>
    <col min="8" max="8" width="15.7109375" style="342" customWidth="1"/>
    <col min="9" max="9" width="14" style="342" customWidth="1"/>
    <col min="10" max="10" width="15.7109375" style="342" customWidth="1"/>
    <col min="11" max="1027" width="10.5703125" style="339" customWidth="1"/>
    <col min="1028" max="16384" width="9.140625" style="339"/>
  </cols>
  <sheetData>
    <row r="1" spans="1:10" ht="20.100000000000001" customHeight="1" x14ac:dyDescent="0.25">
      <c r="A1" s="389" t="s">
        <v>214</v>
      </c>
      <c r="B1" s="389" t="s">
        <v>447</v>
      </c>
      <c r="C1" s="389" t="s">
        <v>215</v>
      </c>
      <c r="D1" s="390" t="s">
        <v>427</v>
      </c>
      <c r="E1" s="390" t="s">
        <v>216</v>
      </c>
      <c r="F1" s="390" t="s">
        <v>217</v>
      </c>
      <c r="G1" s="390" t="s">
        <v>218</v>
      </c>
      <c r="H1" s="390" t="s">
        <v>219</v>
      </c>
      <c r="I1" s="390" t="s">
        <v>220</v>
      </c>
      <c r="J1" s="390" t="s">
        <v>221</v>
      </c>
    </row>
    <row r="2" spans="1:10" x14ac:dyDescent="0.25">
      <c r="A2" s="346"/>
      <c r="B2" s="346"/>
      <c r="C2" s="345"/>
      <c r="D2" s="340"/>
      <c r="E2" s="341"/>
      <c r="F2" s="338"/>
      <c r="G2" s="448"/>
      <c r="H2" s="338"/>
      <c r="I2" s="343" t="e">
        <f t="shared" ref="I2" si="0">F2/G2</f>
        <v>#DIV/0!</v>
      </c>
      <c r="J2" s="343" t="e">
        <f t="shared" ref="J2" si="1">H2/F2</f>
        <v>#DIV/0!</v>
      </c>
    </row>
    <row r="3" spans="1:10" x14ac:dyDescent="0.25">
      <c r="A3" s="346"/>
      <c r="B3" s="346"/>
      <c r="C3" s="345"/>
      <c r="D3" s="340"/>
      <c r="E3" s="341"/>
      <c r="F3" s="338"/>
      <c r="G3" s="448"/>
      <c r="H3" s="338"/>
      <c r="I3" s="343" t="e">
        <f t="shared" ref="I3:I4" si="2">F3/G3</f>
        <v>#DIV/0!</v>
      </c>
      <c r="J3" s="343" t="e">
        <f t="shared" ref="J3:J4" si="3">H3/F3</f>
        <v>#DIV/0!</v>
      </c>
    </row>
    <row r="4" spans="1:10" x14ac:dyDescent="0.25">
      <c r="A4" s="346"/>
      <c r="B4" s="346"/>
      <c r="C4" s="345"/>
      <c r="D4" s="340"/>
      <c r="E4" s="341"/>
      <c r="F4" s="449"/>
      <c r="G4" s="448"/>
      <c r="H4" s="338"/>
      <c r="I4" s="343" t="e">
        <f t="shared" si="2"/>
        <v>#DIV/0!</v>
      </c>
      <c r="J4" s="343" t="e">
        <f t="shared" si="3"/>
        <v>#DIV/0!</v>
      </c>
    </row>
    <row r="6" spans="1:10" x14ac:dyDescent="0.25">
      <c r="A6"/>
    </row>
    <row r="7" spans="1:10" x14ac:dyDescent="0.25">
      <c r="A7"/>
    </row>
    <row r="8" spans="1:10" x14ac:dyDescent="0.25">
      <c r="A8"/>
    </row>
  </sheetData>
  <autoFilter ref="A1:J1" xr:uid="{00000000-0001-0000-0300-000000000000}"/>
  <phoneticPr fontId="46" type="noConversion"/>
  <conditionalFormatting sqref="G4">
    <cfRule type="colorScale" priority="3">
      <colorScale>
        <cfvo type="min"/>
        <cfvo type="max"/>
        <color rgb="FFFCFCFF"/>
        <color rgb="FFF8696B"/>
      </colorScale>
    </cfRule>
  </conditionalFormatting>
  <conditionalFormatting sqref="G3">
    <cfRule type="colorScale" priority="1">
      <colorScale>
        <cfvo type="min"/>
        <cfvo type="max"/>
        <color rgb="FFFCFCFF"/>
        <color rgb="FFF8696B"/>
      </colorScale>
    </cfRule>
  </conditionalFormatting>
  <conditionalFormatting sqref="G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F10" sqref="F10"/>
    </sheetView>
  </sheetViews>
  <sheetFormatPr baseColWidth="10" defaultRowHeight="15" x14ac:dyDescent="0.25"/>
  <cols>
    <col min="1" max="1" width="1" customWidth="1"/>
    <col min="2" max="2" width="19.7109375" style="354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9" t="s">
        <v>438</v>
      </c>
      <c r="C2" s="350" t="s">
        <v>439</v>
      </c>
      <c r="D2" s="350" t="s">
        <v>440</v>
      </c>
      <c r="E2" s="350" t="s">
        <v>441</v>
      </c>
      <c r="F2" s="350" t="s">
        <v>442</v>
      </c>
      <c r="G2" s="350" t="s">
        <v>443</v>
      </c>
      <c r="H2" s="350" t="s">
        <v>444</v>
      </c>
      <c r="I2" s="350" t="s">
        <v>445</v>
      </c>
      <c r="J2" s="350" t="s">
        <v>16</v>
      </c>
      <c r="M2" s="361" t="s">
        <v>410</v>
      </c>
    </row>
    <row r="3" spans="2:13" ht="15.75" x14ac:dyDescent="0.25">
      <c r="B3" s="355" t="s">
        <v>403</v>
      </c>
      <c r="C3" s="356">
        <v>7209.0833333333303</v>
      </c>
      <c r="D3" s="356">
        <v>6409.15</v>
      </c>
      <c r="E3" s="356">
        <v>3400.35</v>
      </c>
      <c r="F3" s="356">
        <v>2947.5166666666601</v>
      </c>
      <c r="G3" s="356">
        <v>6416.7666666666601</v>
      </c>
      <c r="H3" s="356">
        <v>3621.35</v>
      </c>
      <c r="I3" s="356">
        <v>2223.11666666666</v>
      </c>
      <c r="J3" s="301">
        <f>SUM(C3:I3)</f>
        <v>32227.333333333307</v>
      </c>
      <c r="K3" s="360">
        <f>J3/$M$3</f>
        <v>8.0386710694079419E-3</v>
      </c>
      <c r="M3" s="362">
        <f>Resumen!C6</f>
        <v>4009037.446</v>
      </c>
    </row>
    <row r="4" spans="2:13" x14ac:dyDescent="0.25">
      <c r="B4" s="355" t="s">
        <v>342</v>
      </c>
      <c r="C4" s="379">
        <v>3872.1</v>
      </c>
      <c r="D4" s="379">
        <v>6233.2333333333299</v>
      </c>
      <c r="E4" s="379">
        <v>2865.0166666666601</v>
      </c>
      <c r="F4" s="379">
        <v>3708.3166666666598</v>
      </c>
      <c r="G4" s="379">
        <v>4143.5333333333301</v>
      </c>
      <c r="H4" s="379">
        <v>2954.7</v>
      </c>
      <c r="I4" s="356">
        <v>3842.6666666666601</v>
      </c>
      <c r="J4" s="301">
        <f t="shared" ref="J4:J12" si="0">SUM(C4:I4)</f>
        <v>27619.56666666664</v>
      </c>
      <c r="K4" s="360">
        <f t="shared" ref="K4:K13" si="1">J4/$M$3</f>
        <v>6.8893261883158372E-3</v>
      </c>
    </row>
    <row r="5" spans="2:13" x14ac:dyDescent="0.25">
      <c r="B5" s="355" t="s">
        <v>390</v>
      </c>
      <c r="C5" s="379">
        <v>934.9</v>
      </c>
      <c r="D5" s="379">
        <v>1006.4833333333301</v>
      </c>
      <c r="E5" s="379">
        <v>657.63333333333298</v>
      </c>
      <c r="F5" s="379">
        <v>748.86666666666599</v>
      </c>
      <c r="G5" s="379">
        <v>1255.5333333333299</v>
      </c>
      <c r="H5" s="379">
        <v>922.76666666666597</v>
      </c>
      <c r="I5" s="356">
        <v>916.6</v>
      </c>
      <c r="J5" s="301">
        <f t="shared" si="0"/>
        <v>6442.7833333333256</v>
      </c>
      <c r="K5" s="360">
        <f t="shared" si="1"/>
        <v>1.6070648927865678E-3</v>
      </c>
    </row>
    <row r="6" spans="2:13" x14ac:dyDescent="0.25">
      <c r="B6" s="355" t="s">
        <v>397</v>
      </c>
      <c r="C6" s="379">
        <v>738.41666666666595</v>
      </c>
      <c r="D6" s="379">
        <v>528.9</v>
      </c>
      <c r="E6" s="379">
        <v>624.08333333333303</v>
      </c>
      <c r="F6" s="379">
        <v>546.29999999999995</v>
      </c>
      <c r="G6" s="379">
        <v>1161.88333333333</v>
      </c>
      <c r="H6" s="379">
        <v>985.3</v>
      </c>
      <c r="I6" s="356">
        <v>578.83333333333303</v>
      </c>
      <c r="J6" s="301">
        <f t="shared" si="0"/>
        <v>5163.7166666666617</v>
      </c>
      <c r="K6" s="360">
        <f t="shared" si="1"/>
        <v>1.2880190659777294E-3</v>
      </c>
    </row>
    <row r="7" spans="2:13" x14ac:dyDescent="0.25">
      <c r="B7" s="355" t="s">
        <v>398</v>
      </c>
      <c r="C7" s="379">
        <v>182.3</v>
      </c>
      <c r="D7" s="379">
        <v>112.65</v>
      </c>
      <c r="E7" s="379">
        <v>141.666666666666</v>
      </c>
      <c r="F7" s="379">
        <v>220.9</v>
      </c>
      <c r="G7" s="379">
        <v>275.55</v>
      </c>
      <c r="H7" s="379">
        <v>634.16666666666595</v>
      </c>
      <c r="I7" s="356">
        <v>185.55</v>
      </c>
      <c r="J7" s="301">
        <f t="shared" si="0"/>
        <v>1752.7833333333322</v>
      </c>
      <c r="K7" s="360">
        <f t="shared" si="1"/>
        <v>4.3720802236012142E-4</v>
      </c>
    </row>
    <row r="8" spans="2:13" x14ac:dyDescent="0.25">
      <c r="B8" s="355" t="s">
        <v>399</v>
      </c>
      <c r="C8" s="379">
        <v>205.85</v>
      </c>
      <c r="D8" s="379">
        <v>178.166666666666</v>
      </c>
      <c r="E8" s="379">
        <v>163.95</v>
      </c>
      <c r="F8" s="379">
        <v>266.64999999999998</v>
      </c>
      <c r="G8" s="379">
        <v>169.516666666666</v>
      </c>
      <c r="H8" s="379">
        <v>1441.93333333333</v>
      </c>
      <c r="I8" s="356">
        <v>252.95</v>
      </c>
      <c r="J8" s="301">
        <f t="shared" si="0"/>
        <v>2679.0166666666619</v>
      </c>
      <c r="K8" s="360">
        <f t="shared" si="1"/>
        <v>6.6824436108463877E-4</v>
      </c>
    </row>
    <row r="9" spans="2:13" x14ac:dyDescent="0.25">
      <c r="B9" s="355" t="s">
        <v>402</v>
      </c>
      <c r="C9" s="379">
        <v>164.916666666666</v>
      </c>
      <c r="D9" s="379">
        <v>176.3</v>
      </c>
      <c r="E9" s="379">
        <v>174.6</v>
      </c>
      <c r="F9" s="379">
        <v>187.11666666666599</v>
      </c>
      <c r="G9" s="379">
        <v>173.96666666666599</v>
      </c>
      <c r="H9" s="379">
        <v>174.433333333333</v>
      </c>
      <c r="I9" s="356">
        <v>224.4</v>
      </c>
      <c r="J9" s="301">
        <f t="shared" si="0"/>
        <v>1275.7333333333311</v>
      </c>
      <c r="K9" s="360">
        <f t="shared" si="1"/>
        <v>3.1821437203241604E-4</v>
      </c>
    </row>
    <row r="10" spans="2:13" x14ac:dyDescent="0.25">
      <c r="B10" s="355" t="s">
        <v>400</v>
      </c>
      <c r="C10" s="379">
        <v>1740.2</v>
      </c>
      <c r="D10" s="379">
        <v>309.14999999999998</v>
      </c>
      <c r="E10" s="379">
        <v>257.11666666666599</v>
      </c>
      <c r="F10" s="379">
        <v>591.45000000000005</v>
      </c>
      <c r="G10" s="379">
        <v>1092.75</v>
      </c>
      <c r="H10" s="379">
        <v>337.05</v>
      </c>
      <c r="I10" s="356">
        <v>653.78333333333296</v>
      </c>
      <c r="J10" s="301">
        <f t="shared" si="0"/>
        <v>4981.4999999999991</v>
      </c>
      <c r="K10" s="360">
        <f t="shared" si="1"/>
        <v>1.2425675906245948E-3</v>
      </c>
    </row>
    <row r="11" spans="2:13" x14ac:dyDescent="0.25">
      <c r="B11" s="355" t="s">
        <v>401</v>
      </c>
      <c r="C11" s="379">
        <v>170.45</v>
      </c>
      <c r="D11" s="379">
        <v>121.883333333333</v>
      </c>
      <c r="E11" s="379">
        <v>129.98333333333301</v>
      </c>
      <c r="F11" s="379">
        <v>201.016666666666</v>
      </c>
      <c r="G11" s="379">
        <v>183.38333333333301</v>
      </c>
      <c r="H11" s="379">
        <v>176.73333333333301</v>
      </c>
      <c r="I11" s="356">
        <v>322.55</v>
      </c>
      <c r="J11" s="301">
        <f t="shared" si="0"/>
        <v>1305.999999999998</v>
      </c>
      <c r="K11" s="360">
        <f t="shared" si="1"/>
        <v>3.2576398140233236E-4</v>
      </c>
    </row>
    <row r="12" spans="2:13" x14ac:dyDescent="0.25">
      <c r="B12" s="355" t="s">
        <v>468</v>
      </c>
      <c r="C12" s="379">
        <v>203.81666666666601</v>
      </c>
      <c r="D12" s="379">
        <v>93.25</v>
      </c>
      <c r="E12" s="379">
        <v>70.116666666666603</v>
      </c>
      <c r="F12" s="379">
        <v>233.98333333333301</v>
      </c>
      <c r="G12" s="379">
        <v>125.8</v>
      </c>
      <c r="H12" s="379">
        <v>299.85000000000002</v>
      </c>
      <c r="I12" s="356">
        <v>523.98333333333301</v>
      </c>
      <c r="J12" s="301">
        <f t="shared" si="0"/>
        <v>1550.7999999999988</v>
      </c>
      <c r="K12" s="360">
        <f t="shared" si="1"/>
        <v>3.8682602018280047E-4</v>
      </c>
    </row>
    <row r="13" spans="2:13" ht="20.25" customHeight="1" x14ac:dyDescent="0.25">
      <c r="B13" s="357" t="s">
        <v>16</v>
      </c>
      <c r="C13" s="358">
        <f t="shared" ref="C13:I13" si="2">SUM(C3:C11)</f>
        <v>15218.216666666664</v>
      </c>
      <c r="D13" s="358">
        <f t="shared" si="2"/>
        <v>15075.916666666657</v>
      </c>
      <c r="E13" s="358">
        <f t="shared" si="2"/>
        <v>8414.3999999999924</v>
      </c>
      <c r="F13" s="358">
        <f t="shared" si="2"/>
        <v>9418.1333333333187</v>
      </c>
      <c r="G13" s="358">
        <f t="shared" si="2"/>
        <v>14872.883333333313</v>
      </c>
      <c r="H13" s="358">
        <f t="shared" si="2"/>
        <v>11248.433333333327</v>
      </c>
      <c r="I13" s="358">
        <f t="shared" si="2"/>
        <v>9200.4499999999862</v>
      </c>
      <c r="J13" s="359">
        <f>SUM(J3:J12)</f>
        <v>84999.233333333264</v>
      </c>
      <c r="K13" s="360">
        <f t="shared" si="1"/>
        <v>2.1201905564174985E-2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topLeftCell="C1" zoomScale="91" zoomScaleNormal="91" workbookViewId="0">
      <pane ySplit="1" topLeftCell="A2" activePane="bottomLeft" state="frozen"/>
      <selection activeCell="L33" sqref="L33:L37"/>
      <selection pane="bottomLeft" activeCell="N10" sqref="N1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82"/>
      <c r="B1" s="482"/>
    </row>
    <row r="2" spans="1:16" ht="15.75" thickBot="1" x14ac:dyDescent="0.3">
      <c r="A2" s="482"/>
      <c r="B2" s="482"/>
      <c r="C2" s="483" t="s">
        <v>530</v>
      </c>
      <c r="D2" s="484"/>
      <c r="E2" s="484"/>
      <c r="F2" s="484"/>
      <c r="G2" s="484"/>
      <c r="H2" s="484"/>
      <c r="I2" s="485"/>
      <c r="J2" s="483" t="s">
        <v>544</v>
      </c>
      <c r="K2" s="484"/>
      <c r="L2" s="484"/>
      <c r="M2" s="484"/>
      <c r="N2" s="484"/>
      <c r="O2" s="484"/>
      <c r="P2" s="485"/>
    </row>
    <row r="3" spans="1:16" ht="15.75" thickBot="1" x14ac:dyDescent="0.3">
      <c r="A3" s="482"/>
      <c r="B3" s="482"/>
      <c r="C3" s="486" t="s">
        <v>2</v>
      </c>
      <c r="D3" s="487"/>
      <c r="E3" s="487"/>
      <c r="F3" s="487"/>
      <c r="G3" s="487"/>
      <c r="H3" s="487"/>
      <c r="I3" s="488"/>
      <c r="J3" s="486" t="s">
        <v>2</v>
      </c>
      <c r="K3" s="487"/>
      <c r="L3" s="487"/>
      <c r="M3" s="487"/>
      <c r="N3" s="487"/>
      <c r="O3" s="487"/>
      <c r="P3" s="488"/>
    </row>
    <row r="4" spans="1:16" ht="15.75" thickBot="1" x14ac:dyDescent="0.3">
      <c r="A4" s="482"/>
      <c r="B4" s="482"/>
      <c r="C4" s="128">
        <v>44893</v>
      </c>
      <c r="D4" s="128">
        <v>44894</v>
      </c>
      <c r="E4" s="128">
        <v>44895</v>
      </c>
      <c r="F4" s="128">
        <v>44896</v>
      </c>
      <c r="G4" s="128">
        <v>44897</v>
      </c>
      <c r="H4" s="128">
        <v>44898</v>
      </c>
      <c r="I4" s="128">
        <v>44899</v>
      </c>
      <c r="J4" s="128">
        <v>44900</v>
      </c>
      <c r="K4" s="128">
        <v>44901</v>
      </c>
      <c r="L4" s="128">
        <v>44902</v>
      </c>
      <c r="M4" s="128">
        <v>44903</v>
      </c>
      <c r="N4" s="128">
        <v>44904</v>
      </c>
      <c r="O4" s="128">
        <v>44905</v>
      </c>
      <c r="P4" s="128">
        <v>44906</v>
      </c>
    </row>
    <row r="5" spans="1:16" ht="15.75" thickBot="1" x14ac:dyDescent="0.3">
      <c r="B5" s="15" t="s">
        <v>417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29571</v>
      </c>
      <c r="D6" s="190">
        <v>28121</v>
      </c>
      <c r="E6" s="190">
        <v>26849</v>
      </c>
      <c r="F6" s="190">
        <v>26141</v>
      </c>
      <c r="G6" s="190">
        <v>25650</v>
      </c>
      <c r="H6" s="190"/>
      <c r="I6" s="190"/>
      <c r="J6" s="193">
        <v>28113</v>
      </c>
      <c r="K6" s="193">
        <v>25109</v>
      </c>
      <c r="L6" s="193">
        <v>25471</v>
      </c>
      <c r="M6" s="193">
        <v>39816</v>
      </c>
      <c r="N6" s="193">
        <v>31385</v>
      </c>
      <c r="O6" s="193"/>
      <c r="P6" s="194"/>
    </row>
    <row r="7" spans="1:16" x14ac:dyDescent="0.25">
      <c r="B7" s="188" t="s">
        <v>347</v>
      </c>
      <c r="C7" s="189">
        <v>48243</v>
      </c>
      <c r="D7" s="190">
        <v>48916</v>
      </c>
      <c r="E7" s="190">
        <v>47763</v>
      </c>
      <c r="F7" s="190">
        <v>46602</v>
      </c>
      <c r="G7" s="190">
        <v>46402</v>
      </c>
      <c r="H7" s="190"/>
      <c r="I7" s="190"/>
      <c r="J7" s="192">
        <v>48062</v>
      </c>
      <c r="K7" s="193">
        <v>46057</v>
      </c>
      <c r="L7" s="193">
        <v>45525</v>
      </c>
      <c r="M7" s="193">
        <v>62345</v>
      </c>
      <c r="N7" s="193">
        <v>49304</v>
      </c>
      <c r="O7" s="193"/>
      <c r="P7" s="194"/>
    </row>
    <row r="8" spans="1:16" ht="18" customHeight="1" x14ac:dyDescent="0.25">
      <c r="B8" s="188" t="s">
        <v>348</v>
      </c>
      <c r="C8" s="189">
        <v>17094</v>
      </c>
      <c r="D8" s="190">
        <v>16832</v>
      </c>
      <c r="E8" s="190">
        <v>15956</v>
      </c>
      <c r="F8" s="190">
        <v>13346</v>
      </c>
      <c r="G8" s="190">
        <v>14299</v>
      </c>
      <c r="H8" s="190"/>
      <c r="I8" s="190"/>
      <c r="J8" s="192">
        <v>16134</v>
      </c>
      <c r="K8" s="193">
        <v>15618</v>
      </c>
      <c r="L8" s="193">
        <v>39054</v>
      </c>
      <c r="M8" s="193">
        <v>17089</v>
      </c>
      <c r="N8" s="193">
        <v>15463</v>
      </c>
      <c r="O8" s="193"/>
      <c r="P8" s="194"/>
    </row>
    <row r="9" spans="1:16" x14ac:dyDescent="0.25">
      <c r="B9" s="188" t="s">
        <v>349</v>
      </c>
      <c r="C9" s="189">
        <v>48331</v>
      </c>
      <c r="D9" s="190">
        <v>46372</v>
      </c>
      <c r="E9" s="190">
        <v>44976</v>
      </c>
      <c r="F9" s="190">
        <v>44395</v>
      </c>
      <c r="G9" s="190">
        <v>42111</v>
      </c>
      <c r="H9" s="190"/>
      <c r="I9" s="190"/>
      <c r="J9" s="192">
        <v>45012</v>
      </c>
      <c r="K9" s="193">
        <v>44229</v>
      </c>
      <c r="L9" s="193">
        <v>56552</v>
      </c>
      <c r="M9" s="193">
        <v>42498</v>
      </c>
      <c r="N9" s="193">
        <v>41694</v>
      </c>
      <c r="O9" s="193"/>
      <c r="P9" s="194"/>
    </row>
    <row r="10" spans="1:16" x14ac:dyDescent="0.25">
      <c r="B10" s="188" t="s">
        <v>350</v>
      </c>
      <c r="C10" s="189">
        <v>24541</v>
      </c>
      <c r="D10" s="190">
        <v>23287</v>
      </c>
      <c r="E10" s="190">
        <v>23228</v>
      </c>
      <c r="F10" s="190">
        <v>22630</v>
      </c>
      <c r="G10" s="190">
        <v>20712</v>
      </c>
      <c r="H10" s="190"/>
      <c r="I10" s="190"/>
      <c r="J10" s="192">
        <v>24432</v>
      </c>
      <c r="K10" s="193">
        <v>25666</v>
      </c>
      <c r="L10" s="193">
        <v>33728</v>
      </c>
      <c r="M10" s="193">
        <v>24102</v>
      </c>
      <c r="N10" s="193">
        <v>23665</v>
      </c>
      <c r="O10" s="193"/>
      <c r="P10" s="194"/>
    </row>
    <row r="11" spans="1:16" x14ac:dyDescent="0.25">
      <c r="B11" s="188" t="s">
        <v>351</v>
      </c>
      <c r="C11" s="189">
        <v>27523</v>
      </c>
      <c r="D11" s="190">
        <v>26628</v>
      </c>
      <c r="E11" s="190">
        <v>26258</v>
      </c>
      <c r="F11" s="190">
        <v>26179</v>
      </c>
      <c r="G11" s="190">
        <v>25119</v>
      </c>
      <c r="H11" s="190"/>
      <c r="I11" s="190"/>
      <c r="J11" s="192">
        <v>27696</v>
      </c>
      <c r="K11" s="193">
        <v>27344</v>
      </c>
      <c r="L11" s="193">
        <v>30889</v>
      </c>
      <c r="M11" s="193">
        <v>24251</v>
      </c>
      <c r="N11" s="193">
        <v>24366</v>
      </c>
      <c r="O11" s="193"/>
      <c r="P11" s="194"/>
    </row>
    <row r="12" spans="1:16" x14ac:dyDescent="0.25">
      <c r="B12" s="188" t="s">
        <v>352</v>
      </c>
      <c r="C12" s="189">
        <v>29211</v>
      </c>
      <c r="D12" s="190">
        <v>28837</v>
      </c>
      <c r="E12" s="190">
        <v>27656</v>
      </c>
      <c r="F12" s="190">
        <v>27509</v>
      </c>
      <c r="G12" s="190">
        <v>25514</v>
      </c>
      <c r="H12" s="190"/>
      <c r="I12" s="190"/>
      <c r="J12" s="192">
        <v>33583</v>
      </c>
      <c r="K12" s="193">
        <v>29148</v>
      </c>
      <c r="L12" s="193">
        <v>30716</v>
      </c>
      <c r="M12" s="193">
        <v>24946</v>
      </c>
      <c r="N12" s="193">
        <v>24293</v>
      </c>
      <c r="O12" s="193"/>
      <c r="P12" s="194"/>
    </row>
    <row r="13" spans="1:16" x14ac:dyDescent="0.25">
      <c r="B13" s="188" t="s">
        <v>353</v>
      </c>
      <c r="C13" s="189">
        <v>6173</v>
      </c>
      <c r="D13" s="190">
        <v>5558</v>
      </c>
      <c r="E13" s="190">
        <v>5437</v>
      </c>
      <c r="F13" s="190">
        <v>5394</v>
      </c>
      <c r="G13" s="190">
        <v>4727</v>
      </c>
      <c r="H13" s="190"/>
      <c r="I13" s="190"/>
      <c r="J13" s="193">
        <v>5605</v>
      </c>
      <c r="K13" s="193">
        <v>5659</v>
      </c>
      <c r="L13" s="193">
        <v>5175</v>
      </c>
      <c r="M13" s="193">
        <v>4147</v>
      </c>
      <c r="N13" s="193">
        <v>4637</v>
      </c>
      <c r="O13" s="193"/>
      <c r="P13" s="194"/>
    </row>
    <row r="14" spans="1:16" ht="15.75" thickBot="1" x14ac:dyDescent="0.3">
      <c r="B14" s="188" t="s">
        <v>393</v>
      </c>
      <c r="C14" s="189">
        <v>48041</v>
      </c>
      <c r="D14" s="190">
        <v>47575</v>
      </c>
      <c r="E14" s="190">
        <v>47386</v>
      </c>
      <c r="F14" s="190">
        <v>46329</v>
      </c>
      <c r="G14" s="190">
        <v>42747</v>
      </c>
      <c r="H14" s="190"/>
      <c r="I14" s="190"/>
      <c r="J14" s="192">
        <v>46207</v>
      </c>
      <c r="K14" s="193">
        <v>45230</v>
      </c>
      <c r="L14" s="193">
        <v>46944</v>
      </c>
      <c r="M14" s="193">
        <v>40646</v>
      </c>
      <c r="N14" s="193">
        <v>41365</v>
      </c>
      <c r="O14" s="193"/>
      <c r="P14" s="194"/>
    </row>
    <row r="15" spans="1:16" ht="15.75" thickBot="1" x14ac:dyDescent="0.3">
      <c r="B15" s="196" t="s">
        <v>16</v>
      </c>
      <c r="C15" s="195">
        <v>278728</v>
      </c>
      <c r="D15" s="195">
        <v>272126</v>
      </c>
      <c r="E15" s="195">
        <v>265509</v>
      </c>
      <c r="F15" s="195">
        <v>258525</v>
      </c>
      <c r="G15" s="195">
        <v>247281</v>
      </c>
      <c r="H15" s="195"/>
      <c r="I15" s="195"/>
      <c r="J15" s="195">
        <f>SUM(J6:J14)</f>
        <v>274844</v>
      </c>
      <c r="K15" s="195">
        <f t="shared" ref="K15:P15" si="0">SUM(K6:K14)</f>
        <v>264060</v>
      </c>
      <c r="L15" s="195">
        <f t="shared" si="0"/>
        <v>314054</v>
      </c>
      <c r="M15" s="195">
        <f t="shared" si="0"/>
        <v>279840</v>
      </c>
      <c r="N15" s="195">
        <f t="shared" si="0"/>
        <v>256172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418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16471</v>
      </c>
      <c r="I17" s="185"/>
      <c r="J17" s="186"/>
      <c r="K17" s="187"/>
      <c r="L17" s="187"/>
      <c r="M17" s="187"/>
      <c r="N17" s="187"/>
      <c r="O17" s="187">
        <v>22323</v>
      </c>
      <c r="P17" s="382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5718</v>
      </c>
      <c r="I18" s="191"/>
      <c r="J18" s="192"/>
      <c r="K18" s="193"/>
      <c r="L18" s="193"/>
      <c r="M18" s="193"/>
      <c r="N18" s="193"/>
      <c r="O18" s="193">
        <v>7685</v>
      </c>
      <c r="P18" s="383"/>
    </row>
    <row r="19" spans="2:16" x14ac:dyDescent="0.25">
      <c r="B19" s="188" t="s">
        <v>421</v>
      </c>
      <c r="C19" s="189"/>
      <c r="D19" s="190"/>
      <c r="E19" s="190"/>
      <c r="F19" s="190"/>
      <c r="G19" s="190"/>
      <c r="H19" s="190">
        <v>32188</v>
      </c>
      <c r="I19" s="191"/>
      <c r="J19" s="192"/>
      <c r="K19" s="193"/>
      <c r="L19" s="193"/>
      <c r="M19" s="193"/>
      <c r="N19" s="193"/>
      <c r="O19" s="193">
        <v>36208</v>
      </c>
      <c r="P19" s="383"/>
    </row>
    <row r="20" spans="2:16" x14ac:dyDescent="0.25">
      <c r="B20" s="188" t="s">
        <v>463</v>
      </c>
      <c r="C20" s="189"/>
      <c r="D20" s="190"/>
      <c r="E20" s="190"/>
      <c r="F20" s="190"/>
      <c r="G20" s="190"/>
      <c r="H20" s="190">
        <v>34414</v>
      </c>
      <c r="I20" s="191"/>
      <c r="J20" s="192"/>
      <c r="K20" s="193"/>
      <c r="L20" s="193"/>
      <c r="M20" s="193"/>
      <c r="N20" s="193"/>
      <c r="O20" s="193">
        <v>36393</v>
      </c>
      <c r="P20" s="383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17662</v>
      </c>
      <c r="I21" s="191"/>
      <c r="J21" s="192"/>
      <c r="K21" s="193"/>
      <c r="L21" s="193"/>
      <c r="M21" s="193"/>
      <c r="N21" s="193"/>
      <c r="O21" s="193">
        <v>18622</v>
      </c>
      <c r="P21" s="383"/>
    </row>
    <row r="22" spans="2:16" x14ac:dyDescent="0.25">
      <c r="B22" s="188" t="s">
        <v>422</v>
      </c>
      <c r="C22" s="189"/>
      <c r="D22" s="190"/>
      <c r="E22" s="190"/>
      <c r="F22" s="190"/>
      <c r="G22" s="190"/>
      <c r="H22" s="190">
        <v>45448</v>
      </c>
      <c r="I22" s="191"/>
      <c r="J22" s="192"/>
      <c r="K22" s="193"/>
      <c r="L22" s="193"/>
      <c r="M22" s="193"/>
      <c r="N22" s="193"/>
      <c r="O22" s="193">
        <v>52057</v>
      </c>
      <c r="P22" s="383"/>
    </row>
    <row r="23" spans="2:16" x14ac:dyDescent="0.25">
      <c r="B23" s="257" t="s">
        <v>419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3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36025</v>
      </c>
      <c r="J24" s="192"/>
      <c r="K24" s="193"/>
      <c r="L24" s="193"/>
      <c r="M24" s="376"/>
      <c r="N24" s="193"/>
      <c r="O24" s="193"/>
      <c r="P24" s="442">
        <v>47518</v>
      </c>
    </row>
    <row r="25" spans="2:16" x14ac:dyDescent="0.25">
      <c r="B25" s="188" t="s">
        <v>356</v>
      </c>
      <c r="I25" s="190">
        <v>43769</v>
      </c>
      <c r="J25" s="192"/>
      <c r="K25" s="193"/>
      <c r="L25" s="193"/>
      <c r="M25" s="193"/>
      <c r="N25" s="193"/>
      <c r="O25" s="193"/>
      <c r="P25" s="383">
        <v>56077</v>
      </c>
    </row>
    <row r="26" spans="2:16" x14ac:dyDescent="0.25">
      <c r="B26" s="188" t="s">
        <v>420</v>
      </c>
      <c r="I26" s="190">
        <v>28520</v>
      </c>
      <c r="J26" s="192"/>
      <c r="K26" s="193"/>
      <c r="L26" s="193"/>
      <c r="M26" s="193"/>
      <c r="N26" s="193"/>
      <c r="O26" s="193"/>
      <c r="P26" s="383">
        <v>38699</v>
      </c>
    </row>
    <row r="27" spans="2:16" ht="15.75" thickBot="1" x14ac:dyDescent="0.3">
      <c r="B27" s="188" t="s">
        <v>357</v>
      </c>
      <c r="I27" s="190">
        <v>6015</v>
      </c>
      <c r="J27" s="192"/>
      <c r="K27" s="193"/>
      <c r="L27" s="193"/>
      <c r="M27" s="193"/>
      <c r="N27" s="193"/>
      <c r="O27" s="193"/>
      <c r="P27" s="383">
        <v>5739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151901</v>
      </c>
      <c r="I28" s="293">
        <v>114329</v>
      </c>
      <c r="J28" s="195"/>
      <c r="K28" s="195"/>
      <c r="L28" s="195"/>
      <c r="M28" s="195"/>
      <c r="N28" s="195"/>
      <c r="O28" s="195">
        <f>SUM(O17:O27)</f>
        <v>173288</v>
      </c>
      <c r="P28" s="195">
        <f>SUM(P17:P27)</f>
        <v>148033</v>
      </c>
    </row>
    <row r="29" spans="2:16" ht="15.75" thickBot="1" x14ac:dyDescent="0.3"/>
    <row r="30" spans="2:16" ht="15.75" thickBot="1" x14ac:dyDescent="0.3">
      <c r="B30" s="131" t="s">
        <v>417</v>
      </c>
      <c r="C30" s="200" t="s">
        <v>530</v>
      </c>
      <c r="D30" s="201" t="s">
        <v>544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136332</v>
      </c>
      <c r="D31" s="205">
        <f t="shared" ref="D31:D40" si="2">SUM(J6:P6)</f>
        <v>149894</v>
      </c>
      <c r="E31" s="206">
        <f t="shared" ref="E31:E40" si="3">+IFERROR((D31-C31)/C31,"-")</f>
        <v>9.947774550362351E-2</v>
      </c>
    </row>
    <row r="32" spans="2:16" x14ac:dyDescent="0.25">
      <c r="B32" s="207" t="s">
        <v>347</v>
      </c>
      <c r="C32" s="208">
        <f t="shared" si="1"/>
        <v>237926</v>
      </c>
      <c r="D32" s="209">
        <f t="shared" si="2"/>
        <v>251293</v>
      </c>
      <c r="E32" s="210">
        <f t="shared" si="3"/>
        <v>5.6181333691988265E-2</v>
      </c>
    </row>
    <row r="33" spans="2:5" x14ac:dyDescent="0.25">
      <c r="B33" s="207" t="s">
        <v>348</v>
      </c>
      <c r="C33" s="208">
        <f t="shared" si="1"/>
        <v>77527</v>
      </c>
      <c r="D33" s="209">
        <f t="shared" si="2"/>
        <v>103358</v>
      </c>
      <c r="E33" s="210">
        <f t="shared" si="3"/>
        <v>0.33318714770338076</v>
      </c>
    </row>
    <row r="34" spans="2:5" x14ac:dyDescent="0.25">
      <c r="B34" s="207" t="s">
        <v>349</v>
      </c>
      <c r="C34" s="208">
        <f t="shared" si="1"/>
        <v>226185</v>
      </c>
      <c r="D34" s="209">
        <f t="shared" si="2"/>
        <v>229985</v>
      </c>
      <c r="E34" s="210">
        <f t="shared" si="3"/>
        <v>1.6800406746689658E-2</v>
      </c>
    </row>
    <row r="35" spans="2:5" x14ac:dyDescent="0.25">
      <c r="B35" s="207" t="s">
        <v>350</v>
      </c>
      <c r="C35" s="208">
        <f t="shared" si="1"/>
        <v>114398</v>
      </c>
      <c r="D35" s="209">
        <f t="shared" si="2"/>
        <v>131593</v>
      </c>
      <c r="E35" s="210">
        <f t="shared" si="3"/>
        <v>0.15030857182817881</v>
      </c>
    </row>
    <row r="36" spans="2:5" x14ac:dyDescent="0.25">
      <c r="B36" s="207" t="s">
        <v>351</v>
      </c>
      <c r="C36" s="208">
        <f t="shared" si="1"/>
        <v>131707</v>
      </c>
      <c r="D36" s="209">
        <f t="shared" si="2"/>
        <v>134546</v>
      </c>
      <c r="E36" s="210">
        <f t="shared" si="3"/>
        <v>2.1555422263053597E-2</v>
      </c>
    </row>
    <row r="37" spans="2:5" x14ac:dyDescent="0.25">
      <c r="B37" s="207" t="s">
        <v>352</v>
      </c>
      <c r="C37" s="208">
        <f t="shared" si="1"/>
        <v>138727</v>
      </c>
      <c r="D37" s="209">
        <f t="shared" si="2"/>
        <v>142686</v>
      </c>
      <c r="E37" s="210">
        <f t="shared" si="3"/>
        <v>2.8538063967360354E-2</v>
      </c>
    </row>
    <row r="38" spans="2:5" x14ac:dyDescent="0.25">
      <c r="B38" s="203" t="s">
        <v>353</v>
      </c>
      <c r="C38" s="208">
        <f t="shared" si="1"/>
        <v>27289</v>
      </c>
      <c r="D38" s="209">
        <f t="shared" si="2"/>
        <v>25223</v>
      </c>
      <c r="E38" s="211">
        <f t="shared" si="3"/>
        <v>-7.5708160797390886E-2</v>
      </c>
    </row>
    <row r="39" spans="2:5" ht="15.75" thickBot="1" x14ac:dyDescent="0.3">
      <c r="B39" s="203" t="s">
        <v>393</v>
      </c>
      <c r="C39" s="208">
        <f t="shared" si="1"/>
        <v>232078</v>
      </c>
      <c r="D39" s="209">
        <f t="shared" si="2"/>
        <v>220392</v>
      </c>
      <c r="E39" s="211">
        <f t="shared" ref="E39" si="4">+IFERROR((D39-C39)/C39,"-")</f>
        <v>-5.0353760373667476E-2</v>
      </c>
    </row>
    <row r="40" spans="2:5" ht="15.75" thickBot="1" x14ac:dyDescent="0.3">
      <c r="B40" s="212" t="s">
        <v>16</v>
      </c>
      <c r="C40" s="213">
        <f t="shared" si="1"/>
        <v>1322169</v>
      </c>
      <c r="D40" s="214">
        <f t="shared" si="2"/>
        <v>1388970</v>
      </c>
      <c r="E40" s="215">
        <f t="shared" si="3"/>
        <v>5.0523798394910183E-2</v>
      </c>
    </row>
    <row r="41" spans="2:5" ht="15.75" thickBot="1" x14ac:dyDescent="0.3">
      <c r="B41" s="131" t="s">
        <v>418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16471</v>
      </c>
      <c r="D42" s="209" t="e">
        <f>#REF!</f>
        <v>#REF!</v>
      </c>
      <c r="E42" s="216" t="str">
        <f t="shared" si="5"/>
        <v>-</v>
      </c>
    </row>
    <row r="43" spans="2:5" x14ac:dyDescent="0.25">
      <c r="B43" s="207" t="s">
        <v>359</v>
      </c>
      <c r="C43" s="208">
        <f t="shared" si="6"/>
        <v>5718</v>
      </c>
      <c r="D43" s="209" t="e">
        <f>#REF!</f>
        <v>#REF!</v>
      </c>
      <c r="E43" s="216" t="str">
        <f t="shared" si="5"/>
        <v>-</v>
      </c>
    </row>
    <row r="44" spans="2:5" x14ac:dyDescent="0.25">
      <c r="B44" s="299" t="s">
        <v>421</v>
      </c>
      <c r="C44" s="208">
        <f t="shared" si="6"/>
        <v>32188</v>
      </c>
      <c r="D44" s="209" t="e">
        <f>#REF!</f>
        <v>#REF!</v>
      </c>
      <c r="E44" s="216" t="str">
        <f t="shared" si="5"/>
        <v>-</v>
      </c>
    </row>
    <row r="45" spans="2:5" ht="15.75" thickBot="1" x14ac:dyDescent="0.3">
      <c r="B45" s="299" t="s">
        <v>463</v>
      </c>
      <c r="C45" s="208">
        <f t="shared" si="6"/>
        <v>34414</v>
      </c>
      <c r="D45" s="209" t="e">
        <f>#REF!</f>
        <v>#REF!</v>
      </c>
      <c r="E45" s="216" t="str">
        <f t="shared" si="5"/>
        <v>-</v>
      </c>
    </row>
    <row r="46" spans="2:5" ht="15.75" thickBot="1" x14ac:dyDescent="0.3">
      <c r="B46" s="299" t="s">
        <v>354</v>
      </c>
      <c r="C46" s="208">
        <f t="shared" si="6"/>
        <v>17662</v>
      </c>
      <c r="D46" s="209" t="e">
        <f>#REF!</f>
        <v>#REF!</v>
      </c>
      <c r="E46" s="216" t="str">
        <f t="shared" si="5"/>
        <v>-</v>
      </c>
    </row>
    <row r="47" spans="2:5" ht="15.75" thickBot="1" x14ac:dyDescent="0.3">
      <c r="B47" s="299" t="s">
        <v>422</v>
      </c>
      <c r="C47" s="208">
        <f t="shared" si="6"/>
        <v>45448</v>
      </c>
      <c r="D47" s="209" t="e">
        <f>#REF!</f>
        <v>#REF!</v>
      </c>
      <c r="E47" s="216" t="str">
        <f t="shared" si="5"/>
        <v>-</v>
      </c>
    </row>
    <row r="48" spans="2:5" ht="15.75" thickBot="1" x14ac:dyDescent="0.3">
      <c r="B48" s="131" t="s">
        <v>419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36025</v>
      </c>
      <c r="D49" s="209">
        <f>P24</f>
        <v>47518</v>
      </c>
      <c r="E49" s="216">
        <f t="shared" si="5"/>
        <v>0.31902845246356698</v>
      </c>
    </row>
    <row r="50" spans="2:5" ht="15.75" thickBot="1" x14ac:dyDescent="0.3">
      <c r="B50" s="207" t="s">
        <v>356</v>
      </c>
      <c r="C50" s="208">
        <f>I25</f>
        <v>43769</v>
      </c>
      <c r="D50" s="209">
        <f>P25</f>
        <v>56077</v>
      </c>
      <c r="E50" s="216">
        <f t="shared" si="5"/>
        <v>0.28120359158308394</v>
      </c>
    </row>
    <row r="51" spans="2:5" ht="15.75" thickBot="1" x14ac:dyDescent="0.3">
      <c r="B51" s="299" t="s">
        <v>420</v>
      </c>
      <c r="C51" s="208">
        <f>I26</f>
        <v>28520</v>
      </c>
      <c r="D51" s="209">
        <f>P26</f>
        <v>38699</v>
      </c>
      <c r="E51" s="216">
        <f t="shared" ref="E51" si="7">+IFERROR((D51-C51)/C51,"-")</f>
        <v>0.35690743338008413</v>
      </c>
    </row>
    <row r="52" spans="2:5" ht="15.75" thickBot="1" x14ac:dyDescent="0.3">
      <c r="B52" s="207" t="s">
        <v>357</v>
      </c>
      <c r="C52" s="208">
        <f>I27</f>
        <v>6015</v>
      </c>
      <c r="D52" s="209">
        <f>P27</f>
        <v>5739</v>
      </c>
      <c r="E52" s="216">
        <f t="shared" si="5"/>
        <v>-4.5885286783042392E-2</v>
      </c>
    </row>
    <row r="53" spans="2:5" ht="15.75" thickBot="1" x14ac:dyDescent="0.3">
      <c r="B53" s="196" t="s">
        <v>222</v>
      </c>
      <c r="C53" s="217">
        <f>SUM(C42:C52)</f>
        <v>266230</v>
      </c>
      <c r="D53" s="218" t="e">
        <f>SUM(D42:D52)</f>
        <v>#REF!</v>
      </c>
      <c r="E53" s="215" t="str">
        <f t="shared" si="5"/>
        <v>-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F1" zoomScale="89" zoomScaleNormal="89" workbookViewId="0">
      <selection activeCell="Q22" sqref="Q22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82"/>
      <c r="B2" s="482"/>
    </row>
    <row r="3" spans="1:20" ht="15.75" thickBot="1" x14ac:dyDescent="0.3">
      <c r="A3" s="482"/>
      <c r="B3" s="482"/>
      <c r="C3" s="483" t="s">
        <v>530</v>
      </c>
      <c r="D3" s="484"/>
      <c r="E3" s="484"/>
      <c r="F3" s="484"/>
      <c r="G3" s="484"/>
      <c r="H3" s="484"/>
      <c r="I3" s="485"/>
      <c r="J3" s="483" t="s">
        <v>544</v>
      </c>
      <c r="K3" s="484"/>
      <c r="L3" s="484"/>
      <c r="M3" s="484"/>
      <c r="N3" s="484"/>
      <c r="O3" s="484"/>
      <c r="P3" s="485"/>
    </row>
    <row r="4" spans="1:20" ht="15.75" thickBot="1" x14ac:dyDescent="0.3">
      <c r="A4" s="482"/>
      <c r="B4" s="482"/>
      <c r="C4" s="486" t="s">
        <v>2</v>
      </c>
      <c r="D4" s="487"/>
      <c r="E4" s="487"/>
      <c r="F4" s="487"/>
      <c r="G4" s="487"/>
      <c r="H4" s="487"/>
      <c r="I4" s="488"/>
      <c r="J4" s="486" t="s">
        <v>2</v>
      </c>
      <c r="K4" s="487"/>
      <c r="L4" s="487"/>
      <c r="M4" s="487"/>
      <c r="N4" s="487"/>
      <c r="O4" s="487"/>
      <c r="P4" s="488"/>
    </row>
    <row r="5" spans="1:20" ht="15.75" thickBot="1" x14ac:dyDescent="0.3">
      <c r="A5" s="482"/>
      <c r="B5" s="482"/>
      <c r="C5" s="128">
        <v>44893</v>
      </c>
      <c r="D5" s="128">
        <v>44894</v>
      </c>
      <c r="E5" s="128">
        <v>44895</v>
      </c>
      <c r="F5" s="128">
        <v>44896</v>
      </c>
      <c r="G5" s="128">
        <v>44897</v>
      </c>
      <c r="H5" s="128">
        <v>44898</v>
      </c>
      <c r="I5" s="128">
        <v>44899</v>
      </c>
      <c r="J5" s="128">
        <v>44900</v>
      </c>
      <c r="K5" s="128">
        <v>44901</v>
      </c>
      <c r="L5" s="128">
        <v>44902</v>
      </c>
      <c r="M5" s="128">
        <v>44903</v>
      </c>
      <c r="N5" s="128">
        <v>44904</v>
      </c>
      <c r="O5" s="128">
        <v>44905</v>
      </c>
      <c r="P5" s="128">
        <v>44906</v>
      </c>
    </row>
    <row r="6" spans="1:20" ht="15.75" thickBot="1" x14ac:dyDescent="0.3">
      <c r="B6" s="15" t="s">
        <v>417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11625.0333333333</v>
      </c>
      <c r="D7" s="220">
        <v>20163.599999999999</v>
      </c>
      <c r="E7" s="220">
        <v>19696.683333333302</v>
      </c>
      <c r="F7" s="220">
        <v>21259.25</v>
      </c>
      <c r="G7" s="220">
        <v>18700.266666666601</v>
      </c>
      <c r="H7" s="220"/>
      <c r="I7" s="220"/>
      <c r="J7" s="222">
        <v>19272.833333333299</v>
      </c>
      <c r="K7" s="222">
        <v>17940.3166666666</v>
      </c>
      <c r="L7" s="222">
        <v>18522.150000000001</v>
      </c>
      <c r="M7" s="222">
        <v>23799.2833333333</v>
      </c>
      <c r="N7" s="365">
        <v>19914.900000000001</v>
      </c>
      <c r="O7" s="222"/>
      <c r="P7" s="223"/>
    </row>
    <row r="8" spans="1:20" x14ac:dyDescent="0.25">
      <c r="B8" s="188" t="s">
        <v>347</v>
      </c>
      <c r="C8" s="220">
        <v>46822.8166666666</v>
      </c>
      <c r="D8" s="220">
        <v>46439.666666666599</v>
      </c>
      <c r="E8" s="220">
        <v>46579.95</v>
      </c>
      <c r="F8" s="220">
        <v>45703.583333333299</v>
      </c>
      <c r="G8" s="220">
        <v>44727.4</v>
      </c>
      <c r="H8" s="220"/>
      <c r="I8" s="220"/>
      <c r="J8" s="221">
        <v>46897.883333333302</v>
      </c>
      <c r="K8" s="365">
        <v>44564.800000000003</v>
      </c>
      <c r="L8" s="222">
        <v>43169.7</v>
      </c>
      <c r="M8" s="365">
        <v>49007.483333333301</v>
      </c>
      <c r="N8" s="365">
        <v>35776.716666666602</v>
      </c>
      <c r="O8" s="222"/>
      <c r="P8" s="223"/>
    </row>
    <row r="9" spans="1:20" x14ac:dyDescent="0.25">
      <c r="B9" s="188" t="s">
        <v>348</v>
      </c>
      <c r="C9" s="220">
        <v>16285.6</v>
      </c>
      <c r="D9" s="220">
        <v>15725.2166666666</v>
      </c>
      <c r="E9" s="220">
        <v>13243.2166666666</v>
      </c>
      <c r="F9" s="220">
        <v>10899.7</v>
      </c>
      <c r="G9" s="220">
        <v>12467.2</v>
      </c>
      <c r="H9" s="220"/>
      <c r="I9" s="220"/>
      <c r="J9" s="221">
        <v>14974.6</v>
      </c>
      <c r="K9" s="222">
        <v>14781.05</v>
      </c>
      <c r="L9" s="222">
        <v>16666.633333333299</v>
      </c>
      <c r="M9" s="222">
        <v>12805.4666666666</v>
      </c>
      <c r="N9" s="222">
        <v>9356.26</v>
      </c>
      <c r="O9" s="222"/>
      <c r="P9" s="223"/>
    </row>
    <row r="10" spans="1:20" ht="17.25" customHeight="1" x14ac:dyDescent="0.25">
      <c r="B10" s="188" t="s">
        <v>349</v>
      </c>
      <c r="C10" s="220">
        <v>47468.3166666666</v>
      </c>
      <c r="D10" s="220">
        <v>47457.25</v>
      </c>
      <c r="E10" s="220">
        <v>46027.216666666602</v>
      </c>
      <c r="F10" s="220">
        <v>45525.183333333298</v>
      </c>
      <c r="G10" s="220">
        <v>43214.15</v>
      </c>
      <c r="H10" s="220"/>
      <c r="I10" s="220"/>
      <c r="J10" s="365">
        <v>46247.283333333296</v>
      </c>
      <c r="K10" s="365">
        <v>43674.283333333296</v>
      </c>
      <c r="L10" s="365">
        <v>39724.966666666602</v>
      </c>
      <c r="M10" s="365">
        <v>37035.383333333302</v>
      </c>
      <c r="N10" s="365">
        <v>37968.466666666602</v>
      </c>
      <c r="O10" s="222"/>
      <c r="P10" s="223"/>
    </row>
    <row r="11" spans="1:20" x14ac:dyDescent="0.25">
      <c r="B11" s="188" t="s">
        <v>350</v>
      </c>
      <c r="C11" s="220">
        <v>12455.366666666599</v>
      </c>
      <c r="D11" s="220">
        <v>11940.75</v>
      </c>
      <c r="E11" s="220">
        <v>12861.116666666599</v>
      </c>
      <c r="F11" s="220">
        <v>12074.083333333299</v>
      </c>
      <c r="G11" s="220">
        <v>11414.3833333333</v>
      </c>
      <c r="H11" s="220"/>
      <c r="I11" s="220"/>
      <c r="J11" s="222">
        <v>12780.5333333333</v>
      </c>
      <c r="K11" s="222">
        <v>16152.4333333333</v>
      </c>
      <c r="L11" s="365">
        <v>12370.4666666666</v>
      </c>
      <c r="M11" s="365">
        <v>10386.7833333333</v>
      </c>
      <c r="N11" s="222">
        <v>10564.2</v>
      </c>
      <c r="O11" s="222"/>
      <c r="P11" s="223"/>
    </row>
    <row r="12" spans="1:20" x14ac:dyDescent="0.25">
      <c r="B12" s="188" t="s">
        <v>351</v>
      </c>
      <c r="C12" s="220">
        <v>11023.0333333333</v>
      </c>
      <c r="D12" s="220">
        <v>11043.65</v>
      </c>
      <c r="E12" s="220">
        <v>11014.9666666666</v>
      </c>
      <c r="F12" s="220">
        <v>10914.583333333299</v>
      </c>
      <c r="G12" s="220">
        <v>11190.0333333333</v>
      </c>
      <c r="H12" s="220"/>
      <c r="I12" s="220"/>
      <c r="J12" s="365">
        <v>11671.233333333301</v>
      </c>
      <c r="K12" s="365">
        <v>10738.8</v>
      </c>
      <c r="L12" s="222">
        <v>10911.5</v>
      </c>
      <c r="M12" s="222">
        <v>9275.7833333333292</v>
      </c>
      <c r="N12" s="365">
        <v>9685.75</v>
      </c>
      <c r="O12" s="222"/>
      <c r="P12" s="223"/>
    </row>
    <row r="13" spans="1:20" x14ac:dyDescent="0.25">
      <c r="B13" s="188" t="s">
        <v>352</v>
      </c>
      <c r="C13" s="220">
        <v>26108.3</v>
      </c>
      <c r="D13" s="220">
        <v>25057.233333333301</v>
      </c>
      <c r="E13" s="220">
        <v>24145.583333333299</v>
      </c>
      <c r="F13" s="220">
        <v>23391.966666666602</v>
      </c>
      <c r="G13" s="220">
        <v>20789.25</v>
      </c>
      <c r="H13" s="220"/>
      <c r="I13" s="220"/>
      <c r="J13" s="222">
        <v>31161.016666666601</v>
      </c>
      <c r="K13" s="222">
        <v>24269.75</v>
      </c>
      <c r="L13" s="365">
        <v>16930</v>
      </c>
      <c r="M13" s="365">
        <v>18352.183333333302</v>
      </c>
      <c r="N13" s="222">
        <v>18503.400000000001</v>
      </c>
      <c r="O13" s="222"/>
      <c r="P13" s="223"/>
    </row>
    <row r="14" spans="1:20" x14ac:dyDescent="0.25">
      <c r="B14" s="188" t="s">
        <v>353</v>
      </c>
      <c r="C14" s="220">
        <v>2298.7166666666599</v>
      </c>
      <c r="D14" s="220">
        <v>2444.3333333333298</v>
      </c>
      <c r="E14" s="220">
        <v>2253.4833333333299</v>
      </c>
      <c r="F14" s="220">
        <v>2328.86666666666</v>
      </c>
      <c r="G14" s="220">
        <v>1756.3333333333301</v>
      </c>
      <c r="H14" s="220"/>
      <c r="I14" s="220"/>
      <c r="J14" s="365">
        <v>2365.1</v>
      </c>
      <c r="K14" s="222">
        <v>2212.7333333333299</v>
      </c>
      <c r="L14" s="365">
        <v>1169.93333333333</v>
      </c>
      <c r="M14" s="365">
        <v>1143.45</v>
      </c>
      <c r="N14" s="222">
        <v>1102.2666666666601</v>
      </c>
      <c r="O14" s="365"/>
      <c r="P14" s="366"/>
    </row>
    <row r="15" spans="1:20" ht="15.75" thickBot="1" x14ac:dyDescent="0.3">
      <c r="B15" s="188" t="s">
        <v>393</v>
      </c>
      <c r="C15" s="220">
        <v>37704.050000000003</v>
      </c>
      <c r="D15" s="220">
        <v>38833.033333333296</v>
      </c>
      <c r="E15" s="220">
        <v>37829.550000000003</v>
      </c>
      <c r="F15" s="220">
        <v>36362.65</v>
      </c>
      <c r="G15" s="220">
        <v>35311.35</v>
      </c>
      <c r="H15" s="220"/>
      <c r="I15" s="220"/>
      <c r="J15" s="222">
        <v>38065.25</v>
      </c>
      <c r="K15" s="365">
        <v>35511.483333333301</v>
      </c>
      <c r="L15" s="222">
        <v>29559.866666666599</v>
      </c>
      <c r="M15" s="222">
        <v>30399.616666666599</v>
      </c>
      <c r="N15" s="222">
        <v>31788.7833333333</v>
      </c>
      <c r="O15" s="365"/>
      <c r="P15" s="366"/>
    </row>
    <row r="16" spans="1:20" ht="15.75" thickBot="1" x14ac:dyDescent="0.3">
      <c r="B16" s="196" t="s">
        <v>16</v>
      </c>
      <c r="C16" s="224">
        <v>211791.23333333305</v>
      </c>
      <c r="D16" s="224">
        <v>219104.73333333316</v>
      </c>
      <c r="E16" s="224">
        <v>213651.76666666631</v>
      </c>
      <c r="F16" s="224">
        <v>208459.86666666646</v>
      </c>
      <c r="G16" s="224">
        <v>199570.36666666655</v>
      </c>
      <c r="H16" s="224">
        <v>0</v>
      </c>
      <c r="I16" s="225">
        <v>0</v>
      </c>
      <c r="J16" s="226">
        <f>SUM(J7:J15)</f>
        <v>223435.73333333313</v>
      </c>
      <c r="K16" s="226">
        <f t="shared" ref="K16:P16" si="0">SUM(K7:K15)</f>
        <v>209845.64999999982</v>
      </c>
      <c r="L16" s="226">
        <f t="shared" si="0"/>
        <v>189025.21666666644</v>
      </c>
      <c r="M16" s="226">
        <f t="shared" si="0"/>
        <v>192205.43333333306</v>
      </c>
      <c r="N16" s="226">
        <f t="shared" si="0"/>
        <v>174660.74333333317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418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1">
        <v>8385.9666666666599</v>
      </c>
      <c r="I18" s="372"/>
      <c r="J18" s="229"/>
      <c r="K18" s="230"/>
      <c r="L18" s="230"/>
      <c r="M18" s="230"/>
      <c r="N18" s="230"/>
      <c r="O18" s="107">
        <v>9804.2666666666591</v>
      </c>
      <c r="P18" s="411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3">
        <v>1817.8333333333301</v>
      </c>
      <c r="I19" s="374"/>
      <c r="J19" s="192"/>
      <c r="K19" s="222"/>
      <c r="L19" s="222"/>
      <c r="M19" s="193"/>
      <c r="N19" s="193"/>
      <c r="O19" s="457">
        <v>1886.75</v>
      </c>
      <c r="P19" s="384"/>
    </row>
    <row r="20" spans="2:18" x14ac:dyDescent="0.25">
      <c r="B20" s="188" t="s">
        <v>421</v>
      </c>
      <c r="C20" s="219"/>
      <c r="D20" s="220"/>
      <c r="E20" s="220"/>
      <c r="F20" s="220"/>
      <c r="G20" s="220"/>
      <c r="H20" s="373">
        <v>25804.47</v>
      </c>
      <c r="I20" s="374"/>
      <c r="J20" s="192"/>
      <c r="K20" s="222"/>
      <c r="L20" s="222"/>
      <c r="M20" s="193"/>
      <c r="N20" s="193"/>
      <c r="O20" s="457">
        <v>29950.75</v>
      </c>
      <c r="P20" s="384"/>
    </row>
    <row r="21" spans="2:18" x14ac:dyDescent="0.25">
      <c r="B21" s="188" t="s">
        <v>463</v>
      </c>
      <c r="C21" s="219"/>
      <c r="D21" s="220"/>
      <c r="E21" s="220"/>
      <c r="F21" s="220"/>
      <c r="G21" s="220"/>
      <c r="H21" s="373">
        <v>27869.9</v>
      </c>
      <c r="I21" s="374"/>
      <c r="J21" s="192"/>
      <c r="K21" s="222"/>
      <c r="L21" s="222"/>
      <c r="M21" s="193"/>
      <c r="N21" s="193"/>
      <c r="O21" s="457">
        <v>24834.15</v>
      </c>
      <c r="P21" s="384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3">
        <v>10335.4666666666</v>
      </c>
      <c r="I22" s="374"/>
      <c r="J22" s="192"/>
      <c r="K22" s="222"/>
      <c r="L22" s="222"/>
      <c r="M22" s="193"/>
      <c r="N22" s="193"/>
      <c r="O22" s="457">
        <v>7150.5333333333301</v>
      </c>
      <c r="P22" s="384"/>
    </row>
    <row r="23" spans="2:18" x14ac:dyDescent="0.25">
      <c r="B23" s="188" t="s">
        <v>422</v>
      </c>
      <c r="C23" s="219"/>
      <c r="D23" s="220"/>
      <c r="E23" s="220"/>
      <c r="F23" s="220"/>
      <c r="G23" s="220"/>
      <c r="H23" s="373">
        <v>43184.85</v>
      </c>
      <c r="I23" s="374"/>
      <c r="J23" s="192"/>
      <c r="K23" s="222"/>
      <c r="L23" s="222"/>
      <c r="M23" s="193"/>
      <c r="N23" s="193"/>
      <c r="O23" s="457">
        <v>55549.033333333296</v>
      </c>
      <c r="P23" s="384"/>
    </row>
    <row r="24" spans="2:18" x14ac:dyDescent="0.25">
      <c r="B24" s="257" t="s">
        <v>419</v>
      </c>
      <c r="C24" s="219"/>
      <c r="D24" s="220"/>
      <c r="E24" s="220"/>
      <c r="F24" s="220"/>
      <c r="G24" s="220"/>
      <c r="H24" s="373"/>
      <c r="I24" s="374"/>
      <c r="J24" s="367"/>
      <c r="K24" s="222"/>
      <c r="L24" s="222"/>
      <c r="M24" s="193"/>
      <c r="N24" s="193"/>
      <c r="O24" s="193"/>
      <c r="P24" s="410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3"/>
      <c r="I25" s="374">
        <v>17723.483333333301</v>
      </c>
      <c r="J25" s="192"/>
      <c r="K25" s="222"/>
      <c r="L25" s="222"/>
      <c r="M25" s="193"/>
      <c r="N25" s="193"/>
      <c r="O25" s="193"/>
      <c r="P25" s="410">
        <v>25431.8166666666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3"/>
      <c r="I26" s="374">
        <v>21295.733333333301</v>
      </c>
      <c r="J26" s="192"/>
      <c r="K26" s="222"/>
      <c r="L26" s="222"/>
      <c r="M26" s="193"/>
      <c r="N26" s="193"/>
      <c r="O26" s="193"/>
      <c r="P26" s="410">
        <v>31711.35</v>
      </c>
    </row>
    <row r="27" spans="2:18" x14ac:dyDescent="0.25">
      <c r="B27" s="188" t="s">
        <v>420</v>
      </c>
      <c r="C27" s="220"/>
      <c r="D27" s="220"/>
      <c r="E27" s="220"/>
      <c r="F27" s="220"/>
      <c r="G27" s="220"/>
      <c r="H27" s="373"/>
      <c r="I27" s="373">
        <v>11474.8</v>
      </c>
      <c r="J27" s="192"/>
      <c r="K27" s="222"/>
      <c r="L27" s="222"/>
      <c r="M27" s="193"/>
      <c r="N27" s="193"/>
      <c r="O27" s="193"/>
      <c r="P27" s="413">
        <v>19693.900000000001</v>
      </c>
    </row>
    <row r="28" spans="2:18" ht="15.75" thickBot="1" x14ac:dyDescent="0.3">
      <c r="B28" s="188" t="s">
        <v>357</v>
      </c>
      <c r="E28" s="220"/>
      <c r="H28" s="375"/>
      <c r="I28" s="374">
        <v>1215.36666666666</v>
      </c>
      <c r="J28" s="192"/>
      <c r="K28" s="222"/>
      <c r="L28" s="222"/>
      <c r="M28" s="193"/>
      <c r="N28" s="193"/>
      <c r="O28" s="412"/>
      <c r="P28" s="413">
        <v>822.08333333333303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117398.48666666658</v>
      </c>
      <c r="I29" s="225">
        <v>51709.383333333266</v>
      </c>
      <c r="J29" s="195"/>
      <c r="K29" s="195"/>
      <c r="L29" s="195"/>
      <c r="M29" s="195"/>
      <c r="N29" s="195"/>
      <c r="O29" s="195">
        <f>SUM(O18:O28)</f>
        <v>129175.48333333328</v>
      </c>
      <c r="P29" s="195">
        <f>SUM(P18:P28)</f>
        <v>77659.149999999921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417</v>
      </c>
      <c r="C31" s="200" t="s">
        <v>530</v>
      </c>
      <c r="D31" s="201" t="s">
        <v>544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91444.833333333198</v>
      </c>
      <c r="D32" s="363">
        <f t="shared" ref="D32:D41" si="2">SUM(J7:P7)</f>
        <v>99449.483333333192</v>
      </c>
      <c r="E32" s="206">
        <f t="shared" ref="E32:E41" si="3">+IFERROR((D32-C32)/C32,"-")</f>
        <v>8.7535289947126657E-2</v>
      </c>
    </row>
    <row r="33" spans="2:5" x14ac:dyDescent="0.25">
      <c r="B33" s="207" t="s">
        <v>347</v>
      </c>
      <c r="C33" s="204">
        <f t="shared" si="1"/>
        <v>230273.41666666648</v>
      </c>
      <c r="D33" s="363">
        <f t="shared" si="2"/>
        <v>219416.5833333332</v>
      </c>
      <c r="E33" s="210">
        <f t="shared" si="3"/>
        <v>-4.7147575653724509E-2</v>
      </c>
    </row>
    <row r="34" spans="2:5" x14ac:dyDescent="0.25">
      <c r="B34" s="207" t="s">
        <v>348</v>
      </c>
      <c r="C34" s="204">
        <f t="shared" si="1"/>
        <v>68620.933333333203</v>
      </c>
      <c r="D34" s="205">
        <f t="shared" si="2"/>
        <v>68584.009999999893</v>
      </c>
      <c r="E34" s="210">
        <f t="shared" si="3"/>
        <v>-5.3807681620929824E-4</v>
      </c>
    </row>
    <row r="35" spans="2:5" x14ac:dyDescent="0.25">
      <c r="B35" s="207" t="s">
        <v>349</v>
      </c>
      <c r="C35" s="204">
        <f t="shared" si="1"/>
        <v>229692.11666666649</v>
      </c>
      <c r="D35" s="363">
        <f t="shared" si="2"/>
        <v>204650.38333333313</v>
      </c>
      <c r="E35" s="210">
        <f t="shared" si="3"/>
        <v>-0.10902304222166405</v>
      </c>
    </row>
    <row r="36" spans="2:5" x14ac:dyDescent="0.25">
      <c r="B36" s="207" t="s">
        <v>350</v>
      </c>
      <c r="C36" s="204">
        <f t="shared" si="1"/>
        <v>60745.699999999801</v>
      </c>
      <c r="D36" s="205">
        <f t="shared" si="2"/>
        <v>62254.416666666497</v>
      </c>
      <c r="E36" s="210">
        <f t="shared" si="3"/>
        <v>2.4836600231237786E-2</v>
      </c>
    </row>
    <row r="37" spans="2:5" x14ac:dyDescent="0.25">
      <c r="B37" s="207" t="s">
        <v>351</v>
      </c>
      <c r="C37" s="204">
        <f t="shared" si="1"/>
        <v>55186.266666666503</v>
      </c>
      <c r="D37" s="205">
        <f t="shared" si="2"/>
        <v>52283.066666666622</v>
      </c>
      <c r="E37" s="210">
        <f t="shared" si="3"/>
        <v>-5.2607291185969386E-2</v>
      </c>
    </row>
    <row r="38" spans="2:5" x14ac:dyDescent="0.25">
      <c r="B38" s="207" t="s">
        <v>352</v>
      </c>
      <c r="C38" s="204">
        <f t="shared" si="1"/>
        <v>119492.3333333332</v>
      </c>
      <c r="D38" s="205">
        <f t="shared" si="2"/>
        <v>109216.34999999992</v>
      </c>
      <c r="E38" s="210">
        <f t="shared" si="3"/>
        <v>-8.5997009571046043E-2</v>
      </c>
    </row>
    <row r="39" spans="2:5" x14ac:dyDescent="0.25">
      <c r="B39" s="203" t="s">
        <v>353</v>
      </c>
      <c r="C39" s="204">
        <f t="shared" si="1"/>
        <v>11081.73333333331</v>
      </c>
      <c r="D39" s="205">
        <f t="shared" si="2"/>
        <v>7993.4833333333199</v>
      </c>
      <c r="E39" s="211">
        <f t="shared" si="3"/>
        <v>-0.2786793281436114</v>
      </c>
    </row>
    <row r="40" spans="2:5" ht="15.75" thickBot="1" x14ac:dyDescent="0.3">
      <c r="B40" s="203" t="s">
        <v>393</v>
      </c>
      <c r="C40" s="204">
        <f t="shared" si="1"/>
        <v>186040.6333333333</v>
      </c>
      <c r="D40" s="205">
        <f t="shared" si="2"/>
        <v>165324.9999999998</v>
      </c>
      <c r="E40" s="211">
        <f t="shared" ref="E40" si="4">+IFERROR((D40-C40)/C40,"-")</f>
        <v>-0.1113500473642058</v>
      </c>
    </row>
    <row r="41" spans="2:5" ht="15.75" thickBot="1" x14ac:dyDescent="0.3">
      <c r="B41" s="212" t="s">
        <v>16</v>
      </c>
      <c r="C41" s="213">
        <f t="shared" si="1"/>
        <v>1052577.9666666654</v>
      </c>
      <c r="D41" s="214">
        <f t="shared" si="2"/>
        <v>989172.77666666568</v>
      </c>
      <c r="E41" s="215">
        <f t="shared" si="3"/>
        <v>-6.0237998521661174E-2</v>
      </c>
    </row>
    <row r="42" spans="2:5" ht="15.75" thickBot="1" x14ac:dyDescent="0.3">
      <c r="B42" s="131" t="s">
        <v>418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8385.9666666666599</v>
      </c>
      <c r="D43" s="288">
        <f>'Más Vistos-U'!O17</f>
        <v>22323</v>
      </c>
      <c r="E43" s="289">
        <f t="shared" si="5"/>
        <v>1.6619471418520646</v>
      </c>
    </row>
    <row r="44" spans="2:5" ht="15.75" thickBot="1" x14ac:dyDescent="0.3">
      <c r="B44" s="207" t="s">
        <v>359</v>
      </c>
      <c r="C44" s="287">
        <f t="shared" si="6"/>
        <v>1817.8333333333301</v>
      </c>
      <c r="D44" s="288">
        <f>'Más Vistos-U'!O18</f>
        <v>7685</v>
      </c>
      <c r="E44" s="289">
        <f t="shared" si="5"/>
        <v>3.227560282387465</v>
      </c>
    </row>
    <row r="45" spans="2:5" ht="15.75" thickBot="1" x14ac:dyDescent="0.3">
      <c r="B45" s="299" t="s">
        <v>421</v>
      </c>
      <c r="C45" s="287">
        <f t="shared" si="6"/>
        <v>25804.47</v>
      </c>
      <c r="D45" s="288">
        <f>'Más Vistos-U'!O19</f>
        <v>36208</v>
      </c>
      <c r="E45" s="289">
        <f t="shared" si="5"/>
        <v>0.40316774574327618</v>
      </c>
    </row>
    <row r="46" spans="2:5" ht="15.75" thickBot="1" x14ac:dyDescent="0.3">
      <c r="B46" s="207" t="s">
        <v>463</v>
      </c>
      <c r="C46" s="287">
        <f t="shared" si="6"/>
        <v>27869.9</v>
      </c>
      <c r="D46" s="288">
        <f>'Más Vistos-U'!O20</f>
        <v>36393</v>
      </c>
      <c r="E46" s="289">
        <f t="shared" si="5"/>
        <v>0.30581738721703339</v>
      </c>
    </row>
    <row r="47" spans="2:5" ht="15.75" thickBot="1" x14ac:dyDescent="0.3">
      <c r="B47" s="207" t="s">
        <v>455</v>
      </c>
      <c r="C47" s="287">
        <f t="shared" si="6"/>
        <v>10335.4666666666</v>
      </c>
      <c r="D47" s="288">
        <f>'Más Vistos-U'!O21</f>
        <v>18622</v>
      </c>
      <c r="E47" s="289">
        <f t="shared" si="5"/>
        <v>0.80175705660767971</v>
      </c>
    </row>
    <row r="48" spans="2:5" ht="15.75" thickBot="1" x14ac:dyDescent="0.3">
      <c r="B48" s="299" t="s">
        <v>422</v>
      </c>
      <c r="C48" s="287">
        <f t="shared" si="6"/>
        <v>43184.85</v>
      </c>
      <c r="D48" s="288">
        <f>'Más Vistos-U'!O22</f>
        <v>52057</v>
      </c>
      <c r="E48" s="289">
        <f t="shared" si="5"/>
        <v>0.20544589132531435</v>
      </c>
    </row>
    <row r="49" spans="2:5" ht="15.75" thickBot="1" x14ac:dyDescent="0.3">
      <c r="B49" s="131" t="s">
        <v>419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17723.483333333301</v>
      </c>
      <c r="D50" s="231">
        <f>P25</f>
        <v>25431.8166666666</v>
      </c>
      <c r="E50" s="210">
        <f t="shared" si="5"/>
        <v>0.43492202905937305</v>
      </c>
    </row>
    <row r="51" spans="2:5" ht="15.75" thickBot="1" x14ac:dyDescent="0.3">
      <c r="B51" s="207" t="s">
        <v>356</v>
      </c>
      <c r="C51" s="287">
        <f>I26</f>
        <v>21295.733333333301</v>
      </c>
      <c r="D51" s="231">
        <f>P26</f>
        <v>31711.35</v>
      </c>
      <c r="E51" s="210">
        <f t="shared" si="5"/>
        <v>0.48909405952992369</v>
      </c>
    </row>
    <row r="52" spans="2:5" ht="15.75" thickBot="1" x14ac:dyDescent="0.3">
      <c r="B52" s="299" t="s">
        <v>420</v>
      </c>
      <c r="C52" s="287">
        <f>I27</f>
        <v>11474.8</v>
      </c>
      <c r="D52" s="364">
        <f>P27</f>
        <v>19693.900000000001</v>
      </c>
      <c r="E52" s="210">
        <f t="shared" ref="E52" si="7">+IFERROR((D52-C52)/C52,"-")</f>
        <v>0.71627392198556861</v>
      </c>
    </row>
    <row r="53" spans="2:5" ht="15.75" thickBot="1" x14ac:dyDescent="0.3">
      <c r="B53" s="207" t="s">
        <v>357</v>
      </c>
      <c r="C53" s="287">
        <f>I28</f>
        <v>1215.36666666666</v>
      </c>
      <c r="D53" s="364">
        <f t="shared" ref="D53" si="8">P28</f>
        <v>822.08333333333303</v>
      </c>
      <c r="E53" s="210">
        <f t="shared" si="5"/>
        <v>-0.32359233153231876</v>
      </c>
    </row>
    <row r="54" spans="2:5" ht="15.75" thickBot="1" x14ac:dyDescent="0.3">
      <c r="B54" s="196" t="s">
        <v>222</v>
      </c>
      <c r="C54" s="213">
        <f>SUM(C43:C53)</f>
        <v>169107.86999999985</v>
      </c>
      <c r="D54" s="214">
        <f>SUM(D43:D53)</f>
        <v>250947.14999999994</v>
      </c>
      <c r="E54" s="215">
        <f t="shared" si="5"/>
        <v>0.48394719890919424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I33" sqref="I33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6"/>
      <c r="B2" s="296"/>
      <c r="C2" s="483" t="s">
        <v>530</v>
      </c>
      <c r="D2" s="484"/>
      <c r="E2" s="484"/>
      <c r="F2" s="484"/>
      <c r="G2" s="484"/>
      <c r="H2" s="484"/>
      <c r="I2" s="485"/>
      <c r="J2" s="483" t="s">
        <v>544</v>
      </c>
      <c r="K2" s="484"/>
      <c r="L2" s="484"/>
      <c r="M2" s="484"/>
      <c r="N2" s="484"/>
      <c r="O2" s="484"/>
      <c r="P2" s="485"/>
      <c r="Q2" s="483" t="s">
        <v>544</v>
      </c>
      <c r="R2" s="484"/>
      <c r="S2" s="484"/>
      <c r="T2" s="484"/>
      <c r="U2" s="484"/>
      <c r="V2" s="484"/>
      <c r="W2" s="485"/>
    </row>
    <row r="3" spans="1:23" ht="15.75" thickBot="1" x14ac:dyDescent="0.3">
      <c r="A3" s="296"/>
      <c r="B3" s="296"/>
      <c r="C3" s="486" t="s">
        <v>2</v>
      </c>
      <c r="D3" s="487"/>
      <c r="E3" s="487"/>
      <c r="F3" s="487"/>
      <c r="G3" s="487"/>
      <c r="H3" s="487"/>
      <c r="I3" s="488"/>
      <c r="J3" s="486" t="s">
        <v>2</v>
      </c>
      <c r="K3" s="487"/>
      <c r="L3" s="487"/>
      <c r="M3" s="487"/>
      <c r="N3" s="487"/>
      <c r="O3" s="487"/>
      <c r="P3" s="488"/>
      <c r="Q3" s="489" t="s">
        <v>224</v>
      </c>
      <c r="R3" s="490"/>
      <c r="S3" s="490"/>
      <c r="T3" s="490"/>
      <c r="U3" s="490"/>
      <c r="V3" s="490"/>
      <c r="W3" s="491"/>
    </row>
    <row r="4" spans="1:23" ht="15.75" thickBot="1" x14ac:dyDescent="0.3">
      <c r="A4" s="296"/>
      <c r="B4" s="296"/>
      <c r="C4" s="128">
        <v>44893</v>
      </c>
      <c r="D4" s="128">
        <v>44894</v>
      </c>
      <c r="E4" s="128">
        <v>44895</v>
      </c>
      <c r="F4" s="128">
        <v>44896</v>
      </c>
      <c r="G4" s="128">
        <v>44897</v>
      </c>
      <c r="H4" s="128">
        <v>44898</v>
      </c>
      <c r="I4" s="128">
        <v>44899</v>
      </c>
      <c r="J4" s="128">
        <v>44900</v>
      </c>
      <c r="K4" s="128">
        <v>44901</v>
      </c>
      <c r="L4" s="128">
        <v>44902</v>
      </c>
      <c r="M4" s="128">
        <v>44903</v>
      </c>
      <c r="N4" s="128">
        <v>44904</v>
      </c>
      <c r="O4" s="128">
        <v>44905</v>
      </c>
      <c r="P4" s="128">
        <v>44906</v>
      </c>
      <c r="Q4" s="128">
        <v>44900</v>
      </c>
      <c r="R4" s="128">
        <v>44901</v>
      </c>
      <c r="S4" s="128">
        <v>44902</v>
      </c>
      <c r="T4" s="128">
        <v>44903</v>
      </c>
      <c r="U4" s="128">
        <v>44904</v>
      </c>
      <c r="V4" s="128">
        <v>44905</v>
      </c>
      <c r="W4" s="128">
        <v>44906</v>
      </c>
    </row>
    <row r="5" spans="1:23" ht="15.75" thickBot="1" x14ac:dyDescent="0.3">
      <c r="A5" s="296"/>
      <c r="B5" s="296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417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0.39312276667455615</v>
      </c>
      <c r="D7" s="239">
        <f>IFERROR('Más Vistos-H'!D7/'Más Vistos-U'!D6,0)</f>
        <v>0.71702997759681375</v>
      </c>
      <c r="E7" s="239">
        <f>IFERROR('Más Vistos-H'!E7/'Más Vistos-U'!E6,0)</f>
        <v>0.7336095695680771</v>
      </c>
      <c r="F7" s="239">
        <f>IFERROR('Más Vistos-H'!F7/'Más Vistos-U'!F6,0)</f>
        <v>0.81325312727133625</v>
      </c>
      <c r="G7" s="239">
        <f>IFERROR('Más Vistos-H'!G7/'Más Vistos-U'!G6,0)</f>
        <v>0.72905523066926314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0.68554879711639805</v>
      </c>
      <c r="K7" s="241">
        <f>IFERROR('Más Vistos-H'!K7/'Más Vistos-U'!K6,0)</f>
        <v>0.71449745775087026</v>
      </c>
      <c r="L7" s="241">
        <f>IFERROR('Más Vistos-H'!L7/'Más Vistos-U'!L6,0)</f>
        <v>0.72718581916689573</v>
      </c>
      <c r="M7" s="241">
        <f>IFERROR('Más Vistos-H'!M7/'Más Vistos-U'!M6,0)</f>
        <v>0.59773164891835695</v>
      </c>
      <c r="N7" s="241">
        <f>IFERROR('Más Vistos-H'!N7/'Más Vistos-U'!N6,0)</f>
        <v>0.6345356061812969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0.74385422374666155</v>
      </c>
      <c r="R7" s="28">
        <f t="shared" ref="R7:R16" si="1">IFERROR((K7-D7)/D7,"-")</f>
        <v>-3.5319581120324228E-3</v>
      </c>
      <c r="S7" s="28">
        <f t="shared" ref="S7:S16" si="2">IFERROR((L7-E7)/E7,"-")</f>
        <v>-8.7563612412573152E-3</v>
      </c>
      <c r="T7" s="28">
        <f t="shared" ref="T7:T16" si="3">IFERROR((M7-F7)/F7,"-")</f>
        <v>-0.26501155805709192</v>
      </c>
      <c r="U7" s="28">
        <f t="shared" ref="U7:U16" si="4">IFERROR((N7-G7)/G7,"-")</f>
        <v>-0.12964672704041705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0.97056187771628211</v>
      </c>
      <c r="D8" s="239">
        <f>IFERROR('Más Vistos-H'!D8/'Más Vistos-U'!D7,0)</f>
        <v>0.94937580069234195</v>
      </c>
      <c r="E8" s="239">
        <f>IFERROR('Más Vistos-H'!E8/'Más Vistos-U'!E7,0)</f>
        <v>0.97523082720934606</v>
      </c>
      <c r="F8" s="239">
        <f>IFERROR('Más Vistos-H'!F8/'Más Vistos-U'!F7,0)</f>
        <v>0.98072149979256895</v>
      </c>
      <c r="G8" s="239">
        <f>IFERROR('Más Vistos-H'!G8/'Más Vistos-U'!G7,0)</f>
        <v>0.96391103831731395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0.97577885508995266</v>
      </c>
      <c r="K8" s="241">
        <f>IFERROR('Más Vistos-H'!K8/'Más Vistos-U'!K7,0)</f>
        <v>0.96760101613218408</v>
      </c>
      <c r="L8" s="241">
        <f>IFERROR('Más Vistos-H'!L8/'Más Vistos-U'!L7,0)</f>
        <v>0.94826359143327832</v>
      </c>
      <c r="M8" s="241">
        <f>IFERROR('Más Vistos-H'!M8/'Más Vistos-U'!M7,0)</f>
        <v>0.78606918491191435</v>
      </c>
      <c r="N8" s="241">
        <f>IFERROR('Más Vistos-H'!N8/'Más Vistos-U'!N7,0)</f>
        <v>0.72563517496889907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5.3752135679860221E-3</v>
      </c>
      <c r="R8" s="28">
        <f t="shared" si="1"/>
        <v>1.9197050763829455E-2</v>
      </c>
      <c r="S8" s="28">
        <f t="shared" si="2"/>
        <v>-2.7652156826538536E-2</v>
      </c>
      <c r="T8" s="28">
        <f t="shared" si="3"/>
        <v>-0.19847868627518131</v>
      </c>
      <c r="U8" s="28">
        <f t="shared" si="4"/>
        <v>-0.24719694440305376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0.9527085527085527</v>
      </c>
      <c r="D9" s="239">
        <f>IFERROR('Más Vistos-H'!D9/'Más Vistos-U'!D8,0)</f>
        <v>0.93424528675538254</v>
      </c>
      <c r="E9" s="239">
        <f>IFERROR('Más Vistos-H'!E9/'Más Vistos-U'!E8,0)</f>
        <v>0.82998349628143642</v>
      </c>
      <c r="F9" s="239">
        <f>IFERROR('Más Vistos-H'!F9/'Más Vistos-U'!F8,0)</f>
        <v>0.81670163344822422</v>
      </c>
      <c r="G9" s="239">
        <f>IFERROR('Más Vistos-H'!G9/'Más Vistos-U'!G8,0)</f>
        <v>0.87189313938037627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0.92813933308540975</v>
      </c>
      <c r="K9" s="241">
        <f>IFERROR('Más Vistos-H'!K9/'Más Vistos-U'!K8,0)</f>
        <v>0.94641119221411185</v>
      </c>
      <c r="L9" s="241">
        <f>IFERROR('Más Vistos-H'!L9/'Más Vistos-U'!L8,0)</f>
        <v>0.42675867602123468</v>
      </c>
      <c r="M9" s="241">
        <f>IFERROR('Más Vistos-H'!M9/'Más Vistos-U'!M8,0)</f>
        <v>0.74933973121110653</v>
      </c>
      <c r="N9" s="241">
        <f>IFERROR('Más Vistos-H'!N9/'Más Vistos-U'!N8,0)</f>
        <v>0.60507404772683182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-2.5788809760647794E-2</v>
      </c>
      <c r="R9" s="28">
        <f t="shared" si="1"/>
        <v>1.3022174830532231E-2</v>
      </c>
      <c r="S9" s="28">
        <f t="shared" si="2"/>
        <v>-0.4858226965557319</v>
      </c>
      <c r="T9" s="28">
        <f t="shared" si="3"/>
        <v>-8.2480430402357183E-2</v>
      </c>
      <c r="U9" s="28">
        <f t="shared" si="4"/>
        <v>-0.30602269888619993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0.98215051761119365</v>
      </c>
      <c r="D10" s="239">
        <f>IFERROR('Más Vistos-H'!D10/'Más Vistos-U'!D9,0)</f>
        <v>1.0234031311998619</v>
      </c>
      <c r="E10" s="239">
        <f>IFERROR('Más Vistos-H'!E10/'Más Vistos-U'!E9,0)</f>
        <v>1.0233728358828398</v>
      </c>
      <c r="F10" s="239">
        <f>IFERROR('Más Vistos-H'!F10/'Más Vistos-U'!F9,0)</f>
        <v>1.0254574464091293</v>
      </c>
      <c r="G10" s="239">
        <f>IFERROR('Más Vistos-H'!G10/'Más Vistos-U'!G9,0)</f>
        <v>1.0261962432618557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1.0274434224947413</v>
      </c>
      <c r="K10" s="241">
        <f>IFERROR('Más Vistos-H'!K10/'Más Vistos-U'!K9,0)</f>
        <v>0.98745807803326546</v>
      </c>
      <c r="L10" s="241">
        <f>IFERROR('Más Vistos-H'!L10/'Más Vistos-U'!L9,0)</f>
        <v>0.70245025227519098</v>
      </c>
      <c r="M10" s="241">
        <f>IFERROR('Más Vistos-H'!M10/'Más Vistos-U'!M9,0)</f>
        <v>0.8714617942805144</v>
      </c>
      <c r="N10" s="241">
        <f>IFERROR('Más Vistos-H'!N10/'Más Vistos-U'!N9,0)</f>
        <v>0.9106458163444765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4.6116052551405225E-2</v>
      </c>
      <c r="R10" s="28">
        <f t="shared" si="1"/>
        <v>-3.5123063503287935E-2</v>
      </c>
      <c r="S10" s="28">
        <f t="shared" si="2"/>
        <v>-0.3135930252934615</v>
      </c>
      <c r="T10" s="28">
        <f t="shared" si="3"/>
        <v>-0.15017264018888879</v>
      </c>
      <c r="U10" s="28">
        <f t="shared" si="4"/>
        <v>-0.11260071129289256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0.50753297203319336</v>
      </c>
      <c r="D11" s="239">
        <f>IFERROR('Más Vistos-H'!D11/'Más Vistos-U'!D10,0)</f>
        <v>0.51276463262764638</v>
      </c>
      <c r="E11" s="239">
        <f>IFERROR('Más Vistos-H'!E11/'Más Vistos-U'!E10,0)</f>
        <v>0.5536902301819614</v>
      </c>
      <c r="F11" s="239">
        <f>IFERROR('Más Vistos-H'!F11/'Más Vistos-U'!F10,0)</f>
        <v>0.53354323169833406</v>
      </c>
      <c r="G11" s="239">
        <f>IFERROR('Más Vistos-H'!G11/'Más Vistos-U'!G10,0)</f>
        <v>0.55110000643749035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0.52310630866622876</v>
      </c>
      <c r="K11" s="241">
        <f>IFERROR('Más Vistos-H'!K11/'Más Vistos-U'!K10,0)</f>
        <v>0.62933193069949733</v>
      </c>
      <c r="L11" s="241">
        <f>IFERROR('Más Vistos-H'!L11/'Más Vistos-U'!L10,0)</f>
        <v>0.36677142631245846</v>
      </c>
      <c r="M11" s="241">
        <f>IFERROR('Más Vistos-H'!M11/'Más Vistos-U'!M10,0)</f>
        <v>0.43095109672779436</v>
      </c>
      <c r="N11" s="241">
        <f>IFERROR('Más Vistos-H'!N11/'Más Vistos-U'!N10,0)</f>
        <v>0.44640608493555889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3.0684384052228387E-2</v>
      </c>
      <c r="R11" s="28">
        <f t="shared" si="1"/>
        <v>0.22733100267564374</v>
      </c>
      <c r="S11" s="28">
        <f t="shared" si="2"/>
        <v>-0.33758732533184677</v>
      </c>
      <c r="T11" s="28">
        <f t="shared" si="3"/>
        <v>-0.19228457766013873</v>
      </c>
      <c r="U11" s="28">
        <f t="shared" si="4"/>
        <v>-0.18997263705132361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0.4005026099383534</v>
      </c>
      <c r="D12" s="239">
        <f>IFERROR('Más Vistos-H'!D12/'Más Vistos-U'!D11,0)</f>
        <v>0.41473824545591104</v>
      </c>
      <c r="E12" s="239">
        <f>IFERROR('Más Vistos-H'!E12/'Más Vistos-U'!E11,0)</f>
        <v>0.41948993322669664</v>
      </c>
      <c r="F12" s="239">
        <f>IFERROR('Más Vistos-H'!F12/'Más Vistos-U'!F11,0)</f>
        <v>0.4169213237072959</v>
      </c>
      <c r="G12" s="239">
        <f>IFERROR('Más Vistos-H'!G12/'Más Vistos-U'!G11,0)</f>
        <v>0.44548084451344799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0.42140501636818678</v>
      </c>
      <c r="K12" s="241">
        <f>IFERROR('Más Vistos-H'!K12/'Más Vistos-U'!K11,0)</f>
        <v>0.39272966647162083</v>
      </c>
      <c r="L12" s="241">
        <f>IFERROR('Más Vistos-H'!L12/'Más Vistos-U'!L11,0)</f>
        <v>0.35324872932111756</v>
      </c>
      <c r="M12" s="241">
        <f>IFERROR('Más Vistos-H'!M12/'Más Vistos-U'!M11,0)</f>
        <v>0.38249075639492514</v>
      </c>
      <c r="N12" s="241">
        <f>IFERROR('Más Vistos-H'!N12/'Más Vistos-U'!N11,0)</f>
        <v>0.39751087581055572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5.2190437493155759E-2</v>
      </c>
      <c r="R12" s="28">
        <f t="shared" si="1"/>
        <v>-5.3066191086613541E-2</v>
      </c>
      <c r="S12" s="28">
        <f t="shared" si="2"/>
        <v>-0.1579089238114843</v>
      </c>
      <c r="T12" s="28">
        <f t="shared" si="3"/>
        <v>-8.2582888795928108E-2</v>
      </c>
      <c r="U12" s="28">
        <f t="shared" si="4"/>
        <v>-0.10768132747724504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0.89378316387662182</v>
      </c>
      <c r="D13" s="239">
        <f>IFERROR('Más Vistos-H'!D13/'Más Vistos-U'!D12,0)</f>
        <v>0.86892649489660156</v>
      </c>
      <c r="E13" s="239">
        <f>IFERROR('Más Vistos-H'!E13/'Más Vistos-U'!E12,0)</f>
        <v>0.87306853244624316</v>
      </c>
      <c r="F13" s="239">
        <f>IFERROR('Más Vistos-H'!F13/'Más Vistos-U'!F12,0)</f>
        <v>0.85033867703902732</v>
      </c>
      <c r="G13" s="239">
        <f>IFERROR('Más Vistos-H'!G13/'Más Vistos-U'!G12,0)</f>
        <v>0.81481735517754961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0.92788067375358374</v>
      </c>
      <c r="K13" s="241">
        <f>IFERROR('Más Vistos-H'!K13/'Más Vistos-U'!K12,0)</f>
        <v>0.83263860299162895</v>
      </c>
      <c r="L13" s="241">
        <f>IFERROR('Más Vistos-H'!L13/'Más Vistos-U'!L12,0)</f>
        <v>0.55117853887224899</v>
      </c>
      <c r="M13" s="241">
        <f>IFERROR('Más Vistos-H'!M13/'Más Vistos-U'!M12,0)</f>
        <v>0.73567639434511756</v>
      </c>
      <c r="N13" s="241">
        <f>IFERROR('Más Vistos-H'!N13/'Más Vistos-U'!N12,0)</f>
        <v>0.76167620302144656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3.814964440488023E-2</v>
      </c>
      <c r="R13" s="28">
        <f t="shared" si="1"/>
        <v>-4.1761750985957351E-2</v>
      </c>
      <c r="S13" s="28">
        <f t="shared" si="2"/>
        <v>-0.3686881173830574</v>
      </c>
      <c r="T13" s="28">
        <f t="shared" si="3"/>
        <v>-0.13484307581207106</v>
      </c>
      <c r="U13" s="28">
        <f t="shared" si="4"/>
        <v>-6.5218483404202318E-2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0.37238241805712941</v>
      </c>
      <c r="D14" s="239">
        <f>IFERROR('Más Vistos-H'!D14/'Más Vistos-U'!D13,0)</f>
        <v>0.43978649394266461</v>
      </c>
      <c r="E14" s="239">
        <f>IFERROR('Más Vistos-H'!E14/'Más Vistos-U'!E13,0)</f>
        <v>0.41447182882717121</v>
      </c>
      <c r="F14" s="239">
        <f>IFERROR('Más Vistos-H'!F14/'Más Vistos-U'!F13,0)</f>
        <v>0.43175132863675564</v>
      </c>
      <c r="G14" s="239">
        <f>IFERROR('Más Vistos-H'!G14/'Más Vistos-U'!G13,0)</f>
        <v>0.37155348706015023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0.42196253345227475</v>
      </c>
      <c r="K14" s="241">
        <f>IFERROR('Más Vistos-H'!K14/'Más Vistos-U'!K13,0)</f>
        <v>0.39101136832184663</v>
      </c>
      <c r="L14" s="241">
        <f>IFERROR('Más Vistos-H'!L14/'Más Vistos-U'!L13,0)</f>
        <v>0.22607407407407343</v>
      </c>
      <c r="M14" s="241">
        <f>IFERROR('Más Vistos-H'!M14/'Más Vistos-U'!M13,0)</f>
        <v>0.2757294429708223</v>
      </c>
      <c r="N14" s="241">
        <f>IFERROR('Más Vistos-H'!N14/'Más Vistos-U'!N13,0)</f>
        <v>0.23771116382718568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0.13314300834562753</v>
      </c>
      <c r="R14" s="28">
        <f t="shared" si="1"/>
        <v>-0.1109063745535961</v>
      </c>
      <c r="S14" s="28">
        <f t="shared" si="2"/>
        <v>-0.45454899862846149</v>
      </c>
      <c r="T14" s="28">
        <f t="shared" si="3"/>
        <v>-0.36136978699884642</v>
      </c>
      <c r="U14" s="28">
        <f t="shared" si="4"/>
        <v>-0.36022356913392933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393</v>
      </c>
      <c r="C15" s="238">
        <f>IFERROR('Más Vistos-H'!C15/'Más Vistos-U'!C14,0)</f>
        <v>0.78483066547324165</v>
      </c>
      <c r="D15" s="239">
        <f>IFERROR('Más Vistos-H'!D15/'Más Vistos-U'!D14,0)</f>
        <v>0.81624873007531895</v>
      </c>
      <c r="E15" s="239">
        <f>IFERROR('Más Vistos-H'!E15/'Más Vistos-U'!E14,0)</f>
        <v>0.79832756510361713</v>
      </c>
      <c r="F15" s="239">
        <f>IFERROR('Más Vistos-H'!F15/'Más Vistos-U'!F14,0)</f>
        <v>0.78487880161453949</v>
      </c>
      <c r="G15" s="239">
        <f>IFERROR('Más Vistos-H'!G15/'Más Vistos-U'!G14,0)</f>
        <v>0.82605445996210258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0.82379834224251736</v>
      </c>
      <c r="K15" s="241">
        <f>IFERROR('Más Vistos-H'!K15/'Más Vistos-U'!K14,0)</f>
        <v>0.78513118136929694</v>
      </c>
      <c r="L15" s="241">
        <f>IFERROR('Más Vistos-H'!L15/'Más Vistos-U'!L14,0)</f>
        <v>0.62968359463758095</v>
      </c>
      <c r="M15" s="241">
        <f>IFERROR('Más Vistos-H'!M15/'Más Vistos-U'!M14,0)</f>
        <v>0.747911643622167</v>
      </c>
      <c r="N15" s="241">
        <f>IFERROR('Más Vistos-H'!N15/'Más Vistos-U'!N14,0)</f>
        <v>0.76849470163987188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4.9651062940792141E-2</v>
      </c>
      <c r="R15" s="28">
        <f t="shared" ref="R15" si="8">IFERROR((K15-D15)/D15,"-")</f>
        <v>-3.812263046724821E-2</v>
      </c>
      <c r="S15" s="28">
        <f t="shared" ref="S15" si="9">IFERROR((L15-E15)/E15,"-")</f>
        <v>-0.21124658327956825</v>
      </c>
      <c r="T15" s="28">
        <f t="shared" ref="T15" si="10">IFERROR((M15-F15)/F15,"-")</f>
        <v>-4.7099192787891563E-2</v>
      </c>
      <c r="U15" s="28">
        <f t="shared" ref="U15" si="11">IFERROR((N15-G15)/G15,"-")</f>
        <v>-6.9680343260747485E-2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0.75984914803440284</v>
      </c>
      <c r="D16" s="242">
        <f>IFERROR('Más Vistos-H'!D16/'Más Vistos-U'!D15,0)</f>
        <v>0.80515912971687076</v>
      </c>
      <c r="E16" s="242">
        <f>IFERROR('Más Vistos-H'!E16/'Más Vistos-U'!E15,0)</f>
        <v>0.80468747449866596</v>
      </c>
      <c r="F16" s="242">
        <f>IFERROR('Más Vistos-H'!F16/'Más Vistos-U'!F15,0)</f>
        <v>0.80634316474873402</v>
      </c>
      <c r="G16" s="242">
        <f>IFERROR('Más Vistos-H'!G16/'Más Vistos-U'!G15,0)</f>
        <v>0.80705904079434554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0.81295474281167912</v>
      </c>
      <c r="K16" s="244">
        <f>IFERROR('Más Vistos-H'!K16/'Más Vistos-U'!K15,0)</f>
        <v>0.79468927516473464</v>
      </c>
      <c r="L16" s="244">
        <f>IFERROR('Más Vistos-H'!L16/'Más Vistos-U'!L15,0)</f>
        <v>0.60188762654405437</v>
      </c>
      <c r="M16" s="244">
        <f>IFERROR('Más Vistos-H'!M16/'Más Vistos-U'!M15,0)</f>
        <v>0.68684045645130454</v>
      </c>
      <c r="N16" s="244">
        <f>IFERROR('Más Vistos-H'!N16/'Más Vistos-U'!N15,0)</f>
        <v>0.68181043725829982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6.9889654959344474E-2</v>
      </c>
      <c r="R16" s="121">
        <f t="shared" si="1"/>
        <v>-1.3003460018913001E-2</v>
      </c>
      <c r="S16" s="121">
        <f t="shared" si="2"/>
        <v>-0.2520231200081241</v>
      </c>
      <c r="T16" s="121">
        <f t="shared" si="3"/>
        <v>-0.14820328803142757</v>
      </c>
      <c r="U16" s="121">
        <f t="shared" si="4"/>
        <v>-0.1551913765971448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92" t="s">
        <v>203</v>
      </c>
      <c r="K2" s="492"/>
      <c r="L2" s="492"/>
      <c r="M2" s="492"/>
      <c r="N2" s="492"/>
      <c r="O2" s="492"/>
      <c r="P2" s="492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5" t="s">
        <v>203</v>
      </c>
      <c r="K2" s="465"/>
      <c r="L2" s="465"/>
      <c r="M2" s="465"/>
      <c r="N2" s="465"/>
      <c r="O2" s="465"/>
      <c r="P2" s="465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5" t="s">
        <v>203</v>
      </c>
      <c r="K2" s="465"/>
      <c r="L2" s="465"/>
      <c r="M2" s="465"/>
      <c r="N2" s="465"/>
      <c r="O2" s="465"/>
      <c r="P2" s="465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6" t="s">
        <v>407</v>
      </c>
      <c r="C2" s="467"/>
      <c r="D2" s="468"/>
      <c r="G2" s="466" t="s">
        <v>408</v>
      </c>
      <c r="H2" s="467"/>
      <c r="I2" s="468"/>
    </row>
    <row r="3" spans="2:10" ht="15.75" thickBot="1" x14ac:dyDescent="0.3">
      <c r="B3" s="466" t="str">
        <f>Replay!A1</f>
        <v>05/12 –11/12</v>
      </c>
      <c r="C3" s="467"/>
      <c r="D3" s="468"/>
      <c r="G3" s="466" t="str">
        <f>Replay!A1</f>
        <v>05/12 –11/12</v>
      </c>
      <c r="H3" s="467"/>
      <c r="I3" s="468"/>
    </row>
    <row r="4" spans="2:10" ht="15.75" thickBot="1" x14ac:dyDescent="0.3">
      <c r="B4" s="316" t="s">
        <v>370</v>
      </c>
      <c r="C4" s="316" t="s">
        <v>369</v>
      </c>
      <c r="D4" s="316" t="s">
        <v>371</v>
      </c>
      <c r="G4" s="316" t="s">
        <v>370</v>
      </c>
      <c r="H4" s="316" t="s">
        <v>369</v>
      </c>
      <c r="I4" s="316" t="s">
        <v>371</v>
      </c>
    </row>
    <row r="5" spans="2:10" x14ac:dyDescent="0.25">
      <c r="B5" s="315" t="s">
        <v>378</v>
      </c>
      <c r="C5" s="319">
        <v>71708.460000000006</v>
      </c>
      <c r="D5" s="318">
        <f>C5/C8</f>
        <v>1.7077153210220842E-2</v>
      </c>
      <c r="G5" s="315" t="s">
        <v>412</v>
      </c>
      <c r="H5" s="317">
        <f>SUM(Destacados!H4:H78)</f>
        <v>444536.53666666622</v>
      </c>
      <c r="I5" s="318">
        <f>H5/C8</f>
        <v>0.10586503383558389</v>
      </c>
    </row>
    <row r="6" spans="2:10" x14ac:dyDescent="0.25">
      <c r="B6" s="306" t="s">
        <v>196</v>
      </c>
      <c r="C6" s="307">
        <v>4009037.446</v>
      </c>
      <c r="D6" s="308">
        <f>C6/C8</f>
        <v>0.95474016163301323</v>
      </c>
      <c r="G6" s="303" t="s">
        <v>411</v>
      </c>
      <c r="H6" s="304">
        <f>SUM('Más Vistos-H'!J16:P16)+SUM('Más Vistos-H'!J29:P29)</f>
        <v>1196007.4099999988</v>
      </c>
      <c r="I6" s="305">
        <f>H6/C8</f>
        <v>0.28482555309553981</v>
      </c>
      <c r="J6" s="308">
        <f>H6/C6</f>
        <v>0.29832782210435826</v>
      </c>
    </row>
    <row r="7" spans="2:10" x14ac:dyDescent="0.25">
      <c r="B7" s="309" t="s">
        <v>372</v>
      </c>
      <c r="C7" s="310">
        <v>118341.56</v>
      </c>
      <c r="D7" s="311">
        <f>C7/C8</f>
        <v>2.8182685156765915E-2</v>
      </c>
      <c r="G7" s="303" t="s">
        <v>413</v>
      </c>
      <c r="H7" s="304">
        <f>SUM(Partidos!G2:G4)</f>
        <v>0</v>
      </c>
      <c r="I7" s="305">
        <f>H7/C8</f>
        <v>0</v>
      </c>
      <c r="J7" s="308">
        <f>H7/C6</f>
        <v>0</v>
      </c>
    </row>
    <row r="8" spans="2:10" x14ac:dyDescent="0.25">
      <c r="B8" s="312" t="s">
        <v>16</v>
      </c>
      <c r="C8" s="313">
        <f>SUM(C5:C7)</f>
        <v>4199087.466</v>
      </c>
      <c r="D8" s="314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3"/>
  <sheetViews>
    <sheetView showGridLines="0" zoomScale="89" zoomScaleNormal="89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RowHeight="15" x14ac:dyDescent="0.25"/>
  <cols>
    <col min="1" max="1" width="0.85546875" style="300" customWidth="1"/>
    <col min="2" max="5" width="17.7109375" style="300" customWidth="1"/>
    <col min="6" max="6" width="23" style="302" customWidth="1"/>
    <col min="7" max="7" width="18.85546875" style="79" customWidth="1"/>
    <col min="8" max="16384" width="11.42578125" style="300"/>
  </cols>
  <sheetData>
    <row r="1" spans="2:8" ht="4.5" customHeight="1" thickBot="1" x14ac:dyDescent="0.3"/>
    <row r="2" spans="2:8" ht="21" customHeight="1" thickBot="1" x14ac:dyDescent="0.3">
      <c r="B2" s="316" t="s">
        <v>414</v>
      </c>
      <c r="C2" s="316" t="s">
        <v>378</v>
      </c>
      <c r="D2" s="316" t="s">
        <v>196</v>
      </c>
      <c r="E2" s="316" t="s">
        <v>372</v>
      </c>
      <c r="F2" s="316" t="s">
        <v>426</v>
      </c>
      <c r="G2" s="316" t="s">
        <v>446</v>
      </c>
    </row>
    <row r="3" spans="2:8" ht="24.95" customHeight="1" x14ac:dyDescent="0.25">
      <c r="B3" s="323" t="s">
        <v>388</v>
      </c>
      <c r="C3" s="324">
        <v>87399</v>
      </c>
      <c r="D3" s="324">
        <v>5645444</v>
      </c>
      <c r="E3" s="325">
        <v>423507</v>
      </c>
      <c r="F3" s="320"/>
      <c r="G3" s="320"/>
    </row>
    <row r="4" spans="2:8" ht="24.95" customHeight="1" x14ac:dyDescent="0.25">
      <c r="B4" s="326" t="s">
        <v>387</v>
      </c>
      <c r="C4" s="324">
        <v>83835</v>
      </c>
      <c r="D4" s="324">
        <v>4956020</v>
      </c>
      <c r="E4" s="325">
        <v>429559</v>
      </c>
      <c r="F4" s="320"/>
      <c r="G4" s="320"/>
    </row>
    <row r="5" spans="2:8" ht="24.95" customHeight="1" x14ac:dyDescent="0.25">
      <c r="B5" s="326" t="s">
        <v>386</v>
      </c>
      <c r="C5" s="324">
        <v>93126</v>
      </c>
      <c r="D5" s="324">
        <v>5511645</v>
      </c>
      <c r="E5" s="325">
        <v>450146</v>
      </c>
      <c r="F5" s="320"/>
      <c r="G5" s="320"/>
    </row>
    <row r="6" spans="2:8" ht="24.95" customHeight="1" x14ac:dyDescent="0.25">
      <c r="B6" s="326" t="s">
        <v>385</v>
      </c>
      <c r="C6" s="324">
        <v>108586</v>
      </c>
      <c r="D6" s="324">
        <v>5678819</v>
      </c>
      <c r="E6" s="325">
        <v>422155</v>
      </c>
      <c r="F6" s="320"/>
      <c r="G6" s="320"/>
    </row>
    <row r="7" spans="2:8" ht="24.95" customHeight="1" x14ac:dyDescent="0.25">
      <c r="B7" s="326" t="s">
        <v>384</v>
      </c>
      <c r="C7" s="324">
        <v>113859</v>
      </c>
      <c r="D7" s="324">
        <v>5963927</v>
      </c>
      <c r="E7" s="325">
        <v>395604</v>
      </c>
      <c r="F7" s="321" t="s">
        <v>429</v>
      </c>
      <c r="G7" s="321" t="s">
        <v>428</v>
      </c>
    </row>
    <row r="8" spans="2:8" ht="24.95" customHeight="1" x14ac:dyDescent="0.25">
      <c r="B8" s="326" t="s">
        <v>383</v>
      </c>
      <c r="C8" s="324">
        <v>112412</v>
      </c>
      <c r="D8" s="327">
        <v>6225747</v>
      </c>
      <c r="E8" s="325">
        <v>376269</v>
      </c>
      <c r="F8" s="321" t="s">
        <v>430</v>
      </c>
      <c r="G8" s="320"/>
    </row>
    <row r="9" spans="2:8" ht="24.95" customHeight="1" x14ac:dyDescent="0.25">
      <c r="B9" s="326" t="s">
        <v>392</v>
      </c>
      <c r="C9" s="304">
        <v>99203.687000000005</v>
      </c>
      <c r="D9" s="304">
        <v>5511680.5379999997</v>
      </c>
      <c r="E9" s="328">
        <v>364261.46899999998</v>
      </c>
      <c r="F9" s="321" t="s">
        <v>424</v>
      </c>
      <c r="G9" s="320"/>
    </row>
    <row r="10" spans="2:8" ht="24.95" customHeight="1" x14ac:dyDescent="0.25">
      <c r="B10" s="326" t="s">
        <v>382</v>
      </c>
      <c r="C10" s="304">
        <v>95987.509000000005</v>
      </c>
      <c r="D10" s="304">
        <v>5232186.608</v>
      </c>
      <c r="E10" s="328">
        <v>323560.11200000002</v>
      </c>
      <c r="F10" s="320"/>
      <c r="G10" s="320"/>
    </row>
    <row r="11" spans="2:8" ht="24.95" customHeight="1" x14ac:dyDescent="0.25">
      <c r="B11" s="326" t="s">
        <v>389</v>
      </c>
      <c r="C11" s="304">
        <v>101763.1</v>
      </c>
      <c r="D11" s="304">
        <v>5729848.5</v>
      </c>
      <c r="E11" s="328">
        <v>319277</v>
      </c>
      <c r="F11" s="320"/>
      <c r="G11" s="320"/>
    </row>
    <row r="12" spans="2:8" ht="24.95" customHeight="1" x14ac:dyDescent="0.25">
      <c r="B12" s="326" t="s">
        <v>394</v>
      </c>
      <c r="C12" s="304">
        <v>105886.77099999999</v>
      </c>
      <c r="D12" s="304">
        <v>5994518.1670000004</v>
      </c>
      <c r="E12" s="328">
        <v>285187.42099999997</v>
      </c>
      <c r="F12" s="320"/>
      <c r="G12" s="320"/>
    </row>
    <row r="13" spans="2:8" ht="24.95" customHeight="1" x14ac:dyDescent="0.25">
      <c r="B13" s="326" t="s">
        <v>450</v>
      </c>
      <c r="C13" s="304">
        <v>114105.53</v>
      </c>
      <c r="D13" s="304">
        <v>5584158.2400000002</v>
      </c>
      <c r="E13" s="328">
        <v>279806.15999999997</v>
      </c>
      <c r="F13" s="320"/>
      <c r="G13" s="320"/>
    </row>
    <row r="14" spans="2:8" ht="24.95" customHeight="1" x14ac:dyDescent="0.25">
      <c r="B14" s="326" t="s">
        <v>451</v>
      </c>
      <c r="C14" s="304">
        <v>115989.13</v>
      </c>
      <c r="D14" s="304">
        <v>5722573.3799999999</v>
      </c>
      <c r="E14" s="328">
        <v>276331.37</v>
      </c>
      <c r="F14" s="320"/>
      <c r="G14" s="320"/>
    </row>
    <row r="15" spans="2:8" ht="24.95" customHeight="1" x14ac:dyDescent="0.25">
      <c r="B15" s="326" t="s">
        <v>405</v>
      </c>
      <c r="C15" s="304">
        <v>114272.19</v>
      </c>
      <c r="D15" s="304">
        <v>5606485.2999999998</v>
      </c>
      <c r="E15" s="328">
        <v>264332.23</v>
      </c>
      <c r="F15" s="322" t="s">
        <v>432</v>
      </c>
      <c r="G15" s="395" t="s">
        <v>431</v>
      </c>
      <c r="H15" s="469" t="s">
        <v>512</v>
      </c>
    </row>
    <row r="16" spans="2:8" ht="24.95" customHeight="1" x14ac:dyDescent="0.25">
      <c r="B16" s="326" t="s">
        <v>406</v>
      </c>
      <c r="C16" s="310">
        <v>125845.21</v>
      </c>
      <c r="D16" s="386">
        <v>6044714.2199999997</v>
      </c>
      <c r="E16" s="328">
        <v>283597.23</v>
      </c>
      <c r="F16" s="320"/>
      <c r="G16" s="396"/>
      <c r="H16" s="469"/>
    </row>
    <row r="17" spans="2:9" ht="24.95" customHeight="1" x14ac:dyDescent="0.25">
      <c r="B17" s="329" t="s">
        <v>423</v>
      </c>
      <c r="C17" s="387">
        <v>126278.9</v>
      </c>
      <c r="D17" s="330">
        <v>5912788.4100000001</v>
      </c>
      <c r="E17" s="331">
        <v>267736.38</v>
      </c>
      <c r="F17" s="332" t="s">
        <v>433</v>
      </c>
      <c r="G17" s="397" t="s">
        <v>434</v>
      </c>
      <c r="H17" s="469"/>
    </row>
    <row r="18" spans="2:9" ht="24.95" customHeight="1" x14ac:dyDescent="0.25">
      <c r="B18" s="329" t="s">
        <v>449</v>
      </c>
      <c r="C18" s="387">
        <v>125308.59</v>
      </c>
      <c r="D18" s="330">
        <v>5916998.4100000001</v>
      </c>
      <c r="E18" s="331">
        <v>252904.34</v>
      </c>
      <c r="F18" s="332" t="s">
        <v>433</v>
      </c>
      <c r="G18" s="397" t="s">
        <v>435</v>
      </c>
      <c r="H18" s="469"/>
    </row>
    <row r="19" spans="2:9" ht="24.95" customHeight="1" x14ac:dyDescent="0.25">
      <c r="B19" s="329" t="s">
        <v>448</v>
      </c>
      <c r="C19" s="387">
        <v>117247.22</v>
      </c>
      <c r="D19" s="330">
        <v>5740230.1799999997</v>
      </c>
      <c r="E19" s="331">
        <v>239734.7</v>
      </c>
      <c r="F19" s="332" t="s">
        <v>433</v>
      </c>
      <c r="G19" s="397" t="s">
        <v>457</v>
      </c>
      <c r="H19" s="469"/>
      <c r="I19" s="398"/>
    </row>
    <row r="20" spans="2:9" ht="24.75" customHeight="1" x14ac:dyDescent="0.25">
      <c r="B20" s="329" t="s">
        <v>452</v>
      </c>
      <c r="C20" s="387">
        <v>118928.22</v>
      </c>
      <c r="D20" s="330">
        <v>5816188.1500000004</v>
      </c>
      <c r="E20" s="331">
        <v>238912.56</v>
      </c>
      <c r="F20" s="332" t="s">
        <v>433</v>
      </c>
      <c r="G20" s="397" t="s">
        <v>458</v>
      </c>
      <c r="H20" s="469"/>
      <c r="I20" s="398"/>
    </row>
    <row r="21" spans="2:9" ht="33" customHeight="1" x14ac:dyDescent="0.25">
      <c r="B21" s="329" t="s">
        <v>453</v>
      </c>
      <c r="C21" s="387">
        <v>131610.35</v>
      </c>
      <c r="D21" s="330">
        <v>6046323.7000000002</v>
      </c>
      <c r="E21" s="331">
        <v>263303.90000000002</v>
      </c>
      <c r="F21" s="332" t="s">
        <v>460</v>
      </c>
      <c r="G21" s="397" t="s">
        <v>434</v>
      </c>
      <c r="H21" s="469"/>
      <c r="I21" s="398"/>
    </row>
    <row r="22" spans="2:9" ht="33" customHeight="1" x14ac:dyDescent="0.25">
      <c r="B22" s="329" t="s">
        <v>454</v>
      </c>
      <c r="C22" s="387">
        <v>130821.32</v>
      </c>
      <c r="D22" s="330">
        <v>6076205.3600000003</v>
      </c>
      <c r="E22" s="331">
        <v>249110.57</v>
      </c>
      <c r="F22" s="332" t="s">
        <v>461</v>
      </c>
      <c r="G22" s="397" t="s">
        <v>459</v>
      </c>
      <c r="H22" s="469"/>
      <c r="I22" s="398"/>
    </row>
    <row r="23" spans="2:9" ht="24.75" customHeight="1" x14ac:dyDescent="0.25">
      <c r="B23" s="329" t="s">
        <v>456</v>
      </c>
      <c r="C23" s="387">
        <v>127202.39</v>
      </c>
      <c r="D23" s="387">
        <v>6114404.1100000003</v>
      </c>
      <c r="E23" s="331">
        <v>244551.5</v>
      </c>
      <c r="F23" s="332" t="s">
        <v>462</v>
      </c>
      <c r="G23" s="397" t="s">
        <v>462</v>
      </c>
      <c r="H23" s="469"/>
    </row>
    <row r="24" spans="2:9" x14ac:dyDescent="0.25">
      <c r="B24" s="329" t="s">
        <v>464</v>
      </c>
      <c r="C24" s="387">
        <v>132633.9</v>
      </c>
      <c r="D24" s="387">
        <v>5755835.5099999998</v>
      </c>
      <c r="E24" s="331">
        <v>247107.48</v>
      </c>
      <c r="F24" s="332"/>
      <c r="G24" s="397"/>
      <c r="H24" s="469"/>
    </row>
    <row r="25" spans="2:9" ht="22.5" x14ac:dyDescent="0.25">
      <c r="B25" s="329" t="s">
        <v>469</v>
      </c>
      <c r="C25" s="387">
        <v>116869.8</v>
      </c>
      <c r="D25" s="387">
        <v>5411097.5300000003</v>
      </c>
      <c r="E25" s="331">
        <v>210703.58</v>
      </c>
      <c r="F25" s="332" t="s">
        <v>509</v>
      </c>
      <c r="G25" s="397" t="s">
        <v>510</v>
      </c>
      <c r="H25" s="469"/>
    </row>
    <row r="26" spans="2:9" ht="22.5" x14ac:dyDescent="0.25">
      <c r="B26" s="329" t="s">
        <v>492</v>
      </c>
      <c r="C26" s="387">
        <v>134421.4</v>
      </c>
      <c r="D26" s="387">
        <v>5337041.28</v>
      </c>
      <c r="E26" s="331">
        <v>221698.33</v>
      </c>
      <c r="F26" s="332" t="s">
        <v>509</v>
      </c>
      <c r="G26" s="397" t="s">
        <v>511</v>
      </c>
      <c r="H26" s="469"/>
    </row>
    <row r="27" spans="2:9" x14ac:dyDescent="0.25">
      <c r="B27" s="329" t="s">
        <v>495</v>
      </c>
      <c r="C27" s="387">
        <v>110963.31</v>
      </c>
      <c r="D27" s="387">
        <v>5229629.4400000004</v>
      </c>
      <c r="E27" s="331">
        <v>202805.14</v>
      </c>
      <c r="F27" s="332"/>
      <c r="G27" s="333"/>
    </row>
    <row r="28" spans="2:9" x14ac:dyDescent="0.25">
      <c r="B28" s="329" t="s">
        <v>500</v>
      </c>
      <c r="C28" s="387">
        <v>108650.38</v>
      </c>
      <c r="D28" s="387">
        <v>5184216.4000000004</v>
      </c>
      <c r="E28" s="331">
        <v>196603.49</v>
      </c>
      <c r="F28" s="332"/>
      <c r="G28" s="333"/>
    </row>
    <row r="29" spans="2:9" x14ac:dyDescent="0.25">
      <c r="B29" s="329" t="s">
        <v>506</v>
      </c>
      <c r="C29" s="387">
        <v>101786.21</v>
      </c>
      <c r="D29" s="387">
        <v>5153924.3099999996</v>
      </c>
      <c r="E29" s="331">
        <v>181891.44</v>
      </c>
      <c r="F29" s="332"/>
      <c r="G29" s="333"/>
    </row>
    <row r="30" spans="2:9" ht="22.5" x14ac:dyDescent="0.25">
      <c r="B30" s="329" t="s">
        <v>508</v>
      </c>
      <c r="C30" s="387">
        <v>107036.54</v>
      </c>
      <c r="D30" s="387">
        <v>4659302.5</v>
      </c>
      <c r="E30" s="331">
        <v>191987.59</v>
      </c>
      <c r="F30" s="332" t="s">
        <v>521</v>
      </c>
      <c r="G30" s="333" t="s">
        <v>457</v>
      </c>
    </row>
    <row r="31" spans="2:9" x14ac:dyDescent="0.25">
      <c r="B31" s="329" t="s">
        <v>515</v>
      </c>
      <c r="C31" s="387">
        <v>108845.6</v>
      </c>
      <c r="D31" s="387">
        <v>5133523.37</v>
      </c>
      <c r="E31" s="331">
        <v>184224.53</v>
      </c>
      <c r="F31" s="332"/>
      <c r="G31" s="333"/>
    </row>
    <row r="32" spans="2:9" x14ac:dyDescent="0.25">
      <c r="B32" s="329" t="s">
        <v>522</v>
      </c>
      <c r="C32" s="387">
        <v>94945.36</v>
      </c>
      <c r="D32" s="387">
        <v>4073834.3</v>
      </c>
      <c r="E32" s="331">
        <v>166564.57999999999</v>
      </c>
      <c r="F32" s="332"/>
      <c r="G32" s="333"/>
    </row>
    <row r="33" spans="2:7" x14ac:dyDescent="0.25">
      <c r="B33" s="329" t="s">
        <v>529</v>
      </c>
      <c r="C33" s="387">
        <v>75114.12</v>
      </c>
      <c r="D33" s="387">
        <v>3429090.15</v>
      </c>
      <c r="E33" s="331">
        <v>131323.24</v>
      </c>
      <c r="F33" s="332"/>
      <c r="G33" s="333"/>
    </row>
    <row r="34" spans="2:7" ht="15.75" thickBot="1" x14ac:dyDescent="0.3">
      <c r="B34" s="329" t="s">
        <v>536</v>
      </c>
      <c r="C34" s="387">
        <v>20253.34</v>
      </c>
      <c r="D34" s="387">
        <v>3326371.7</v>
      </c>
      <c r="E34" s="331">
        <v>123693.17</v>
      </c>
      <c r="F34" s="332"/>
      <c r="G34" s="333"/>
    </row>
    <row r="35" spans="2:7" ht="15.75" thickBot="1" x14ac:dyDescent="0.3">
      <c r="B35" s="368" t="s">
        <v>588</v>
      </c>
      <c r="C35" s="391">
        <v>71708.460000000006</v>
      </c>
      <c r="D35" s="391">
        <v>4009037.446</v>
      </c>
      <c r="E35" s="377">
        <v>118341.56</v>
      </c>
      <c r="F35" s="369"/>
      <c r="G35" s="370"/>
    </row>
    <row r="36" spans="2:7" x14ac:dyDescent="0.25">
      <c r="B36" s="450"/>
      <c r="C36" s="451"/>
      <c r="D36" s="451"/>
      <c r="E36" s="452"/>
      <c r="F36" s="453"/>
      <c r="G36" s="454"/>
    </row>
    <row r="37" spans="2:7" x14ac:dyDescent="0.25">
      <c r="B37" s="450"/>
      <c r="C37" s="451"/>
      <c r="D37" s="451"/>
      <c r="E37" s="452"/>
      <c r="F37" s="453"/>
      <c r="G37" s="454"/>
    </row>
    <row r="38" spans="2:7" x14ac:dyDescent="0.25">
      <c r="D38" s="400">
        <f>D23-D30</f>
        <v>1455101.6100000003</v>
      </c>
    </row>
    <row r="39" spans="2:7" x14ac:dyDescent="0.25">
      <c r="D39" s="401">
        <f>D38/D23</f>
        <v>0.2379792999975594</v>
      </c>
    </row>
    <row r="43" spans="2:7" x14ac:dyDescent="0.25">
      <c r="F43" s="300"/>
    </row>
  </sheetData>
  <mergeCells count="1">
    <mergeCell ref="H15:H26"/>
  </mergeCells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2"/>
  <sheetViews>
    <sheetView showGridLines="0" tabSelected="1" topLeftCell="A22" zoomScaleNormal="100" workbookViewId="0">
      <selection activeCell="H34" sqref="H34"/>
    </sheetView>
  </sheetViews>
  <sheetFormatPr baseColWidth="10" defaultRowHeight="15" x14ac:dyDescent="0.25"/>
  <cols>
    <col min="1" max="1" width="0.85546875" customWidth="1"/>
    <col min="2" max="5" width="17.7109375" style="334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6" t="s">
        <v>414</v>
      </c>
      <c r="C2" s="316" t="s">
        <v>8</v>
      </c>
      <c r="D2" s="316" t="s">
        <v>415</v>
      </c>
      <c r="E2" s="316" t="s">
        <v>416</v>
      </c>
    </row>
    <row r="3" spans="2:6" ht="20.100000000000001" customHeight="1" x14ac:dyDescent="0.25">
      <c r="B3" s="351" t="s">
        <v>391</v>
      </c>
      <c r="C3" s="352">
        <v>229372.38333333313</v>
      </c>
      <c r="D3" s="352">
        <v>1349796.46</v>
      </c>
      <c r="E3" s="352">
        <v>282574.91666666669</v>
      </c>
    </row>
    <row r="4" spans="2:6" ht="20.100000000000001" customHeight="1" x14ac:dyDescent="0.25">
      <c r="B4" s="337" t="s">
        <v>382</v>
      </c>
      <c r="C4" s="336">
        <v>328458.67</v>
      </c>
      <c r="D4" s="336">
        <v>1337820.58</v>
      </c>
      <c r="E4" s="336">
        <v>196728.92</v>
      </c>
    </row>
    <row r="5" spans="2:6" ht="20.100000000000001" customHeight="1" x14ac:dyDescent="0.25">
      <c r="B5" s="337" t="s">
        <v>389</v>
      </c>
      <c r="C5" s="336">
        <v>614295.7833451</v>
      </c>
      <c r="D5" s="336">
        <v>1344824.8166666655</v>
      </c>
      <c r="E5" s="336">
        <v>380612.2043000001</v>
      </c>
    </row>
    <row r="6" spans="2:6" ht="20.100000000000001" customHeight="1" x14ac:dyDescent="0.25">
      <c r="B6" s="337" t="s">
        <v>394</v>
      </c>
      <c r="C6" s="336">
        <v>610566.51666666579</v>
      </c>
      <c r="D6" s="388">
        <v>2165471.8499999978</v>
      </c>
      <c r="E6" s="336">
        <v>621346.44999999984</v>
      </c>
    </row>
    <row r="7" spans="2:6" ht="20.100000000000001" customHeight="1" x14ac:dyDescent="0.25">
      <c r="B7" s="337" t="s">
        <v>450</v>
      </c>
      <c r="C7" s="336">
        <v>495980.07666666608</v>
      </c>
      <c r="D7" s="336">
        <v>1710027.4833333315</v>
      </c>
      <c r="E7" s="336">
        <v>288256.72366666654</v>
      </c>
    </row>
    <row r="8" spans="2:6" ht="20.100000000000001" customHeight="1" x14ac:dyDescent="0.25">
      <c r="B8" s="337" t="s">
        <v>451</v>
      </c>
      <c r="C8" s="336">
        <v>645742.58333333244</v>
      </c>
      <c r="D8" s="336">
        <v>1605951.2166666649</v>
      </c>
      <c r="E8" s="336">
        <v>418884.89437000017</v>
      </c>
    </row>
    <row r="9" spans="2:6" ht="20.100000000000001" customHeight="1" x14ac:dyDescent="0.25">
      <c r="B9" s="337" t="s">
        <v>405</v>
      </c>
      <c r="C9" s="336">
        <v>610706.95333333267</v>
      </c>
      <c r="D9" s="336">
        <v>1347746.1333333317</v>
      </c>
      <c r="E9" s="336">
        <v>335206.93333333335</v>
      </c>
      <c r="F9" s="335" t="s">
        <v>409</v>
      </c>
    </row>
    <row r="10" spans="2:6" ht="20.100000000000001" customHeight="1" x14ac:dyDescent="0.25">
      <c r="B10" s="337" t="s">
        <v>406</v>
      </c>
      <c r="C10" s="385">
        <v>948656.81666666537</v>
      </c>
      <c r="D10" s="385">
        <v>1116358.3666666651</v>
      </c>
      <c r="E10" s="385">
        <v>744277.69999999984</v>
      </c>
    </row>
    <row r="11" spans="2:6" ht="20.100000000000001" customHeight="1" x14ac:dyDescent="0.25">
      <c r="B11" s="337" t="s">
        <v>423</v>
      </c>
      <c r="C11" s="385">
        <v>845932.97666666622</v>
      </c>
      <c r="D11" s="385">
        <v>1795789.6333333314</v>
      </c>
      <c r="E11" s="385">
        <v>421628.28</v>
      </c>
    </row>
    <row r="12" spans="2:6" ht="20.100000000000001" customHeight="1" x14ac:dyDescent="0.25">
      <c r="B12" s="337" t="s">
        <v>449</v>
      </c>
      <c r="C12" s="385">
        <v>1094224.013333332</v>
      </c>
      <c r="D12" s="385">
        <v>1811610.2333333315</v>
      </c>
      <c r="E12" s="385">
        <v>474333.75099999999</v>
      </c>
    </row>
    <row r="13" spans="2:6" x14ac:dyDescent="0.25">
      <c r="B13" s="337" t="s">
        <v>448</v>
      </c>
      <c r="C13" s="385">
        <v>975683.08333333232</v>
      </c>
      <c r="D13" s="399">
        <v>1889718.6499999987</v>
      </c>
      <c r="E13" s="385">
        <v>424470.00669999997</v>
      </c>
    </row>
    <row r="14" spans="2:6" x14ac:dyDescent="0.25">
      <c r="B14" s="337" t="s">
        <v>452</v>
      </c>
      <c r="C14" s="385">
        <v>1223152.2133333324</v>
      </c>
      <c r="D14" s="385">
        <v>1781795.2599999984</v>
      </c>
      <c r="E14" s="385">
        <v>521529.59000000014</v>
      </c>
    </row>
    <row r="15" spans="2:6" x14ac:dyDescent="0.25">
      <c r="B15" s="337" t="s">
        <v>453</v>
      </c>
      <c r="C15" s="385">
        <v>1024428.1466666657</v>
      </c>
      <c r="D15" s="385">
        <v>1760664.8666666644</v>
      </c>
      <c r="E15" s="385">
        <v>584810.86666666658</v>
      </c>
    </row>
    <row r="16" spans="2:6" x14ac:dyDescent="0.25">
      <c r="B16" s="337" t="s">
        <v>454</v>
      </c>
      <c r="C16" s="385">
        <v>1020359.2299999989</v>
      </c>
      <c r="D16" s="385">
        <v>1819450.7899999984</v>
      </c>
      <c r="E16" s="385">
        <v>761014.54300000006</v>
      </c>
    </row>
    <row r="17" spans="2:5" x14ac:dyDescent="0.25">
      <c r="B17" s="337" t="s">
        <v>456</v>
      </c>
      <c r="C17" s="385">
        <v>1236435.7666666657</v>
      </c>
      <c r="D17" s="385">
        <v>1863513.5366666648</v>
      </c>
      <c r="E17" s="385">
        <v>682036.51930000028</v>
      </c>
    </row>
    <row r="18" spans="2:5" x14ac:dyDescent="0.25">
      <c r="B18" s="337" t="s">
        <v>464</v>
      </c>
      <c r="C18" s="385">
        <v>1413896.4399999988</v>
      </c>
      <c r="D18" s="388">
        <v>1911445.8866666649</v>
      </c>
      <c r="E18" s="385">
        <v>305591.94333333336</v>
      </c>
    </row>
    <row r="19" spans="2:5" x14ac:dyDescent="0.25">
      <c r="B19" s="337" t="s">
        <v>469</v>
      </c>
      <c r="C19" s="385">
        <v>728229.89666666603</v>
      </c>
      <c r="D19" s="385">
        <v>1694797.60333333</v>
      </c>
      <c r="E19" s="385">
        <v>204620.06140000001</v>
      </c>
    </row>
    <row r="20" spans="2:5" x14ac:dyDescent="0.25">
      <c r="B20" s="337" t="s">
        <v>492</v>
      </c>
      <c r="C20" s="385">
        <v>1080001.7933333321</v>
      </c>
      <c r="D20" s="385">
        <v>1689052.0499999984</v>
      </c>
      <c r="E20" s="385">
        <v>574190.40989999985</v>
      </c>
    </row>
    <row r="21" spans="2:5" x14ac:dyDescent="0.25">
      <c r="B21" s="337" t="s">
        <v>495</v>
      </c>
      <c r="C21" s="385">
        <v>1039748.3633333314</v>
      </c>
      <c r="D21" s="385">
        <v>1566862.6999999983</v>
      </c>
      <c r="E21" s="385">
        <v>495546.88539999991</v>
      </c>
    </row>
    <row r="22" spans="2:5" x14ac:dyDescent="0.25">
      <c r="B22" s="337" t="s">
        <v>500</v>
      </c>
      <c r="C22" s="385">
        <v>825826.8</v>
      </c>
      <c r="D22" s="385">
        <v>1608232.4566666654</v>
      </c>
      <c r="E22" s="385">
        <v>421434.18497000012</v>
      </c>
    </row>
    <row r="23" spans="2:5" x14ac:dyDescent="0.25">
      <c r="B23" s="337" t="s">
        <v>506</v>
      </c>
      <c r="C23" s="385">
        <v>1145203.633333331</v>
      </c>
      <c r="D23" s="385">
        <v>1734749.1999999981</v>
      </c>
      <c r="E23" s="385">
        <v>379280.33332999999</v>
      </c>
    </row>
    <row r="24" spans="2:5" x14ac:dyDescent="0.25">
      <c r="B24" s="337" t="s">
        <v>508</v>
      </c>
      <c r="C24" s="385">
        <v>1010198.6966666657</v>
      </c>
      <c r="D24" s="385">
        <v>1364365.7233333318</v>
      </c>
      <c r="E24" s="385">
        <v>241132.81</v>
      </c>
    </row>
    <row r="25" spans="2:5" x14ac:dyDescent="0.25">
      <c r="B25" s="337" t="s">
        <v>515</v>
      </c>
      <c r="C25" s="385">
        <v>1375636.3033333314</v>
      </c>
      <c r="D25" s="385">
        <v>1529460.0466666652</v>
      </c>
      <c r="E25" s="385">
        <v>478085.30900000007</v>
      </c>
    </row>
    <row r="26" spans="2:5" x14ac:dyDescent="0.25">
      <c r="B26" s="337" t="s">
        <v>522</v>
      </c>
      <c r="C26" s="385">
        <v>529672.07666666608</v>
      </c>
      <c r="D26" s="385">
        <v>1318167.7166666652</v>
      </c>
      <c r="E26" s="385">
        <v>20579.573333333334</v>
      </c>
    </row>
    <row r="27" spans="2:5" x14ac:dyDescent="0.25">
      <c r="B27" s="337" t="s">
        <v>529</v>
      </c>
      <c r="C27" s="385">
        <v>776743.3166666656</v>
      </c>
      <c r="D27" s="385">
        <v>1260408.4866666654</v>
      </c>
      <c r="E27" s="385">
        <v>0</v>
      </c>
    </row>
    <row r="28" spans="2:5" x14ac:dyDescent="0.25">
      <c r="B28" s="337" t="s">
        <v>536</v>
      </c>
      <c r="C28" s="385">
        <v>512422.67666666594</v>
      </c>
      <c r="D28" s="385">
        <v>1221685.8366666653</v>
      </c>
      <c r="E28" s="385">
        <v>1641.01</v>
      </c>
    </row>
    <row r="29" spans="2:5" x14ac:dyDescent="0.25">
      <c r="B29" s="337" t="s">
        <v>588</v>
      </c>
      <c r="C29" s="385">
        <v>443706.27666666621</v>
      </c>
      <c r="D29" s="385">
        <v>1196007.4099999999</v>
      </c>
      <c r="E29" s="385">
        <v>0</v>
      </c>
    </row>
    <row r="30" spans="2:5" x14ac:dyDescent="0.25">
      <c r="B30" s="392"/>
    </row>
    <row r="31" spans="2:5" x14ac:dyDescent="0.25">
      <c r="B31" s="392"/>
      <c r="D31" s="400">
        <f>D18-D24</f>
        <v>547080.1633333331</v>
      </c>
    </row>
    <row r="32" spans="2:5" x14ac:dyDescent="0.25">
      <c r="B32" s="392"/>
      <c r="D32" s="401">
        <f>D31/D18</f>
        <v>0.28621273934538427</v>
      </c>
    </row>
  </sheetData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48"/>
  <sheetViews>
    <sheetView topLeftCell="A19" zoomScale="85" zoomScaleNormal="85" workbookViewId="0">
      <selection activeCell="J34" sqref="J34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x14ac:dyDescent="0.25">
      <c r="B2" s="470" t="s">
        <v>196</v>
      </c>
      <c r="C2" s="471"/>
    </row>
    <row r="3" spans="2:9" ht="20.100000000000001" customHeight="1" x14ac:dyDescent="0.25">
      <c r="B3" s="402" t="s">
        <v>436</v>
      </c>
      <c r="C3" s="402" t="s">
        <v>373</v>
      </c>
      <c r="D3" s="403" t="s">
        <v>214</v>
      </c>
      <c r="E3" s="403" t="s">
        <v>216</v>
      </c>
      <c r="F3" s="403" t="s">
        <v>374</v>
      </c>
      <c r="G3" s="403" t="s">
        <v>375</v>
      </c>
      <c r="H3" s="403" t="s">
        <v>376</v>
      </c>
      <c r="I3" s="403" t="s">
        <v>377</v>
      </c>
    </row>
    <row r="4" spans="2:9" ht="17.100000000000001" customHeight="1" x14ac:dyDescent="0.25">
      <c r="B4" s="393"/>
      <c r="C4" s="414" t="s">
        <v>502</v>
      </c>
      <c r="D4" s="415" t="s">
        <v>516</v>
      </c>
      <c r="E4" s="404">
        <v>44900</v>
      </c>
      <c r="F4" s="416">
        <v>0.20833333333333334</v>
      </c>
      <c r="G4" s="416">
        <v>0.375</v>
      </c>
      <c r="H4" s="405">
        <v>40405.199999999997</v>
      </c>
      <c r="I4" s="380">
        <v>43067</v>
      </c>
    </row>
    <row r="5" spans="2:9" ht="17.100000000000001" customHeight="1" x14ac:dyDescent="0.25">
      <c r="B5" s="393"/>
      <c r="C5" s="414" t="s">
        <v>537</v>
      </c>
      <c r="D5" s="415" t="s">
        <v>538</v>
      </c>
      <c r="E5" s="404">
        <v>44900</v>
      </c>
      <c r="F5" s="416">
        <v>0.85416666666666663</v>
      </c>
      <c r="G5" s="416">
        <v>0.91666666666666663</v>
      </c>
      <c r="H5" s="405">
        <v>12780.5333333333</v>
      </c>
      <c r="I5" s="380">
        <v>24432</v>
      </c>
    </row>
    <row r="6" spans="2:9" ht="17.100000000000001" customHeight="1" x14ac:dyDescent="0.25">
      <c r="B6" s="393"/>
      <c r="C6" s="414" t="s">
        <v>589</v>
      </c>
      <c r="D6" s="415" t="s">
        <v>538</v>
      </c>
      <c r="E6" s="404">
        <v>44901</v>
      </c>
      <c r="F6" s="416">
        <v>0.85416666666666663</v>
      </c>
      <c r="G6" s="416">
        <v>0.91666666666666663</v>
      </c>
      <c r="H6" s="405">
        <v>16152.4333333333</v>
      </c>
      <c r="I6" s="380">
        <v>25666</v>
      </c>
    </row>
    <row r="7" spans="2:9" ht="17.100000000000001" customHeight="1" x14ac:dyDescent="0.25">
      <c r="B7" s="393"/>
      <c r="C7" s="414" t="s">
        <v>590</v>
      </c>
      <c r="D7" s="415" t="s">
        <v>538</v>
      </c>
      <c r="E7" s="404">
        <v>44902</v>
      </c>
      <c r="F7" s="416">
        <v>0.85416666666666663</v>
      </c>
      <c r="G7" s="416">
        <v>0.91666666666666663</v>
      </c>
      <c r="H7" s="405">
        <v>12370.4666666666</v>
      </c>
      <c r="I7" s="380">
        <v>33728</v>
      </c>
    </row>
    <row r="8" spans="2:9" ht="17.100000000000001" customHeight="1" x14ac:dyDescent="0.25">
      <c r="B8" s="393"/>
      <c r="C8" s="414" t="s">
        <v>591</v>
      </c>
      <c r="D8" s="415" t="s">
        <v>538</v>
      </c>
      <c r="E8" s="404">
        <v>44903</v>
      </c>
      <c r="F8" s="416">
        <v>0.85416666666666663</v>
      </c>
      <c r="G8" s="416">
        <v>0.91666666666666663</v>
      </c>
      <c r="H8" s="405">
        <v>10386.7833333333</v>
      </c>
      <c r="I8" s="380">
        <v>24102</v>
      </c>
    </row>
    <row r="9" spans="2:9" ht="17.100000000000001" customHeight="1" x14ac:dyDescent="0.25">
      <c r="B9" s="393"/>
      <c r="C9" s="414" t="s">
        <v>591</v>
      </c>
      <c r="D9" s="415" t="s">
        <v>538</v>
      </c>
      <c r="E9" s="404">
        <v>44904</v>
      </c>
      <c r="F9" s="416">
        <v>0.85416666666666663</v>
      </c>
      <c r="G9" s="416">
        <v>0.91666666666666663</v>
      </c>
      <c r="H9" s="405">
        <v>10564.2</v>
      </c>
      <c r="I9" s="380">
        <v>23665</v>
      </c>
    </row>
    <row r="10" spans="2:9" ht="17.100000000000001" customHeight="1" x14ac:dyDescent="0.25">
      <c r="B10" s="393"/>
      <c r="C10" s="414" t="s">
        <v>591</v>
      </c>
      <c r="D10" s="415" t="s">
        <v>538</v>
      </c>
      <c r="E10" s="404">
        <v>44905</v>
      </c>
      <c r="F10" s="416">
        <v>0.91666666666666663</v>
      </c>
      <c r="G10" s="416">
        <v>0.99930555555555556</v>
      </c>
      <c r="H10" s="405">
        <v>7150.5333333333301</v>
      </c>
      <c r="I10" s="380">
        <v>18622</v>
      </c>
    </row>
    <row r="11" spans="2:9" ht="17.100000000000001" customHeight="1" x14ac:dyDescent="0.25">
      <c r="B11" s="393"/>
      <c r="C11" s="414" t="s">
        <v>592</v>
      </c>
      <c r="D11" s="415" t="s">
        <v>503</v>
      </c>
      <c r="E11" s="404">
        <v>44900</v>
      </c>
      <c r="F11" s="416">
        <v>0.70833333333333337</v>
      </c>
      <c r="G11" s="416">
        <v>0.77083333333333337</v>
      </c>
      <c r="H11" s="405">
        <v>742.36666666666599</v>
      </c>
      <c r="I11" s="380">
        <v>1989</v>
      </c>
    </row>
    <row r="12" spans="2:9" ht="17.100000000000001" customHeight="1" x14ac:dyDescent="0.25">
      <c r="B12" s="393"/>
      <c r="C12" s="414" t="s">
        <v>592</v>
      </c>
      <c r="D12" s="415" t="s">
        <v>503</v>
      </c>
      <c r="E12" s="404">
        <v>44901</v>
      </c>
      <c r="F12" s="416">
        <v>0.70833333333333337</v>
      </c>
      <c r="G12" s="416">
        <v>0.77083333333333337</v>
      </c>
      <c r="H12" s="405">
        <v>861.53333333333296</v>
      </c>
      <c r="I12" s="380">
        <v>2047</v>
      </c>
    </row>
    <row r="13" spans="2:9" ht="17.100000000000001" customHeight="1" x14ac:dyDescent="0.25">
      <c r="B13" s="393"/>
      <c r="C13" s="414" t="s">
        <v>592</v>
      </c>
      <c r="D13" s="415" t="s">
        <v>503</v>
      </c>
      <c r="E13" s="404">
        <v>44902</v>
      </c>
      <c r="F13" s="416">
        <v>0.70833333333333337</v>
      </c>
      <c r="G13" s="416">
        <v>0.77083333333333337</v>
      </c>
      <c r="H13" s="405">
        <v>430</v>
      </c>
      <c r="I13" s="380">
        <v>4046</v>
      </c>
    </row>
    <row r="14" spans="2:9" ht="17.100000000000001" customHeight="1" x14ac:dyDescent="0.25">
      <c r="B14" s="393"/>
      <c r="C14" s="414" t="s">
        <v>592</v>
      </c>
      <c r="D14" s="415" t="s">
        <v>503</v>
      </c>
      <c r="E14" s="404">
        <v>44903</v>
      </c>
      <c r="F14" s="416">
        <v>0.70833333333333337</v>
      </c>
      <c r="G14" s="416">
        <v>0.77083333333333337</v>
      </c>
      <c r="H14" s="405">
        <v>345.51666666666603</v>
      </c>
      <c r="I14" s="380">
        <v>2179</v>
      </c>
    </row>
    <row r="15" spans="2:9" ht="17.100000000000001" customHeight="1" x14ac:dyDescent="0.25">
      <c r="B15" s="393"/>
      <c r="C15" s="414" t="s">
        <v>592</v>
      </c>
      <c r="D15" s="415" t="s">
        <v>503</v>
      </c>
      <c r="E15" s="404">
        <v>44904</v>
      </c>
      <c r="F15" s="416">
        <v>0.70833333333333337</v>
      </c>
      <c r="G15" s="416">
        <v>0.77083333333333337</v>
      </c>
      <c r="H15" s="405">
        <v>1358.4</v>
      </c>
      <c r="I15" s="380">
        <v>4252</v>
      </c>
    </row>
    <row r="16" spans="2:9" ht="17.100000000000001" customHeight="1" x14ac:dyDescent="0.25">
      <c r="B16" s="393"/>
      <c r="C16" s="414" t="s">
        <v>593</v>
      </c>
      <c r="D16" s="415" t="s">
        <v>516</v>
      </c>
      <c r="E16" s="404">
        <v>44900</v>
      </c>
      <c r="F16" s="416">
        <v>0.89583333333333337</v>
      </c>
      <c r="G16" s="416">
        <v>0.9375</v>
      </c>
      <c r="H16" s="405">
        <v>11671.233333333301</v>
      </c>
      <c r="I16" s="380">
        <v>27696</v>
      </c>
    </row>
    <row r="17" spans="2:9" ht="17.100000000000001" customHeight="1" x14ac:dyDescent="0.25">
      <c r="B17" s="393"/>
      <c r="C17" s="414" t="s">
        <v>593</v>
      </c>
      <c r="D17" s="415" t="s">
        <v>516</v>
      </c>
      <c r="E17" s="404">
        <v>44901</v>
      </c>
      <c r="F17" s="416">
        <v>0.89583333333333337</v>
      </c>
      <c r="G17" s="416">
        <v>0.9375</v>
      </c>
      <c r="H17" s="405">
        <v>10738.8</v>
      </c>
      <c r="I17" s="380">
        <v>27344</v>
      </c>
    </row>
    <row r="18" spans="2:9" ht="17.100000000000001" customHeight="1" x14ac:dyDescent="0.25">
      <c r="B18" s="393"/>
      <c r="C18" s="414" t="s">
        <v>593</v>
      </c>
      <c r="D18" s="415" t="s">
        <v>516</v>
      </c>
      <c r="E18" s="404">
        <v>44902</v>
      </c>
      <c r="F18" s="416">
        <v>0.89583333333333337</v>
      </c>
      <c r="G18" s="416">
        <v>0.9375</v>
      </c>
      <c r="H18" s="405">
        <v>10911.5</v>
      </c>
      <c r="I18" s="380">
        <v>30889</v>
      </c>
    </row>
    <row r="19" spans="2:9" ht="17.100000000000001" customHeight="1" x14ac:dyDescent="0.25">
      <c r="B19" s="393"/>
      <c r="C19" s="414" t="s">
        <v>593</v>
      </c>
      <c r="D19" s="415" t="s">
        <v>516</v>
      </c>
      <c r="E19" s="404">
        <v>44903</v>
      </c>
      <c r="F19" s="416">
        <v>0.89583333333333337</v>
      </c>
      <c r="G19" s="416">
        <v>0.9375</v>
      </c>
      <c r="H19" s="405">
        <v>9275.7833333333292</v>
      </c>
      <c r="I19" s="380">
        <v>24251</v>
      </c>
    </row>
    <row r="20" spans="2:9" ht="17.100000000000001" customHeight="1" x14ac:dyDescent="0.25">
      <c r="B20" s="393"/>
      <c r="C20" s="414" t="s">
        <v>593</v>
      </c>
      <c r="D20" s="415" t="s">
        <v>516</v>
      </c>
      <c r="E20" s="404">
        <v>44904</v>
      </c>
      <c r="F20" s="416">
        <v>0.89583333333333337</v>
      </c>
      <c r="G20" s="416">
        <v>0.9375</v>
      </c>
      <c r="H20" s="405">
        <v>9685.75</v>
      </c>
      <c r="I20" s="380">
        <v>24366</v>
      </c>
    </row>
    <row r="21" spans="2:9" ht="17.100000000000001" customHeight="1" x14ac:dyDescent="0.25">
      <c r="B21" s="393"/>
      <c r="C21" s="414" t="s">
        <v>539</v>
      </c>
      <c r="D21" s="415" t="s">
        <v>381</v>
      </c>
      <c r="E21" s="404">
        <v>44900</v>
      </c>
      <c r="F21" s="416">
        <v>0.58333333333333337</v>
      </c>
      <c r="G21" s="416">
        <v>0.8125</v>
      </c>
      <c r="H21" s="405">
        <v>13472.8166666666</v>
      </c>
      <c r="I21" s="380">
        <v>22518</v>
      </c>
    </row>
    <row r="22" spans="2:9" ht="17.100000000000001" customHeight="1" x14ac:dyDescent="0.25">
      <c r="B22" s="393"/>
      <c r="C22" s="414" t="s">
        <v>539</v>
      </c>
      <c r="D22" s="415" t="s">
        <v>381</v>
      </c>
      <c r="E22" s="404">
        <v>44901</v>
      </c>
      <c r="F22" s="416">
        <v>0.58333333333333337</v>
      </c>
      <c r="G22" s="416">
        <v>0.8125</v>
      </c>
      <c r="H22" s="405">
        <v>13547.95</v>
      </c>
      <c r="I22" s="380">
        <v>21670</v>
      </c>
    </row>
    <row r="23" spans="2:9" ht="17.100000000000001" customHeight="1" x14ac:dyDescent="0.25">
      <c r="B23" s="393"/>
      <c r="C23" s="414" t="s">
        <v>539</v>
      </c>
      <c r="D23" s="415" t="s">
        <v>381</v>
      </c>
      <c r="E23" s="404">
        <v>44902</v>
      </c>
      <c r="F23" s="416">
        <v>0.58333333333333337</v>
      </c>
      <c r="G23" s="416">
        <v>0.8125</v>
      </c>
      <c r="H23" s="405">
        <v>29627.2833333333</v>
      </c>
      <c r="I23" s="380">
        <v>64564</v>
      </c>
    </row>
    <row r="24" spans="2:9" ht="17.100000000000001" customHeight="1" x14ac:dyDescent="0.25">
      <c r="B24" s="393"/>
      <c r="C24" s="414" t="s">
        <v>539</v>
      </c>
      <c r="D24" s="415" t="s">
        <v>381</v>
      </c>
      <c r="E24" s="404">
        <v>44903</v>
      </c>
      <c r="F24" s="416">
        <v>0.58333333333333337</v>
      </c>
      <c r="G24" s="416">
        <v>0.8125</v>
      </c>
      <c r="H24" s="405">
        <v>12656.1333333333</v>
      </c>
      <c r="I24" s="380">
        <v>28796</v>
      </c>
    </row>
    <row r="25" spans="2:9" ht="17.100000000000001" customHeight="1" x14ac:dyDescent="0.25">
      <c r="B25" s="393"/>
      <c r="C25" s="414" t="s">
        <v>539</v>
      </c>
      <c r="D25" s="415" t="s">
        <v>381</v>
      </c>
      <c r="E25" s="404">
        <v>44904</v>
      </c>
      <c r="F25" s="416">
        <v>0.58333333333333337</v>
      </c>
      <c r="G25" s="416">
        <v>0.8125</v>
      </c>
      <c r="H25" s="405">
        <v>11987.25</v>
      </c>
      <c r="I25" s="380">
        <v>28404</v>
      </c>
    </row>
    <row r="26" spans="2:9" ht="17.100000000000001" customHeight="1" x14ac:dyDescent="0.25">
      <c r="B26" s="394"/>
      <c r="C26" s="420" t="s">
        <v>594</v>
      </c>
      <c r="D26" s="421" t="s">
        <v>503</v>
      </c>
      <c r="E26" s="404">
        <v>44905</v>
      </c>
      <c r="F26" s="422">
        <v>0.75</v>
      </c>
      <c r="G26" s="455">
        <v>0.875</v>
      </c>
      <c r="H26" s="423">
        <v>740.71666666666601</v>
      </c>
      <c r="I26" s="456">
        <v>6529</v>
      </c>
    </row>
    <row r="27" spans="2:9" ht="17.100000000000001" customHeight="1" x14ac:dyDescent="0.25">
      <c r="B27" s="393" t="s">
        <v>595</v>
      </c>
      <c r="C27" s="414" t="s">
        <v>596</v>
      </c>
      <c r="D27" s="415" t="s">
        <v>523</v>
      </c>
      <c r="E27" s="404">
        <v>44905</v>
      </c>
      <c r="F27" s="416">
        <v>0.47916666666666669</v>
      </c>
      <c r="G27" s="416">
        <v>0.91666666666666663</v>
      </c>
      <c r="H27" s="423">
        <v>4021.6666666666601</v>
      </c>
      <c r="I27" s="443">
        <v>6627</v>
      </c>
    </row>
    <row r="28" spans="2:9" ht="17.100000000000001" customHeight="1" x14ac:dyDescent="0.25">
      <c r="B28" s="393"/>
      <c r="C28" s="414" t="s">
        <v>504</v>
      </c>
      <c r="D28" s="415" t="s">
        <v>516</v>
      </c>
      <c r="E28" s="404">
        <v>44905</v>
      </c>
      <c r="F28" s="416">
        <v>0.95833333333333337</v>
      </c>
      <c r="G28" s="416">
        <v>0.5</v>
      </c>
      <c r="H28" s="405">
        <v>1886.75</v>
      </c>
      <c r="I28" s="380">
        <v>7685</v>
      </c>
    </row>
    <row r="29" spans="2:9" ht="17.100000000000001" customHeight="1" x14ac:dyDescent="0.25">
      <c r="B29" s="393"/>
      <c r="C29" s="393" t="s">
        <v>540</v>
      </c>
      <c r="D29" s="417" t="s">
        <v>516</v>
      </c>
      <c r="E29" s="404">
        <v>44905</v>
      </c>
      <c r="F29" s="416">
        <v>0.79166666666666663</v>
      </c>
      <c r="G29" s="416">
        <v>0.875</v>
      </c>
      <c r="H29" s="405">
        <v>29950.75</v>
      </c>
      <c r="I29" s="380">
        <v>36208</v>
      </c>
    </row>
    <row r="30" spans="2:9" ht="17.100000000000001" customHeight="1" x14ac:dyDescent="0.25">
      <c r="B30" s="393"/>
      <c r="C30" s="393" t="s">
        <v>360</v>
      </c>
      <c r="D30" s="417" t="s">
        <v>381</v>
      </c>
      <c r="E30" s="404">
        <v>44905</v>
      </c>
      <c r="F30" s="433">
        <v>0.85416666666666663</v>
      </c>
      <c r="G30" s="433">
        <v>0.95833333333333337</v>
      </c>
      <c r="H30" s="406">
        <v>24834.15</v>
      </c>
      <c r="I30" s="407">
        <v>36393</v>
      </c>
    </row>
    <row r="31" spans="2:9" ht="17.100000000000001" customHeight="1" x14ac:dyDescent="0.25">
      <c r="B31" s="393"/>
      <c r="C31" s="393" t="s">
        <v>501</v>
      </c>
      <c r="D31" s="393" t="s">
        <v>516</v>
      </c>
      <c r="E31" s="404">
        <v>44905</v>
      </c>
      <c r="F31" s="418">
        <v>0.875</v>
      </c>
      <c r="G31" s="418">
        <v>0.97916666666666663</v>
      </c>
      <c r="H31" s="406">
        <v>55549.033333333296</v>
      </c>
      <c r="I31" s="407">
        <v>52057</v>
      </c>
    </row>
    <row r="32" spans="2:9" ht="17.100000000000001" customHeight="1" x14ac:dyDescent="0.25">
      <c r="B32" s="393"/>
      <c r="C32" s="393" t="s">
        <v>597</v>
      </c>
      <c r="D32" s="393" t="s">
        <v>598</v>
      </c>
      <c r="E32" s="404">
        <v>44905</v>
      </c>
      <c r="F32" s="419">
        <v>0.81944444444444453</v>
      </c>
      <c r="G32" s="419">
        <v>0.91666666666666663</v>
      </c>
      <c r="H32" s="406">
        <v>365</v>
      </c>
      <c r="I32" s="407">
        <v>1679</v>
      </c>
    </row>
    <row r="33" spans="2:9" ht="17.100000000000001" customHeight="1" x14ac:dyDescent="0.25">
      <c r="B33" s="393"/>
      <c r="C33" s="414" t="s">
        <v>599</v>
      </c>
      <c r="D33" s="415" t="s">
        <v>381</v>
      </c>
      <c r="E33" s="404">
        <v>44906</v>
      </c>
      <c r="F33" s="416">
        <v>0.77083333333333337</v>
      </c>
      <c r="G33" s="416">
        <v>0.85416666666666663</v>
      </c>
      <c r="H33" s="406">
        <v>7240.9</v>
      </c>
      <c r="I33" s="407">
        <v>19357</v>
      </c>
    </row>
    <row r="34" spans="2:9" ht="17.100000000000001" customHeight="1" x14ac:dyDescent="0.25">
      <c r="B34" s="393" t="s">
        <v>600</v>
      </c>
      <c r="C34" s="414" t="s">
        <v>601</v>
      </c>
      <c r="D34" s="415" t="s">
        <v>542</v>
      </c>
      <c r="E34" s="404">
        <v>44906</v>
      </c>
      <c r="F34" s="416">
        <v>0.72222222222222221</v>
      </c>
      <c r="G34" s="416">
        <v>0.875</v>
      </c>
      <c r="H34" s="405">
        <v>830.26</v>
      </c>
      <c r="I34" s="493">
        <v>2062</v>
      </c>
    </row>
    <row r="35" spans="2:9" ht="17.100000000000001" customHeight="1" x14ac:dyDescent="0.25">
      <c r="B35" s="393"/>
      <c r="C35" s="414" t="s">
        <v>525</v>
      </c>
      <c r="D35" s="415" t="s">
        <v>503</v>
      </c>
      <c r="E35" s="404">
        <v>44906</v>
      </c>
      <c r="F35" s="416">
        <v>0.79166666666666663</v>
      </c>
      <c r="G35" s="416">
        <v>0.83333333333333337</v>
      </c>
      <c r="H35" s="405">
        <v>173.55</v>
      </c>
      <c r="I35" s="380">
        <v>3051</v>
      </c>
    </row>
    <row r="36" spans="2:9" ht="17.100000000000001" customHeight="1" x14ac:dyDescent="0.25">
      <c r="B36" s="393"/>
      <c r="C36" s="414" t="s">
        <v>395</v>
      </c>
      <c r="D36" s="415" t="s">
        <v>503</v>
      </c>
      <c r="E36" s="404">
        <v>44906</v>
      </c>
      <c r="F36" s="416">
        <v>0.875</v>
      </c>
      <c r="G36" s="416">
        <v>0.9375</v>
      </c>
      <c r="H36" s="405">
        <v>885.46666666666601</v>
      </c>
      <c r="I36" s="380">
        <v>6221</v>
      </c>
    </row>
    <row r="37" spans="2:9" ht="17.100000000000001" customHeight="1" x14ac:dyDescent="0.25">
      <c r="B37" s="393"/>
      <c r="C37" s="414" t="s">
        <v>517</v>
      </c>
      <c r="D37" s="415" t="s">
        <v>516</v>
      </c>
      <c r="E37" s="404">
        <v>44906</v>
      </c>
      <c r="F37" s="416">
        <v>0.79166666666666663</v>
      </c>
      <c r="G37" s="416">
        <v>0.83333333333333337</v>
      </c>
      <c r="H37" s="405">
        <v>9767.4500000000007</v>
      </c>
      <c r="I37" s="380">
        <v>20522</v>
      </c>
    </row>
    <row r="38" spans="2:9" ht="17.100000000000001" customHeight="1" x14ac:dyDescent="0.25">
      <c r="B38" s="425"/>
      <c r="C38" s="426" t="s">
        <v>543</v>
      </c>
      <c r="D38" s="417" t="s">
        <v>538</v>
      </c>
      <c r="E38" s="404">
        <v>44906</v>
      </c>
      <c r="F38" s="427">
        <v>0.83333333333333337</v>
      </c>
      <c r="G38" s="428">
        <v>0.91666666666666663</v>
      </c>
      <c r="H38" s="405">
        <v>25431.8166666666</v>
      </c>
      <c r="I38" s="380">
        <v>47518</v>
      </c>
    </row>
    <row r="39" spans="2:9" ht="17.100000000000001" customHeight="1" x14ac:dyDescent="0.25">
      <c r="B39" s="425"/>
      <c r="C39" s="444" t="s">
        <v>602</v>
      </c>
      <c r="D39" s="424" t="s">
        <v>516</v>
      </c>
      <c r="E39" s="404">
        <v>44906</v>
      </c>
      <c r="F39" s="445">
        <v>0.83333333333333337</v>
      </c>
      <c r="G39" s="446">
        <v>0.91666666666666663</v>
      </c>
      <c r="H39" s="429">
        <v>31711.35</v>
      </c>
      <c r="I39" s="430">
        <v>56077</v>
      </c>
    </row>
    <row r="40" spans="2:9" x14ac:dyDescent="0.25">
      <c r="B40" s="447"/>
      <c r="C40" s="431"/>
      <c r="D40" s="431"/>
      <c r="E40" s="432"/>
      <c r="F40" s="433"/>
      <c r="G40" s="434"/>
      <c r="H40" s="435"/>
      <c r="I40" s="435"/>
    </row>
    <row r="41" spans="2:9" x14ac:dyDescent="0.25">
      <c r="B41" s="474" t="s">
        <v>518</v>
      </c>
      <c r="C41" s="476" t="s">
        <v>524</v>
      </c>
      <c r="D41" s="478" t="s">
        <v>462</v>
      </c>
      <c r="E41" s="436">
        <v>44885</v>
      </c>
      <c r="F41" s="437">
        <v>0.95833333333333337</v>
      </c>
      <c r="G41" s="438" t="s">
        <v>519</v>
      </c>
      <c r="H41" s="439"/>
      <c r="I41" s="439"/>
    </row>
    <row r="42" spans="2:9" x14ac:dyDescent="0.25">
      <c r="B42" s="475"/>
      <c r="C42" s="477"/>
      <c r="D42" s="479"/>
      <c r="E42" s="436">
        <v>44913</v>
      </c>
      <c r="F42" s="437">
        <v>0.54166666666666663</v>
      </c>
      <c r="G42" s="440" t="s">
        <v>520</v>
      </c>
      <c r="H42" s="441"/>
      <c r="I42" s="441"/>
    </row>
    <row r="43" spans="2:9" ht="15.75" thickBot="1" x14ac:dyDescent="0.3">
      <c r="B43"/>
      <c r="C43" s="295"/>
    </row>
    <row r="44" spans="2:9" ht="15.75" thickBot="1" x14ac:dyDescent="0.3">
      <c r="B44" s="472" t="s">
        <v>378</v>
      </c>
      <c r="C44" s="473"/>
    </row>
    <row r="45" spans="2:9" ht="15.75" thickBot="1" x14ac:dyDescent="0.3">
      <c r="B45" s="378" t="s">
        <v>373</v>
      </c>
      <c r="C45" s="349"/>
      <c r="D45" s="350" t="s">
        <v>379</v>
      </c>
      <c r="E45" s="350" t="s">
        <v>374</v>
      </c>
      <c r="F45" s="350" t="s">
        <v>380</v>
      </c>
      <c r="G45" s="350" t="s">
        <v>375</v>
      </c>
      <c r="H45" s="350" t="s">
        <v>376</v>
      </c>
      <c r="I45" s="350" t="s">
        <v>377</v>
      </c>
    </row>
    <row r="46" spans="2:9" x14ac:dyDescent="0.25">
      <c r="B46" s="408" t="s">
        <v>505</v>
      </c>
      <c r="C46" s="408" t="s">
        <v>381</v>
      </c>
      <c r="D46" s="404">
        <v>44900</v>
      </c>
      <c r="E46" s="409">
        <v>0.375</v>
      </c>
      <c r="F46" s="381">
        <v>44904</v>
      </c>
      <c r="G46" s="409">
        <v>0.95833333333333337</v>
      </c>
      <c r="H46" s="405">
        <v>2338.48</v>
      </c>
      <c r="I46" s="380">
        <v>3150</v>
      </c>
    </row>
    <row r="47" spans="2:9" x14ac:dyDescent="0.25">
      <c r="B47" s="408" t="s">
        <v>603</v>
      </c>
      <c r="C47" s="408" t="s">
        <v>381</v>
      </c>
      <c r="D47" s="404">
        <v>44900</v>
      </c>
      <c r="E47" s="409">
        <v>0.375</v>
      </c>
      <c r="F47" s="381">
        <v>44902</v>
      </c>
      <c r="G47" s="409">
        <v>0.95833333333333337</v>
      </c>
      <c r="H47" s="405">
        <v>1654.54</v>
      </c>
      <c r="I47" s="380">
        <v>2516</v>
      </c>
    </row>
    <row r="48" spans="2:9" x14ac:dyDescent="0.25">
      <c r="B48" s="408" t="s">
        <v>604</v>
      </c>
      <c r="C48" s="408" t="s">
        <v>503</v>
      </c>
      <c r="D48" s="381">
        <v>44906</v>
      </c>
      <c r="E48" s="409">
        <v>0.54166666666666663</v>
      </c>
      <c r="F48" s="381">
        <v>44906</v>
      </c>
      <c r="G48" s="409">
        <v>0.99998842592592585</v>
      </c>
      <c r="H48" s="429">
        <v>32.19</v>
      </c>
      <c r="I48" s="430">
        <v>78</v>
      </c>
    </row>
  </sheetData>
  <autoFilter ref="B3:I42" xr:uid="{7D46FBD9-20BA-4FF6-9F60-44AF332FA66D}">
    <sortState xmlns:xlrd2="http://schemas.microsoft.com/office/spreadsheetml/2017/richdata2" ref="B4:I42">
      <sortCondition descending="1" ref="H3:H42"/>
    </sortState>
  </autoFilter>
  <mergeCells count="5">
    <mergeCell ref="B2:C2"/>
    <mergeCell ref="B44:C44"/>
    <mergeCell ref="B41:B42"/>
    <mergeCell ref="C41:C42"/>
    <mergeCell ref="D41:D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D13" sqref="D13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80" t="s">
        <v>544</v>
      </c>
      <c r="B1" s="481"/>
      <c r="C1" s="481"/>
    </row>
    <row r="2" spans="1:3" ht="20.100000000000001" customHeight="1" thickBot="1" x14ac:dyDescent="0.3">
      <c r="A2" s="349" t="s">
        <v>437</v>
      </c>
      <c r="B2" s="350" t="s">
        <v>376</v>
      </c>
      <c r="C2" s="350" t="s">
        <v>377</v>
      </c>
    </row>
    <row r="3" spans="1:3" x14ac:dyDescent="0.25">
      <c r="A3" s="353" t="s">
        <v>360</v>
      </c>
      <c r="B3" s="297">
        <v>4434.5720000000001</v>
      </c>
      <c r="C3" s="298">
        <v>4732</v>
      </c>
    </row>
    <row r="4" spans="1:3" x14ac:dyDescent="0.25">
      <c r="A4" s="353" t="s">
        <v>471</v>
      </c>
      <c r="B4" s="297">
        <v>3650.2950000000001</v>
      </c>
      <c r="C4" s="298">
        <v>1434</v>
      </c>
    </row>
    <row r="5" spans="1:3" x14ac:dyDescent="0.25">
      <c r="A5" s="353" t="s">
        <v>470</v>
      </c>
      <c r="B5" s="297">
        <v>3582.5949999999998</v>
      </c>
      <c r="C5" s="298">
        <v>3285</v>
      </c>
    </row>
    <row r="6" spans="1:3" x14ac:dyDescent="0.25">
      <c r="A6" s="353" t="s">
        <v>493</v>
      </c>
      <c r="B6" s="297">
        <v>2585.6709999999998</v>
      </c>
      <c r="C6" s="298">
        <v>1943</v>
      </c>
    </row>
    <row r="7" spans="1:3" x14ac:dyDescent="0.25">
      <c r="A7" s="353" t="s">
        <v>541</v>
      </c>
      <c r="B7" s="297">
        <v>2118.7139999999999</v>
      </c>
      <c r="C7" s="298">
        <v>2982</v>
      </c>
    </row>
    <row r="8" spans="1:3" x14ac:dyDescent="0.25">
      <c r="A8" s="353" t="s">
        <v>368</v>
      </c>
      <c r="B8" s="297">
        <v>1858.0930000000001</v>
      </c>
      <c r="C8" s="298">
        <v>12774</v>
      </c>
    </row>
    <row r="9" spans="1:3" x14ac:dyDescent="0.25">
      <c r="A9" s="353" t="s">
        <v>363</v>
      </c>
      <c r="B9" s="297">
        <v>1760.4010000000001</v>
      </c>
      <c r="C9" s="298">
        <v>1515</v>
      </c>
    </row>
    <row r="10" spans="1:3" x14ac:dyDescent="0.25">
      <c r="A10" s="353" t="s">
        <v>361</v>
      </c>
      <c r="B10" s="297">
        <v>1638.5239999999999</v>
      </c>
      <c r="C10" s="298">
        <v>1522</v>
      </c>
    </row>
    <row r="11" spans="1:3" x14ac:dyDescent="0.25">
      <c r="A11" s="353" t="s">
        <v>365</v>
      </c>
      <c r="B11" s="297">
        <v>1503.328</v>
      </c>
      <c r="C11" s="298">
        <v>1977</v>
      </c>
    </row>
    <row r="12" spans="1:3" x14ac:dyDescent="0.25">
      <c r="A12" s="353" t="s">
        <v>366</v>
      </c>
      <c r="B12" s="297">
        <v>1488.356</v>
      </c>
      <c r="C12" s="298">
        <v>2258</v>
      </c>
    </row>
    <row r="13" spans="1:3" x14ac:dyDescent="0.25">
      <c r="A13" s="348" t="s">
        <v>362</v>
      </c>
      <c r="B13" s="292">
        <v>1336.6659999999999</v>
      </c>
      <c r="C13" s="294">
        <v>2046</v>
      </c>
    </row>
    <row r="14" spans="1:3" x14ac:dyDescent="0.25">
      <c r="A14" s="348" t="s">
        <v>494</v>
      </c>
      <c r="B14" s="292">
        <v>1103.3820000000001</v>
      </c>
      <c r="C14" s="294">
        <v>940</v>
      </c>
    </row>
    <row r="15" spans="1:3" x14ac:dyDescent="0.25">
      <c r="A15" s="348" t="s">
        <v>531</v>
      </c>
      <c r="B15" s="292">
        <v>1034.857</v>
      </c>
      <c r="C15" s="294">
        <v>909</v>
      </c>
    </row>
    <row r="16" spans="1:3" x14ac:dyDescent="0.25">
      <c r="A16" s="348" t="s">
        <v>472</v>
      </c>
      <c r="B16" s="292">
        <v>1028.4760000000001</v>
      </c>
      <c r="C16" s="294">
        <v>1672</v>
      </c>
    </row>
    <row r="17" spans="1:3" x14ac:dyDescent="0.25">
      <c r="A17" s="348" t="s">
        <v>404</v>
      </c>
      <c r="B17" s="292">
        <v>846.95399999999995</v>
      </c>
      <c r="C17" s="294">
        <v>981</v>
      </c>
    </row>
    <row r="18" spans="1:3" x14ac:dyDescent="0.25">
      <c r="A18" s="348" t="s">
        <v>364</v>
      </c>
      <c r="B18" s="292">
        <v>760.97400000000005</v>
      </c>
      <c r="C18" s="294">
        <v>1864</v>
      </c>
    </row>
    <row r="19" spans="1:3" x14ac:dyDescent="0.25">
      <c r="A19" s="348" t="s">
        <v>476</v>
      </c>
      <c r="B19" s="292">
        <v>660.404</v>
      </c>
      <c r="C19" s="294">
        <v>1605</v>
      </c>
    </row>
    <row r="20" spans="1:3" x14ac:dyDescent="0.25">
      <c r="A20" s="348" t="s">
        <v>367</v>
      </c>
      <c r="B20" s="292">
        <v>609.57399999999996</v>
      </c>
      <c r="C20" s="294">
        <v>1387</v>
      </c>
    </row>
    <row r="21" spans="1:3" x14ac:dyDescent="0.25">
      <c r="A21" s="348" t="s">
        <v>473</v>
      </c>
      <c r="B21" s="292">
        <v>516.44299999999998</v>
      </c>
      <c r="C21" s="294">
        <v>871</v>
      </c>
    </row>
    <row r="22" spans="1:3" x14ac:dyDescent="0.25">
      <c r="A22" s="348" t="s">
        <v>475</v>
      </c>
      <c r="B22" s="292">
        <v>505.38799999999998</v>
      </c>
      <c r="C22" s="294">
        <v>2611</v>
      </c>
    </row>
    <row r="23" spans="1:3" x14ac:dyDescent="0.25">
      <c r="A23" s="348" t="s">
        <v>425</v>
      </c>
      <c r="B23" s="292">
        <v>485.154</v>
      </c>
      <c r="C23" s="294">
        <v>1577</v>
      </c>
    </row>
    <row r="24" spans="1:3" x14ac:dyDescent="0.25">
      <c r="A24" s="348" t="s">
        <v>545</v>
      </c>
      <c r="B24" s="292">
        <v>469.548</v>
      </c>
      <c r="C24" s="294">
        <v>500</v>
      </c>
    </row>
    <row r="25" spans="1:3" x14ac:dyDescent="0.25">
      <c r="A25" s="348" t="s">
        <v>474</v>
      </c>
      <c r="B25" s="292">
        <v>459.06799999999998</v>
      </c>
      <c r="C25" s="294">
        <v>426</v>
      </c>
    </row>
    <row r="26" spans="1:3" x14ac:dyDescent="0.25">
      <c r="A26" s="348" t="s">
        <v>546</v>
      </c>
      <c r="B26" s="292">
        <v>446.90100000000001</v>
      </c>
      <c r="C26" s="294">
        <v>644</v>
      </c>
    </row>
    <row r="27" spans="1:3" x14ac:dyDescent="0.25">
      <c r="A27" s="348" t="s">
        <v>547</v>
      </c>
      <c r="B27" s="292">
        <v>436.18799999999999</v>
      </c>
      <c r="C27" s="294">
        <v>423</v>
      </c>
    </row>
    <row r="28" spans="1:3" x14ac:dyDescent="0.25">
      <c r="A28" s="348" t="s">
        <v>477</v>
      </c>
      <c r="B28" s="292">
        <v>401.714</v>
      </c>
      <c r="C28" s="294">
        <v>1442</v>
      </c>
    </row>
    <row r="29" spans="1:3" x14ac:dyDescent="0.25">
      <c r="A29" s="348" t="s">
        <v>532</v>
      </c>
      <c r="B29" s="292">
        <v>399.16699999999997</v>
      </c>
      <c r="C29" s="294">
        <v>556</v>
      </c>
    </row>
    <row r="30" spans="1:3" x14ac:dyDescent="0.25">
      <c r="A30" s="348" t="s">
        <v>479</v>
      </c>
      <c r="B30" s="292">
        <v>396.702</v>
      </c>
      <c r="C30" s="294">
        <v>391</v>
      </c>
    </row>
    <row r="31" spans="1:3" x14ac:dyDescent="0.25">
      <c r="A31" s="348" t="s">
        <v>548</v>
      </c>
      <c r="B31" s="292">
        <v>382.54199999999997</v>
      </c>
      <c r="C31" s="294">
        <v>380</v>
      </c>
    </row>
    <row r="32" spans="1:3" x14ac:dyDescent="0.25">
      <c r="A32" s="348" t="s">
        <v>549</v>
      </c>
      <c r="B32" s="292">
        <v>382.07</v>
      </c>
      <c r="C32" s="294">
        <v>466</v>
      </c>
    </row>
    <row r="33" spans="1:3" x14ac:dyDescent="0.25">
      <c r="A33" s="348" t="s">
        <v>550</v>
      </c>
      <c r="B33" s="292">
        <v>381.85399999999998</v>
      </c>
      <c r="C33" s="294">
        <v>466</v>
      </c>
    </row>
    <row r="34" spans="1:3" x14ac:dyDescent="0.25">
      <c r="A34" s="348" t="s">
        <v>551</v>
      </c>
      <c r="B34" s="292">
        <v>370.38400000000001</v>
      </c>
      <c r="C34" s="294">
        <v>380</v>
      </c>
    </row>
    <row r="35" spans="1:3" x14ac:dyDescent="0.25">
      <c r="A35" s="348" t="s">
        <v>552</v>
      </c>
      <c r="B35" s="292">
        <v>367.30700000000002</v>
      </c>
      <c r="C35" s="294">
        <v>382</v>
      </c>
    </row>
    <row r="36" spans="1:3" x14ac:dyDescent="0.25">
      <c r="A36" s="348" t="s">
        <v>497</v>
      </c>
      <c r="B36" s="292">
        <v>364.14800000000002</v>
      </c>
      <c r="C36" s="294">
        <v>721</v>
      </c>
    </row>
    <row r="37" spans="1:3" x14ac:dyDescent="0.25">
      <c r="A37" s="348" t="s">
        <v>481</v>
      </c>
      <c r="B37" s="292">
        <v>349.964</v>
      </c>
      <c r="C37" s="294">
        <v>1138</v>
      </c>
    </row>
    <row r="38" spans="1:3" x14ac:dyDescent="0.25">
      <c r="A38" s="348" t="s">
        <v>553</v>
      </c>
      <c r="B38" s="292">
        <v>345.94200000000001</v>
      </c>
      <c r="C38" s="294">
        <v>305</v>
      </c>
    </row>
    <row r="39" spans="1:3" x14ac:dyDescent="0.25">
      <c r="A39" s="348" t="s">
        <v>486</v>
      </c>
      <c r="B39" s="292">
        <v>339.39</v>
      </c>
      <c r="C39" s="294">
        <v>1909</v>
      </c>
    </row>
    <row r="40" spans="1:3" x14ac:dyDescent="0.25">
      <c r="A40" s="348" t="s">
        <v>488</v>
      </c>
      <c r="B40" s="292">
        <v>300.59199999999998</v>
      </c>
      <c r="C40" s="294">
        <v>1673</v>
      </c>
    </row>
    <row r="41" spans="1:3" x14ac:dyDescent="0.25">
      <c r="A41" s="348" t="s">
        <v>533</v>
      </c>
      <c r="B41" s="292">
        <v>294.04500000000002</v>
      </c>
      <c r="C41" s="294">
        <v>699</v>
      </c>
    </row>
    <row r="42" spans="1:3" x14ac:dyDescent="0.25">
      <c r="A42" s="348" t="s">
        <v>395</v>
      </c>
      <c r="B42" s="292">
        <v>289.91500000000002</v>
      </c>
      <c r="C42" s="294">
        <v>354</v>
      </c>
    </row>
    <row r="43" spans="1:3" x14ac:dyDescent="0.25">
      <c r="A43" s="348" t="s">
        <v>554</v>
      </c>
      <c r="B43" s="292">
        <v>279.976</v>
      </c>
      <c r="C43" s="294">
        <v>258</v>
      </c>
    </row>
    <row r="44" spans="1:3" x14ac:dyDescent="0.25">
      <c r="A44" s="348" t="s">
        <v>555</v>
      </c>
      <c r="B44" s="292">
        <v>276.07299999999998</v>
      </c>
      <c r="C44" s="294">
        <v>230</v>
      </c>
    </row>
    <row r="45" spans="1:3" x14ac:dyDescent="0.25">
      <c r="A45" s="348" t="s">
        <v>556</v>
      </c>
      <c r="B45" s="292">
        <v>258.35500000000002</v>
      </c>
      <c r="C45" s="294">
        <v>315</v>
      </c>
    </row>
    <row r="46" spans="1:3" x14ac:dyDescent="0.25">
      <c r="A46" s="348" t="s">
        <v>513</v>
      </c>
      <c r="B46" s="292">
        <v>255.077</v>
      </c>
      <c r="C46" s="294">
        <v>243</v>
      </c>
    </row>
    <row r="47" spans="1:3" x14ac:dyDescent="0.25">
      <c r="A47" s="348" t="s">
        <v>496</v>
      </c>
      <c r="B47" s="292">
        <v>241.393</v>
      </c>
      <c r="C47" s="294">
        <v>184</v>
      </c>
    </row>
    <row r="48" spans="1:3" x14ac:dyDescent="0.25">
      <c r="A48" s="348" t="s">
        <v>557</v>
      </c>
      <c r="B48" s="292">
        <v>232.11699999999999</v>
      </c>
      <c r="C48" s="294">
        <v>282</v>
      </c>
    </row>
    <row r="49" spans="1:3" x14ac:dyDescent="0.25">
      <c r="A49" s="348" t="s">
        <v>480</v>
      </c>
      <c r="B49" s="292">
        <v>229.38499999999999</v>
      </c>
      <c r="C49" s="294">
        <v>1072</v>
      </c>
    </row>
    <row r="50" spans="1:3" x14ac:dyDescent="0.25">
      <c r="A50" s="348" t="s">
        <v>466</v>
      </c>
      <c r="B50" s="292">
        <v>227.28200000000001</v>
      </c>
      <c r="C50" s="294">
        <v>486</v>
      </c>
    </row>
    <row r="51" spans="1:3" x14ac:dyDescent="0.25">
      <c r="A51" s="348" t="s">
        <v>558</v>
      </c>
      <c r="B51" s="292">
        <v>224.26599999999999</v>
      </c>
      <c r="C51" s="294">
        <v>274</v>
      </c>
    </row>
    <row r="52" spans="1:3" x14ac:dyDescent="0.25">
      <c r="A52" s="348" t="s">
        <v>559</v>
      </c>
      <c r="B52" s="292">
        <v>214.49700000000001</v>
      </c>
      <c r="C52" s="294">
        <v>290</v>
      </c>
    </row>
    <row r="53" spans="1:3" x14ac:dyDescent="0.25">
      <c r="A53" s="348" t="s">
        <v>560</v>
      </c>
      <c r="B53" s="292">
        <v>210.11799999999999</v>
      </c>
      <c r="C53" s="294">
        <v>379</v>
      </c>
    </row>
    <row r="54" spans="1:3" x14ac:dyDescent="0.25">
      <c r="A54" s="348" t="s">
        <v>561</v>
      </c>
      <c r="B54" s="292">
        <v>207.81299999999999</v>
      </c>
      <c r="C54" s="294">
        <v>337</v>
      </c>
    </row>
    <row r="55" spans="1:3" x14ac:dyDescent="0.25">
      <c r="A55" s="348" t="s">
        <v>562</v>
      </c>
      <c r="B55" s="292">
        <v>201.75700000000001</v>
      </c>
      <c r="C55" s="294">
        <v>255</v>
      </c>
    </row>
    <row r="56" spans="1:3" x14ac:dyDescent="0.25">
      <c r="A56" s="348" t="s">
        <v>563</v>
      </c>
      <c r="B56" s="292">
        <v>191.066</v>
      </c>
      <c r="C56" s="294">
        <v>253</v>
      </c>
    </row>
    <row r="57" spans="1:3" x14ac:dyDescent="0.25">
      <c r="A57" s="348" t="s">
        <v>483</v>
      </c>
      <c r="B57" s="292">
        <v>186.96100000000001</v>
      </c>
      <c r="C57" s="294">
        <v>368</v>
      </c>
    </row>
    <row r="58" spans="1:3" x14ac:dyDescent="0.25">
      <c r="A58" s="348" t="s">
        <v>534</v>
      </c>
      <c r="B58" s="292">
        <v>159.221</v>
      </c>
      <c r="C58" s="294">
        <v>1466</v>
      </c>
    </row>
    <row r="59" spans="1:3" x14ac:dyDescent="0.25">
      <c r="A59" s="348" t="s">
        <v>478</v>
      </c>
      <c r="B59" s="292">
        <v>158.702</v>
      </c>
      <c r="C59" s="294">
        <v>331</v>
      </c>
    </row>
    <row r="60" spans="1:3" x14ac:dyDescent="0.25">
      <c r="A60" s="348" t="s">
        <v>467</v>
      </c>
      <c r="B60" s="292">
        <v>157.74799999999999</v>
      </c>
      <c r="C60" s="294">
        <v>601</v>
      </c>
    </row>
    <row r="61" spans="1:3" x14ac:dyDescent="0.25">
      <c r="A61" s="348" t="s">
        <v>465</v>
      </c>
      <c r="B61" s="292">
        <v>154.73699999999999</v>
      </c>
      <c r="C61" s="294">
        <v>395</v>
      </c>
    </row>
    <row r="62" spans="1:3" x14ac:dyDescent="0.25">
      <c r="A62" s="348" t="s">
        <v>482</v>
      </c>
      <c r="B62" s="292">
        <v>148.96</v>
      </c>
      <c r="C62" s="294">
        <v>717</v>
      </c>
    </row>
    <row r="63" spans="1:3" x14ac:dyDescent="0.25">
      <c r="A63" s="348" t="s">
        <v>491</v>
      </c>
      <c r="B63" s="292">
        <v>148.161</v>
      </c>
      <c r="C63" s="294">
        <v>2148</v>
      </c>
    </row>
    <row r="64" spans="1:3" x14ac:dyDescent="0.25">
      <c r="A64" s="348" t="s">
        <v>564</v>
      </c>
      <c r="B64" s="292">
        <v>142.79400000000001</v>
      </c>
      <c r="C64" s="294">
        <v>306</v>
      </c>
    </row>
    <row r="65" spans="1:3" x14ac:dyDescent="0.25">
      <c r="A65" s="348" t="s">
        <v>498</v>
      </c>
      <c r="B65" s="292">
        <v>141.14400000000001</v>
      </c>
      <c r="C65" s="294">
        <v>818</v>
      </c>
    </row>
    <row r="66" spans="1:3" x14ac:dyDescent="0.25">
      <c r="A66" s="348" t="s">
        <v>396</v>
      </c>
      <c r="B66" s="292">
        <v>141.07300000000001</v>
      </c>
      <c r="C66" s="294">
        <v>410</v>
      </c>
    </row>
    <row r="67" spans="1:3" x14ac:dyDescent="0.25">
      <c r="A67" s="348" t="s">
        <v>526</v>
      </c>
      <c r="B67" s="292">
        <v>132.434</v>
      </c>
      <c r="C67" s="294">
        <v>321</v>
      </c>
    </row>
    <row r="68" spans="1:3" x14ac:dyDescent="0.25">
      <c r="A68" s="348" t="s">
        <v>565</v>
      </c>
      <c r="B68" s="292">
        <v>130.60300000000001</v>
      </c>
      <c r="C68" s="294">
        <v>1381</v>
      </c>
    </row>
    <row r="69" spans="1:3" x14ac:dyDescent="0.25">
      <c r="A69" s="348" t="s">
        <v>566</v>
      </c>
      <c r="B69" s="292">
        <v>125.735</v>
      </c>
      <c r="C69" s="294">
        <v>763</v>
      </c>
    </row>
    <row r="70" spans="1:3" x14ac:dyDescent="0.25">
      <c r="A70" s="348" t="s">
        <v>567</v>
      </c>
      <c r="B70" s="292">
        <v>124.04600000000001</v>
      </c>
      <c r="C70" s="294">
        <v>301</v>
      </c>
    </row>
    <row r="71" spans="1:3" x14ac:dyDescent="0.25">
      <c r="A71" s="348" t="s">
        <v>568</v>
      </c>
      <c r="B71" s="292">
        <v>120.377</v>
      </c>
      <c r="C71" s="294">
        <v>307</v>
      </c>
    </row>
    <row r="72" spans="1:3" x14ac:dyDescent="0.25">
      <c r="A72" s="348" t="s">
        <v>487</v>
      </c>
      <c r="B72" s="292">
        <v>110.08199999999999</v>
      </c>
      <c r="C72" s="294">
        <v>363</v>
      </c>
    </row>
    <row r="73" spans="1:3" x14ac:dyDescent="0.25">
      <c r="A73" s="348" t="s">
        <v>484</v>
      </c>
      <c r="B73" s="292">
        <v>108.387</v>
      </c>
      <c r="C73" s="294">
        <v>381</v>
      </c>
    </row>
    <row r="74" spans="1:3" x14ac:dyDescent="0.25">
      <c r="A74" s="348" t="s">
        <v>569</v>
      </c>
      <c r="B74" s="292">
        <v>105.82599999999999</v>
      </c>
      <c r="C74" s="294">
        <v>371</v>
      </c>
    </row>
    <row r="75" spans="1:3" x14ac:dyDescent="0.25">
      <c r="A75" s="348" t="s">
        <v>527</v>
      </c>
      <c r="B75" s="292">
        <v>105.09</v>
      </c>
      <c r="C75" s="294">
        <v>429</v>
      </c>
    </row>
    <row r="76" spans="1:3" x14ac:dyDescent="0.25">
      <c r="A76" s="348" t="s">
        <v>507</v>
      </c>
      <c r="B76" s="292">
        <v>104.00700000000001</v>
      </c>
      <c r="C76" s="294">
        <v>690</v>
      </c>
    </row>
    <row r="77" spans="1:3" x14ac:dyDescent="0.25">
      <c r="A77" s="348" t="s">
        <v>570</v>
      </c>
      <c r="B77" s="292">
        <v>101.902</v>
      </c>
      <c r="C77" s="294">
        <v>334</v>
      </c>
    </row>
    <row r="78" spans="1:3" x14ac:dyDescent="0.25">
      <c r="A78" s="348" t="s">
        <v>571</v>
      </c>
      <c r="B78" s="292">
        <v>97.272999999999996</v>
      </c>
      <c r="C78" s="294">
        <v>415</v>
      </c>
    </row>
    <row r="79" spans="1:3" x14ac:dyDescent="0.25">
      <c r="A79" s="348" t="s">
        <v>572</v>
      </c>
      <c r="B79" s="292">
        <v>92.775999999999996</v>
      </c>
      <c r="C79" s="294">
        <v>454</v>
      </c>
    </row>
    <row r="80" spans="1:3" x14ac:dyDescent="0.25">
      <c r="A80" s="348" t="s">
        <v>514</v>
      </c>
      <c r="B80" s="292">
        <v>91.83</v>
      </c>
      <c r="C80" s="294">
        <v>443</v>
      </c>
    </row>
    <row r="81" spans="1:3" x14ac:dyDescent="0.25">
      <c r="A81" s="348" t="s">
        <v>573</v>
      </c>
      <c r="B81" s="292">
        <v>84.293000000000006</v>
      </c>
      <c r="C81" s="294">
        <v>255</v>
      </c>
    </row>
    <row r="82" spans="1:3" x14ac:dyDescent="0.25">
      <c r="A82" s="348" t="s">
        <v>525</v>
      </c>
      <c r="B82" s="292">
        <v>80.721999999999994</v>
      </c>
      <c r="C82" s="294">
        <v>359</v>
      </c>
    </row>
    <row r="83" spans="1:3" x14ac:dyDescent="0.25">
      <c r="A83" s="348" t="s">
        <v>485</v>
      </c>
      <c r="B83" s="292">
        <v>79.814999999999998</v>
      </c>
      <c r="C83" s="294">
        <v>215</v>
      </c>
    </row>
    <row r="84" spans="1:3" x14ac:dyDescent="0.25">
      <c r="A84" s="348" t="s">
        <v>574</v>
      </c>
      <c r="B84" s="292">
        <v>79.623000000000005</v>
      </c>
      <c r="C84" s="294">
        <v>280</v>
      </c>
    </row>
    <row r="85" spans="1:3" x14ac:dyDescent="0.25">
      <c r="A85" s="348" t="s">
        <v>575</v>
      </c>
      <c r="B85" s="292">
        <v>70.733000000000004</v>
      </c>
      <c r="C85" s="294">
        <v>338</v>
      </c>
    </row>
    <row r="86" spans="1:3" x14ac:dyDescent="0.25">
      <c r="A86" s="348" t="s">
        <v>576</v>
      </c>
      <c r="B86" s="292">
        <v>70.668000000000006</v>
      </c>
      <c r="C86" s="294">
        <v>794</v>
      </c>
    </row>
    <row r="87" spans="1:3" x14ac:dyDescent="0.25">
      <c r="A87" s="348" t="s">
        <v>577</v>
      </c>
      <c r="B87" s="292">
        <v>67.263999999999996</v>
      </c>
      <c r="C87" s="294">
        <v>193</v>
      </c>
    </row>
    <row r="88" spans="1:3" x14ac:dyDescent="0.25">
      <c r="A88" s="348" t="s">
        <v>578</v>
      </c>
      <c r="B88" s="292">
        <v>66.444000000000003</v>
      </c>
      <c r="C88" s="294">
        <v>235</v>
      </c>
    </row>
    <row r="89" spans="1:3" x14ac:dyDescent="0.25">
      <c r="A89" s="348" t="s">
        <v>579</v>
      </c>
      <c r="B89" s="292">
        <v>60.808999999999997</v>
      </c>
      <c r="C89" s="294">
        <v>501</v>
      </c>
    </row>
    <row r="90" spans="1:3" x14ac:dyDescent="0.25">
      <c r="A90" s="348" t="s">
        <v>580</v>
      </c>
      <c r="B90" s="292">
        <v>50.244</v>
      </c>
      <c r="C90" s="294">
        <v>416</v>
      </c>
    </row>
    <row r="91" spans="1:3" x14ac:dyDescent="0.25">
      <c r="A91" s="348" t="s">
        <v>490</v>
      </c>
      <c r="B91" s="292">
        <v>45.563000000000002</v>
      </c>
      <c r="C91" s="294">
        <v>144</v>
      </c>
    </row>
    <row r="92" spans="1:3" x14ac:dyDescent="0.25">
      <c r="A92" s="348" t="s">
        <v>581</v>
      </c>
      <c r="B92" s="292">
        <v>42.716999999999999</v>
      </c>
      <c r="C92" s="294">
        <v>316</v>
      </c>
    </row>
    <row r="93" spans="1:3" x14ac:dyDescent="0.25">
      <c r="A93" s="348" t="s">
        <v>489</v>
      </c>
      <c r="B93" s="292">
        <v>42.44</v>
      </c>
      <c r="C93" s="294">
        <v>275</v>
      </c>
    </row>
    <row r="94" spans="1:3" x14ac:dyDescent="0.25">
      <c r="A94" s="348" t="s">
        <v>582</v>
      </c>
      <c r="B94" s="292">
        <v>38.409999999999997</v>
      </c>
      <c r="C94" s="294">
        <v>355</v>
      </c>
    </row>
    <row r="95" spans="1:3" x14ac:dyDescent="0.25">
      <c r="A95" s="348" t="s">
        <v>583</v>
      </c>
      <c r="B95" s="292">
        <v>38.195999999999998</v>
      </c>
      <c r="C95" s="294">
        <v>172</v>
      </c>
    </row>
    <row r="96" spans="1:3" x14ac:dyDescent="0.25">
      <c r="A96" s="348" t="s">
        <v>499</v>
      </c>
      <c r="B96" s="292">
        <v>28.69</v>
      </c>
      <c r="C96" s="294">
        <v>552</v>
      </c>
    </row>
    <row r="97" spans="1:3" x14ac:dyDescent="0.25">
      <c r="A97" s="348" t="s">
        <v>528</v>
      </c>
      <c r="B97" s="292">
        <v>27.558</v>
      </c>
      <c r="C97" s="294">
        <v>814</v>
      </c>
    </row>
    <row r="98" spans="1:3" x14ac:dyDescent="0.25">
      <c r="A98" s="348" t="s">
        <v>584</v>
      </c>
      <c r="B98" s="292">
        <v>23.56</v>
      </c>
      <c r="C98" s="294">
        <v>480</v>
      </c>
    </row>
    <row r="99" spans="1:3" x14ac:dyDescent="0.25">
      <c r="A99" s="348" t="s">
        <v>585</v>
      </c>
      <c r="B99" s="292">
        <v>20.728000000000002</v>
      </c>
      <c r="C99" s="294">
        <v>464</v>
      </c>
    </row>
    <row r="100" spans="1:3" x14ac:dyDescent="0.25">
      <c r="A100" s="348" t="s">
        <v>586</v>
      </c>
      <c r="B100" s="292">
        <v>16.433</v>
      </c>
      <c r="C100" s="294">
        <v>508</v>
      </c>
    </row>
    <row r="101" spans="1:3" x14ac:dyDescent="0.25">
      <c r="A101" s="348" t="s">
        <v>535</v>
      </c>
      <c r="B101" s="292">
        <v>10.59</v>
      </c>
      <c r="C101" s="294">
        <v>151</v>
      </c>
    </row>
    <row r="102" spans="1:3" x14ac:dyDescent="0.25">
      <c r="A102" s="348" t="s">
        <v>587</v>
      </c>
      <c r="B102" s="292">
        <v>7.41</v>
      </c>
      <c r="C102" s="294">
        <v>322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2022-12-14T21:15:08Z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