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8B435E5B-2123-4D06-A17F-494F8D47AD66}" xr6:coauthVersionLast="47" xr6:coauthVersionMax="47" xr10:uidLastSave="{00000000-0000-0000-0000-000000000000}"/>
  <bookViews>
    <workbookView xWindow="-120" yWindow="-120" windowWidth="20730" windowHeight="11160" tabRatio="769" firstSheet="4" activeTab="4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Destacados!$B$3:$I$36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3" i="4"/>
  <c r="J3" i="4"/>
  <c r="I4" i="4"/>
  <c r="J4" i="4"/>
  <c r="I2" i="4"/>
  <c r="J2" i="4"/>
  <c r="P29" i="6" l="1"/>
  <c r="O29" i="6"/>
  <c r="J3" i="16"/>
  <c r="J4" i="16"/>
  <c r="J5" i="16"/>
  <c r="J6" i="16"/>
  <c r="J7" i="16"/>
  <c r="J8" i="16"/>
  <c r="J9" i="16"/>
  <c r="D40" i="13"/>
  <c r="D41" i="13" s="1"/>
  <c r="D34" i="14"/>
  <c r="D35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<sst xmlns="http://schemas.openxmlformats.org/spreadsheetml/2006/main" count="1293" uniqueCount="607">
  <si>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</si>
  <si>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</si>
  <si>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</si>
  <si>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</si>
  <si>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</si>
  <si>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</si>
  <si>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</si>
  <si>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</si>
  <si>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</si>
  <si>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</si>
  <si>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</si>
  <si>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</si>
  <si>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</si>
  <si>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</si>
  <si>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</si>
  <si>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</si>
  <si>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</si>
  <si>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</si>
  <si>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</si>
  <si>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</si>
  <si>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</si>
  <si>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</si>
  <si>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</si>
  <si>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</si>
  <si>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</si>
  <si>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</si>
  <si>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</si>
  <si>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</si>
  <si>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</si>
  <si>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</si>
  <si>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</si>
  <si>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</si>
  <si>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</si>
  <si>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</si>
  <si>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</si>
  <si>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</si>
  <si>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</si>
  <si>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</si>
  <si>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</si>
  <si>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</si>
  <si>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</si>
  <si>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</si>
  <si>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</si>
  <si>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</si>
  <si>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</si>
  <si>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</si>
  <si>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</si>
  <si>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</si>
  <si>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</si>
  <si>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</si>
  <si>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</si>
  <si>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</si>
  <si>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</si>
  <si>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</si>
  <si>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</si>
  <si>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</si>
  <si>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</si>
  <si>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</si>
  <si>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</si>
  <si>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</si>
  <si>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</si>
  <si>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</si>
  <si>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</si>
  <si>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</si>
  <si>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</si>
  <si>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</si>
  <si>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</si>
  <si>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</si>
  <si>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</si>
  <si>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</si>
  <si>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</si>
  <si>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</si>
  <si>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</si>
  <si>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</si>
  <si>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</si>
  <si>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</si>
  <si>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</si>
  <si>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</si>
  <si>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</si>
  <si>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</si>
  <si>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</si>
  <si>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</si>
  <si>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</si>
  <si>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</si>
  <si>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</si>
  <si>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</si>
  <si>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</si>
  <si>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</si>
  <si>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</si>
  <si>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</si>
  <si>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</si>
  <si>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</si>
  <si>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</si>
  <si>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</si>
  <si>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</si>
  <si>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</si>
  <si>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</si>
  <si>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</si>
  <si>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</si>
  <si>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</si>
  <si>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</si>
  <si>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</si>
  <si>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</si>
  <si>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</si>
  <si>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</si>
  <si>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</si>
  <si>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</si>
  <si>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</si>
  <si>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</si>
  <si>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</si>
  <si>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</si>
  <si>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</si>
  <si>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</si>
  <si>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</si>
  <si>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</si>
  <si>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</si>
  <si>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</si>
  <si>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</si>
  <si>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</si>
  <si>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</si>
  <si>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</si>
  <si>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</si>
  <si>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</si>
  <si>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</si>
  <si>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</si>
  <si>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</si>
  <si>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</si>
  <si>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</si>
  <si>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</si>
  <si>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</si>
  <si>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</si>
  <si>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</si>
  <si>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</si>
  <si>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</si>
  <si>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</si>
  <si>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</si>
  <si>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</si>
  <si>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</si>
  <si>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</si>
  <si>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</si>
  <si>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</si>
  <si>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</si>
  <si>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</si>
  <si>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</si>
  <si>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</si>
  <si>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</si>
  <si>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</si>
  <si>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</si>
  <si>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</si>
  <si>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</si>
  <si>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</si>
  <si>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</si>
  <si>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</si>
  <si>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</si>
  <si>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</si>
  <si>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</si>
  <si>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</si>
  <si>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</si>
  <si>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</si>
  <si>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</si>
  <si>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</si>
  <si>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</si>
  <si>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</si>
  <si>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</si>
  <si>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</si>
  <si>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</si>
  <si>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</si>
  <si>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</si>
  <si>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</si>
  <si>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</si>
  <si>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</si>
  <si>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</si>
  <si>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</si>
  <si>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</si>
  <si>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</si>
  <si>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</si>
  <si>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</si>
  <si>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</si>
  <si>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</si>
  <si>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</si>
  <si>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</si>
  <si>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</si>
  <si>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</si>
  <si>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</si>
  <si>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</si>
  <si>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</si>
  <si>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</si>
  <si>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</si>
  <si>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</si>
  <si>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</si>
  <si>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</si>
  <si>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</si>
  <si>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</si>
  <si>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</si>
  <si>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</si>
  <si>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</si>
  <si>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</si>
  <si>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</si>
  <si>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</si>
  <si>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</si>
  <si>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</si>
  <si>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</si>
  <si>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</si>
  <si>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</si>
  <si>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</si>
  <si>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</si>
  <si>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</si>
  <si>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</si>
  <si>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</si>
  <si>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</si>
  <si>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</si>
  <si>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</si>
  <si>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</si>
  <si>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</si>
  <si>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</si>
  <si>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</si>
  <si>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</si>
  <si>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</si>
  <si>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</si>
  <si>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</si>
  <si>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</si>
  <si>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</si>
  <si>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</si>
  <si>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</si>
  <si>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</si>
  <si>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</si>
  <si>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</si>
  <si>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</si>
  <si>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</si>
  <si>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</si>
  <si>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</si>
  <si>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</si>
  <si>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</si>
  <si>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</si>
  <si>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</si>
  <si>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</si>
  <si>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</si>
  <si>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</si>
  <si>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</si>
  <si>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</si>
  <si>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</si>
  <si>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</si>
  <si>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</si>
  <si>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</si>
  <si>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</si>
  <si>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</si>
  <si>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</si>
  <si>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</si>
  <si>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</si>
  <si>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</si>
  <si>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</si>
  <si>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</si>
  <si>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</si>
  <si>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</si>
  <si>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</si>
  <si>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</si>
  <si>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</si>
  <si>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</si>
  <si>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</si>
  <si>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</si>
  <si>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</si>
  <si>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</si>
  <si>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</si>
  <si>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</si>
  <si>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</si>
  <si>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</si>
  <si>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</si>
  <si>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</si>
  <si>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</si>
  <si>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</si>
  <si>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</si>
  <si>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</si>
  <si>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</si>
  <si>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</si>
  <si>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</si>
  <si>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</si>
  <si>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</si>
  <si>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</si>
  <si>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</si>
  <si>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</si>
  <si>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</si>
  <si>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</si>
  <si>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</si>
  <si>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</si>
  <si>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</si>
  <si>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</si>
  <si>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</si>
  <si>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</si>
  <si>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</si>
  <si>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</si>
  <si>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</si>
  <si>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</si>
  <si>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</si>
  <si>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</si>
  <si>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</si>
  <si>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</si>
  <si>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</si>
  <si>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</si>
  <si>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</si>
  <si>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</si>
  <si>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</si>
  <si>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</si>
  <si>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</si>
  <si>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</si>
  <si>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</si>
  <si>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</si>
  <si>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</si>
  <si>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</si>
  <si>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</si>
  <si>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</si>
  <si>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</si>
  <si>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</si>
  <si>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</si>
  <si>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</si>
  <si>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</si>
  <si>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</si>
  <si>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</si>
  <si>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</si>
  <si>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</si>
  <si>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</si>
  <si>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</si>
  <si>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</si>
  <si>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</si>
  <si>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</si>
  <si>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</si>
  <si>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</si>
  <si>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</si>
  <si>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</si>
  <si>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</si>
  <si>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</si>
  <si>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</si>
  <si>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</si>
  <si>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</si>
  <si>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</si>
  <si>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</si>
  <si>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</si>
  <si>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</si>
  <si>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</si>
  <si>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</si>
  <si>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</si>
  <si>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</si>
  <si>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</si>
  <si>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</si>
  <si>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</si>
  <si>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</si>
  <si>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</si>
  <si>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</si>
  <si>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</si>
  <si>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</si>
  <si>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</si>
  <si>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</si>
  <si>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</si>
  <si>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</si>
  <si>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</si>
  <si>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</si>
  <si>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</si>
  <si>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</si>
  <si>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</si>
  <si>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</si>
  <si>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</si>
  <si>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</si>
  <si>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</si>
  <si>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</si>
  <si>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</si>
  <si>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</si>
  <si>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</si>
  <si>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</si>
  <si>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</si>
  <si>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</si>
  <si>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</si>
  <si>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</si>
  <si>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</si>
  <si>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</si>
  <si>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</si>
  <si>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</si>
  <si>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</si>
  <si>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</si>
  <si>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</si>
  <si>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</si>
  <si>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</si>
  <si>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</si>
  <si>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</si>
  <si>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</si>
  <si>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</si>
  <si>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</si>
  <si>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</si>
  <si>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</si>
  <si>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</si>
  <si>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</si>
  <si>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</si>
  <si>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</si>
  <si>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</si>
  <si>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</si>
  <si>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</si>
  <si>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</si>
  <si>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</si>
  <si>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</si>
  <si>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</si>
  <si>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</si>
  <si>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</si>
  <si>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</si>
  <si>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</si>
  <si>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</si>
  <si>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</si>
  <si>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</si>
  <si>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</si>
  <si>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</si>
  <si>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</si>
  <si>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</si>
  <si>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</si>
  <si>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</si>
  <si>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</si>
  <si>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</si>
  <si>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</si>
  <si>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</si>
  <si>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</si>
  <si>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</si>
  <si>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</si>
  <si>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</si>
  <si>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</si>
  <si>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</si>
  <si>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</si>
  <si>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</si>
  <si>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</si>
  <si>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</si>
  <si>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</si>
  <si>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</si>
  <si>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</si>
  <si>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</si>
  <si>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</si>
  <si>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</si>
  <si>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</si>
  <si>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</si>
  <si>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</si>
  <si>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</si>
  <si>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</si>
  <si>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</si>
  <si>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</si>
  <si>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</si>
  <si>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</si>
  <si>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</si>
  <si>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</si>
  <si>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</si>
  <si>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</si>
  <si>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</si>
  <si>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</si>
  <si>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</si>
  <si>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</si>
  <si>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</si>
  <si>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</si>
  <si>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</si>
  <si>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</si>
  <si>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</si>
  <si>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</si>
  <si>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</si>
  <si>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</si>
  <si>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</si>
  <si>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</si>
  <si>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</si>
  <si>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</si>
  <si>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</si>
  <si>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</si>
  <si>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</si>
  <si>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</si>
  <si>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</si>
  <si>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</si>
  <si>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</si>
  <si>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</si>
  <si>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</si>
  <si>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</si>
  <si>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</si>
  <si>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</si>
  <si>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</si>
  <si>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</si>
  <si>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</si>
  <si>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</si>
  <si>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</si>
  <si>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</si>
  <si>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</si>
  <si>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</si>
  <si>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</si>
  <si>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</si>
  <si>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</si>
  <si>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</si>
  <si>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</si>
  <si>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</si>
  <si>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</si>
  <si>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</si>
  <si>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</si>
  <si>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</si>
  <si>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</si>
  <si>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</si>
  <si>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</si>
  <si>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Al ángulo</t>
  </si>
  <si>
    <t>Legado de amor</t>
  </si>
  <si>
    <t>10/10-16/10</t>
  </si>
  <si>
    <t>WWE Raw</t>
  </si>
  <si>
    <t>Día D</t>
  </si>
  <si>
    <t>Central de informaciones</t>
  </si>
  <si>
    <t>Camotillo, el tinterillo</t>
  </si>
  <si>
    <t>17/10-23/10</t>
  </si>
  <si>
    <t>América Noticias Primera Edición</t>
  </si>
  <si>
    <t>Movistar Deportes</t>
  </si>
  <si>
    <t>Cinescape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</si>
  <si>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</si>
  <si>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</si>
  <si>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</si>
  <si>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</si>
  <si>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</si>
  <si>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</si>
  <si>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</si>
  <si>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WWE Smackdown</t>
  </si>
  <si>
    <t>Willax deportes</t>
  </si>
  <si>
    <t>07/11-13/11</t>
  </si>
  <si>
    <t>América TV</t>
  </si>
  <si>
    <t>Eliminaación 'SOSPECHOSAS' FULL</t>
  </si>
  <si>
    <t>14/11-20/11</t>
  </si>
  <si>
    <t>Warner Channel</t>
  </si>
  <si>
    <t>Fútbol 7 Superliga Peruana</t>
  </si>
  <si>
    <t>Todo se sabe</t>
  </si>
  <si>
    <t>Noticiero Científico y Cultural Iberoamericano</t>
  </si>
  <si>
    <t>21/11-27/11</t>
  </si>
  <si>
    <t>La vacuna del humor</t>
  </si>
  <si>
    <t>28/11-04/12</t>
  </si>
  <si>
    <t>Ampliación de noticias</t>
  </si>
  <si>
    <t>Noticias al día</t>
  </si>
  <si>
    <t>Las cosas como son</t>
  </si>
  <si>
    <t>Bluey</t>
  </si>
  <si>
    <t>Mi ciudad en bicicleta</t>
  </si>
  <si>
    <t>05/12-11/12</t>
  </si>
  <si>
    <t>REPLAY - Batalla Red Bull</t>
  </si>
  <si>
    <t>12/12 –18/12</t>
  </si>
  <si>
    <t>Joker</t>
  </si>
  <si>
    <t>Feriha</t>
  </si>
  <si>
    <t>Ezel</t>
  </si>
  <si>
    <t>Fútbol 7 : Copa Leyendas: Final</t>
  </si>
  <si>
    <t>Troya</t>
  </si>
  <si>
    <t>Steven Universe</t>
  </si>
  <si>
    <t>12/12-18/12</t>
  </si>
  <si>
    <t>TNT</t>
  </si>
  <si>
    <t> </t>
  </si>
  <si>
    <t>Cosas de amigos</t>
  </si>
  <si>
    <t>19/12 –25/12</t>
  </si>
  <si>
    <t>Rambo: Regreso al infierno</t>
  </si>
  <si>
    <t>Asesino ninja</t>
  </si>
  <si>
    <t>Guerra Mundial Z</t>
  </si>
  <si>
    <t>El señor de los anillos: El retorno del rey</t>
  </si>
  <si>
    <t>Venganza letal</t>
  </si>
  <si>
    <t>Geo-Tormenta</t>
  </si>
  <si>
    <t>Fútbol Inglés Copa de la Liga : Manchester City vs. Liverpool</t>
  </si>
  <si>
    <t>Fugitiva</t>
  </si>
  <si>
    <t>Kung-Fusión</t>
  </si>
  <si>
    <t>El exterminador</t>
  </si>
  <si>
    <t>Venganza mortal</t>
  </si>
  <si>
    <t>Sniper: Fuego oculto</t>
  </si>
  <si>
    <t>Mujer Maravilla</t>
  </si>
  <si>
    <t>Furia de titanes</t>
  </si>
  <si>
    <t>¿Qué pasó ayer?</t>
  </si>
  <si>
    <t>Corazón de león</t>
  </si>
  <si>
    <t>Harry Potter y la Orden del Fénix</t>
  </si>
  <si>
    <t>Ip Man 2</t>
  </si>
  <si>
    <t>Operación peligrosa</t>
  </si>
  <si>
    <t>Reacción violenta</t>
  </si>
  <si>
    <t>El señor de los anillos: La comunidad del anillo</t>
  </si>
  <si>
    <t>Ip Man</t>
  </si>
  <si>
    <t>El tirador</t>
  </si>
  <si>
    <t>Sabrina, la bruja adolescente : Sabrina Claus</t>
  </si>
  <si>
    <t>Sabrina, la bruja adolescente : Five Easy Pieces of Libby</t>
  </si>
  <si>
    <t>El príncipe del rap : Get a Job</t>
  </si>
  <si>
    <t>La esposa que quiero</t>
  </si>
  <si>
    <t>Fútbol Peruano Primera División : Alianza Lima vs. Melgar</t>
  </si>
  <si>
    <t>El príncipe del rap : Save the Last Trance for Me</t>
  </si>
  <si>
    <t>El príncipe del rap : Cold Feet, Hot Body</t>
  </si>
  <si>
    <t>Sabrina, la bruja adolescente : Sabrina and the Beanstalk</t>
  </si>
  <si>
    <t>El príncipe del rap : Bourgie Sings the Blues</t>
  </si>
  <si>
    <t>Hechos en Willax</t>
  </si>
  <si>
    <t>Película</t>
  </si>
  <si>
    <t>Daredevil</t>
  </si>
  <si>
    <t>María, la del barrio</t>
  </si>
  <si>
    <t>Drama total: La guardería</t>
  </si>
  <si>
    <t>19/12-25/12</t>
  </si>
  <si>
    <t xml:space="preserve">Movistar Deportes </t>
  </si>
  <si>
    <t>Al ángulo - Final de temporada</t>
  </si>
  <si>
    <t>Carabao Cup</t>
  </si>
  <si>
    <t>Man. United vs Burnley</t>
  </si>
  <si>
    <t>Man City vs Liverpool</t>
  </si>
  <si>
    <t>La voz generaciones</t>
  </si>
  <si>
    <t>Latina</t>
  </si>
  <si>
    <t>Al fondo hay sitio</t>
  </si>
  <si>
    <t>Al fondo hay sitio - Final de temporada</t>
  </si>
  <si>
    <t>Magaly Tv La firme</t>
  </si>
  <si>
    <t>Maratón Harry Potter (6:45 am - 3:51 am)</t>
  </si>
  <si>
    <t>3:50 a. m.
(día siguiente</t>
  </si>
  <si>
    <t>El reventonazo de la Chola NAVIDAD</t>
  </si>
  <si>
    <t>La navidad de las madres rebeldes</t>
  </si>
  <si>
    <t>Cinemax</t>
  </si>
  <si>
    <t>El diablo viste a la moda</t>
  </si>
  <si>
    <t>Star Channel</t>
  </si>
  <si>
    <t>Mujer maravilla</t>
  </si>
  <si>
    <t>SPACE</t>
  </si>
  <si>
    <t>Especial Películas por NAVIDAD</t>
  </si>
  <si>
    <t>Especial Animado</t>
  </si>
  <si>
    <t>Especial Animales fantásticos</t>
  </si>
  <si>
    <t>Luna de miel en familia</t>
  </si>
  <si>
    <t>King Kong</t>
  </si>
  <si>
    <t>Una esposa de mentira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</si>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</sst>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5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164" fontId="27" fillId="0" borderId="0" applyBorder="0" applyProtection="0"/>
    <xf numFmtId="165" fontId="27" fillId="0" borderId="0" applyBorder="0" applyProtection="0"/>
    <xf numFmtId="0" fontId="27" fillId="0" borderId="0"/>
    <xf numFmtId="0" fontId="16" fillId="0" borderId="0"/>
    <xf numFmtId="0" fontId="15" fillId="0" borderId="0"/>
    <xf numFmtId="0" fontId="28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7" borderId="39" applyNumberFormat="0" applyAlignment="0" applyProtection="0"/>
    <xf numFmtId="0" fontId="36" fillId="18" borderId="40" applyNumberFormat="0" applyAlignment="0" applyProtection="0"/>
    <xf numFmtId="0" fontId="37" fillId="18" borderId="39" applyNumberFormat="0" applyAlignment="0" applyProtection="0"/>
    <xf numFmtId="0" fontId="38" fillId="0" borderId="41" applyNumberFormat="0" applyFill="0" applyAlignment="0" applyProtection="0"/>
    <xf numFmtId="0" fontId="39" fillId="19" borderId="42" applyNumberFormat="0" applyAlignment="0" applyProtection="0"/>
    <xf numFmtId="0" fontId="40" fillId="0" borderId="0" applyNumberFormat="0" applyFill="0" applyBorder="0" applyAlignment="0" applyProtection="0"/>
    <xf numFmtId="0" fontId="41" fillId="0" borderId="44" applyNumberFormat="0" applyFill="0" applyAlignment="0" applyProtection="0"/>
    <xf numFmtId="0" fontId="4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4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4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4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42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42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0" borderId="0"/>
    <xf numFmtId="0" fontId="14" fillId="20" borderId="43" applyNumberFormat="0" applyFont="0" applyAlignment="0" applyProtection="0"/>
    <xf numFmtId="0" fontId="43" fillId="0" borderId="0" applyNumberFormat="0" applyFill="0" applyBorder="0" applyAlignment="0" applyProtection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47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8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8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0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7" fillId="5" borderId="18" xfId="1" applyFont="1" applyFill="1" applyBorder="1" applyAlignment="1" applyProtection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4" fontId="17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7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9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7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1" fillId="2" borderId="0" xfId="0" applyFont="1" applyFill="1"/>
    <xf numFmtId="0" fontId="2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7" fillId="2" borderId="0" xfId="0" applyFont="1" applyFill="1" applyBorder="1"/>
    <xf numFmtId="164" fontId="17" fillId="2" borderId="0" xfId="1" applyFont="1" applyFill="1" applyBorder="1" applyAlignment="1" applyProtection="1"/>
    <xf numFmtId="3" fontId="22" fillId="0" borderId="0" xfId="0" applyNumberFormat="1" applyFont="1"/>
    <xf numFmtId="0" fontId="23" fillId="2" borderId="0" xfId="0" applyFont="1" applyFill="1" applyAlignment="1">
      <alignment horizontal="center" vertical="center"/>
    </xf>
    <xf numFmtId="165" fontId="22" fillId="0" borderId="0" xfId="2" applyFont="1" applyBorder="1" applyAlignment="1" applyProtection="1">
      <alignment horizontal="center" vertical="center"/>
    </xf>
    <xf numFmtId="0" fontId="19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9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2" fillId="2" borderId="0" xfId="0" applyNumberFormat="1" applyFont="1" applyFill="1"/>
    <xf numFmtId="0" fontId="17" fillId="2" borderId="0" xfId="0" applyFont="1" applyFill="1"/>
    <xf numFmtId="167" fontId="17" fillId="7" borderId="13" xfId="0" applyNumberFormat="1" applyFont="1" applyFill="1" applyBorder="1" applyAlignment="1">
      <alignment horizontal="center" vertical="center"/>
    </xf>
    <xf numFmtId="168" fontId="17" fillId="2" borderId="11" xfId="0" applyNumberFormat="1" applyFont="1" applyFill="1" applyBorder="1" applyAlignment="1">
      <alignment horizontal="center" vertical="center"/>
    </xf>
    <xf numFmtId="168" fontId="17" fillId="7" borderId="11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vertical="center"/>
    </xf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2" borderId="3" xfId="0" applyFont="1" applyFill="1" applyBorder="1"/>
    <xf numFmtId="0" fontId="24" fillId="2" borderId="0" xfId="0" applyFont="1" applyFill="1"/>
    <xf numFmtId="0" fontId="24" fillId="0" borderId="4" xfId="0" applyFont="1" applyBorder="1"/>
    <xf numFmtId="0" fontId="24" fillId="0" borderId="3" xfId="0" applyFont="1" applyBorder="1"/>
    <xf numFmtId="0" fontId="24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8" fillId="8" borderId="11" xfId="0" applyFont="1" applyFill="1" applyBorder="1" applyAlignment="1">
      <alignment vertical="center"/>
    </xf>
    <xf numFmtId="0" fontId="0" fillId="2" borderId="4" xfId="0" applyFill="1" applyBorder="1"/>
    <xf numFmtId="0" fontId="18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4" fillId="0" borderId="14" xfId="0" applyFont="1" applyBorder="1"/>
    <xf numFmtId="0" fontId="19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4" fillId="0" borderId="19" xfId="0" applyNumberFormat="1" applyFont="1" applyBorder="1"/>
    <xf numFmtId="0" fontId="24" fillId="0" borderId="20" xfId="0" applyFont="1" applyBorder="1"/>
    <xf numFmtId="3" fontId="24" fillId="0" borderId="14" xfId="0" applyNumberFormat="1" applyFont="1" applyBorder="1"/>
    <xf numFmtId="3" fontId="24" fillId="2" borderId="19" xfId="0" applyNumberFormat="1" applyFont="1" applyFill="1" applyBorder="1"/>
    <xf numFmtId="3" fontId="24" fillId="2" borderId="14" xfId="0" applyNumberFormat="1" applyFont="1" applyFill="1" applyBorder="1"/>
    <xf numFmtId="0" fontId="24" fillId="2" borderId="14" xfId="0" applyFont="1" applyFill="1" applyBorder="1"/>
    <xf numFmtId="3" fontId="24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9" fillId="2" borderId="18" xfId="0" applyFont="1" applyFill="1" applyBorder="1"/>
    <xf numFmtId="0" fontId="24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4" fillId="2" borderId="19" xfId="0" applyFont="1" applyFill="1" applyBorder="1"/>
    <xf numFmtId="3" fontId="24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4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4" fillId="8" borderId="18" xfId="0" applyFont="1" applyFill="1" applyBorder="1"/>
    <xf numFmtId="0" fontId="24" fillId="10" borderId="18" xfId="0" applyFont="1" applyFill="1" applyBorder="1"/>
    <xf numFmtId="0" fontId="24" fillId="0" borderId="18" xfId="0" applyFont="1" applyBorder="1"/>
    <xf numFmtId="0" fontId="24" fillId="11" borderId="18" xfId="0" applyFont="1" applyFill="1" applyBorder="1"/>
    <xf numFmtId="0" fontId="24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5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0" fillId="2" borderId="13" xfId="0" applyFont="1" applyFill="1" applyBorder="1"/>
    <xf numFmtId="0" fontId="26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5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5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0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9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7" fillId="2" borderId="0" xfId="0" applyNumberFormat="1" applyFont="1" applyFill="1" applyBorder="1" applyAlignment="1">
      <alignment horizontal="center" vertical="center"/>
    </xf>
    <xf numFmtId="167" fontId="17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7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6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4" fillId="2" borderId="0" xfId="0" applyFont="1" applyFill="1" applyBorder="1"/>
    <xf numFmtId="0" fontId="24" fillId="2" borderId="16" xfId="0" applyFont="1" applyFill="1" applyBorder="1"/>
    <xf numFmtId="0" fontId="44" fillId="0" borderId="46" xfId="0" applyFont="1" applyBorder="1" applyAlignment="1">
      <alignment horizontal="center" vertical="center" wrapText="1"/>
    </xf>
    <xf numFmtId="0" fontId="18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5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7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4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8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7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7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7" fillId="46" borderId="51" xfId="2" applyNumberFormat="1" applyFill="1" applyBorder="1" applyAlignment="1">
      <alignment horizontal="center" vertical="center"/>
    </xf>
    <xf numFmtId="0" fontId="45" fillId="50" borderId="51" xfId="0" applyFont="1" applyFill="1" applyBorder="1" applyAlignment="1">
      <alignment horizontal="center" vertical="center"/>
    </xf>
    <xf numFmtId="4" fontId="45" fillId="50" borderId="51" xfId="0" applyNumberFormat="1" applyFont="1" applyFill="1" applyBorder="1" applyAlignment="1">
      <alignment horizontal="center" vertical="center"/>
    </xf>
    <xf numFmtId="169" fontId="45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7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 wrapText="1"/>
    </xf>
    <xf numFmtId="0" fontId="49" fillId="48" borderId="51" xfId="0" applyFont="1" applyFill="1" applyBorder="1" applyAlignment="1">
      <alignment horizontal="center" vertical="center" wrapText="1"/>
    </xf>
    <xf numFmtId="4" fontId="45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5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5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1" fillId="0" borderId="57" xfId="0" applyFont="1" applyBorder="1" applyAlignment="1">
      <alignment horizontal="center" vertical="center" wrapText="1"/>
    </xf>
    <xf numFmtId="0" fontId="49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0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5" fillId="0" borderId="58" xfId="0" applyNumberFormat="1" applyFont="1" applyBorder="1" applyAlignment="1">
      <alignment horizontal="center" vertical="center"/>
    </xf>
    <xf numFmtId="3" fontId="8" fillId="51" borderId="58" xfId="51" applyNumberFormat="1" applyFont="1" applyFill="1" applyBorder="1" applyAlignment="1">
      <alignment horizontal="center"/>
    </xf>
    <xf numFmtId="0" fontId="53" fillId="0" borderId="0" xfId="0" applyFont="1"/>
    <xf numFmtId="0" fontId="53" fillId="52" borderId="58" xfId="0" applyFont="1" applyFill="1" applyBorder="1" applyAlignment="1">
      <alignment horizontal="center"/>
    </xf>
    <xf numFmtId="0" fontId="53" fillId="51" borderId="58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2" fontId="53" fillId="53" borderId="58" xfId="0" applyNumberFormat="1" applyFont="1" applyFill="1" applyBorder="1" applyAlignment="1">
      <alignment horizontal="center"/>
    </xf>
    <xf numFmtId="2" fontId="53" fillId="0" borderId="0" xfId="0" applyNumberFormat="1" applyFont="1" applyAlignment="1">
      <alignment horizontal="center"/>
    </xf>
    <xf numFmtId="0" fontId="53" fillId="52" borderId="58" xfId="0" applyFont="1" applyFill="1" applyBorder="1" applyAlignment="1">
      <alignment horizontal="left" indent="1"/>
    </xf>
    <xf numFmtId="0" fontId="53" fillId="51" borderId="58" xfId="0" applyFont="1" applyFill="1" applyBorder="1" applyAlignment="1">
      <alignment horizontal="left" indent="1"/>
    </xf>
    <xf numFmtId="0" fontId="53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2" fillId="3" borderId="52" xfId="0" applyFont="1" applyFill="1" applyBorder="1" applyAlignment="1">
      <alignment horizontal="left" vertical="center" indent="1"/>
    </xf>
    <xf numFmtId="0" fontId="52" fillId="3" borderId="52" xfId="0" applyFont="1" applyFill="1" applyBorder="1" applyAlignment="1">
      <alignment horizontal="center" vertical="center"/>
    </xf>
    <xf numFmtId="4" fontId="45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5" fillId="45" borderId="50" xfId="0" applyFont="1" applyFill="1" applyBorder="1" applyAlignment="1">
      <alignment horizontal="left" vertical="center" wrapText="1" indent="1"/>
    </xf>
    <xf numFmtId="4" fontId="47" fillId="45" borderId="21" xfId="0" applyNumberFormat="1" applyFont="1" applyFill="1" applyBorder="1" applyAlignment="1">
      <alignment horizontal="center" vertical="center" wrapText="1"/>
    </xf>
    <xf numFmtId="0" fontId="45" fillId="49" borderId="50" xfId="0" applyFont="1" applyFill="1" applyBorder="1" applyAlignment="1">
      <alignment horizontal="left" vertical="center" wrapText="1" indent="1"/>
    </xf>
    <xf numFmtId="4" fontId="45" fillId="49" borderId="21" xfId="0" applyNumberFormat="1" applyFont="1" applyFill="1" applyBorder="1" applyAlignment="1">
      <alignment horizontal="center" vertical="center" wrapText="1"/>
    </xf>
    <xf numFmtId="4" fontId="45" fillId="49" borderId="21" xfId="0" applyNumberFormat="1" applyFont="1" applyFill="1" applyBorder="1" applyAlignment="1">
      <alignment horizontal="center"/>
    </xf>
    <xf numFmtId="169" fontId="45" fillId="47" borderId="21" xfId="2" applyNumberFormat="1" applyFont="1" applyFill="1" applyBorder="1" applyAlignment="1">
      <alignment horizontal="center"/>
    </xf>
    <xf numFmtId="0" fontId="55" fillId="47" borderId="21" xfId="0" applyFont="1" applyFill="1" applyBorder="1" applyAlignment="1">
      <alignment horizontal="center" vertical="center" wrapText="1"/>
    </xf>
    <xf numFmtId="4" fontId="56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9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4" fillId="3" borderId="3" xfId="0" applyNumberFormat="1" applyFont="1" applyFill="1" applyBorder="1" applyAlignment="1">
      <alignment horizontal="center" vertical="center"/>
    </xf>
    <xf numFmtId="4" fontId="45" fillId="0" borderId="65" xfId="0" applyNumberFormat="1" applyFont="1" applyBorder="1" applyAlignment="1">
      <alignment horizontal="center" vertical="center"/>
    </xf>
    <xf numFmtId="0" fontId="51" fillId="0" borderId="66" xfId="0" applyFont="1" applyBorder="1" applyAlignment="1">
      <alignment horizontal="center" vertical="center" wrapText="1"/>
    </xf>
    <xf numFmtId="0" fontId="49" fillId="0" borderId="67" xfId="0" applyFont="1" applyBorder="1" applyAlignment="1">
      <alignment horizontal="center" vertical="center"/>
    </xf>
    <xf numFmtId="4" fontId="24" fillId="0" borderId="16" xfId="0" applyNumberFormat="1" applyFont="1" applyBorder="1" applyAlignment="1">
      <alignment horizontal="center" vertical="center"/>
    </xf>
    <xf numFmtId="4" fontId="24" fillId="0" borderId="17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4" fillId="0" borderId="0" xfId="0" applyFont="1"/>
    <xf numFmtId="3" fontId="24" fillId="3" borderId="0" xfId="0" applyNumberFormat="1" applyFont="1" applyFill="1" applyAlignment="1">
      <alignment horizontal="center" vertical="center"/>
    </xf>
    <xf numFmtId="4" fontId="0" fillId="0" borderId="66" xfId="0" applyNumberFormat="1" applyFill="1" applyBorder="1" applyAlignment="1">
      <alignment horizontal="center" vertical="center"/>
    </xf>
    <xf numFmtId="0" fontId="52" fillId="3" borderId="52" xfId="0" applyFont="1" applyFill="1" applyBorder="1" applyAlignment="1">
      <alignment horizontal="left" vertical="top" indent="1"/>
    </xf>
    <xf numFmtId="4" fontId="47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7" fillId="0" borderId="21" xfId="0" applyNumberFormat="1" applyFont="1" applyBorder="1"/>
    <xf numFmtId="3" fontId="24" fillId="3" borderId="17" xfId="0" applyNumberFormat="1" applyFont="1" applyFill="1" applyBorder="1" applyAlignment="1">
      <alignment horizontal="center" vertical="center"/>
    </xf>
    <xf numFmtId="3" fontId="24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2" fillId="3" borderId="69" xfId="0" applyFont="1" applyFill="1" applyBorder="1" applyAlignment="1">
      <alignment horizontal="left" vertical="center" indent="1"/>
    </xf>
    <xf numFmtId="0" fontId="52" fillId="3" borderId="69" xfId="0" applyFont="1" applyFill="1" applyBorder="1" applyAlignment="1">
      <alignment horizontal="center" vertical="center"/>
    </xf>
    <xf numFmtId="4" fontId="0" fillId="46" borderId="66" xfId="0" applyNumberForma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7" fillId="0" borderId="21" xfId="0" applyFont="1" applyBorder="1"/>
    <xf numFmtId="0" fontId="47" fillId="0" borderId="21" xfId="0" applyFont="1" applyBorder="1" applyAlignment="1">
      <alignment vertical="center"/>
    </xf>
    <xf numFmtId="0" fontId="49" fillId="48" borderId="70" xfId="0" applyFont="1" applyFill="1" applyBorder="1" applyAlignment="1">
      <alignment horizontal="center" vertical="center"/>
    </xf>
    <xf numFmtId="0" fontId="49" fillId="0" borderId="70" xfId="0" applyFont="1" applyBorder="1" applyAlignment="1">
      <alignment horizontal="center" vertical="center"/>
    </xf>
    <xf numFmtId="0" fontId="49" fillId="0" borderId="71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7" fillId="0" borderId="0" xfId="0" applyNumberFormat="1" applyFont="1" applyAlignment="1">
      <alignment horizontal="center" vertical="center"/>
    </xf>
    <xf numFmtId="165" fontId="57" fillId="0" borderId="0" xfId="2" applyFont="1" applyAlignment="1">
      <alignment horizontal="center" vertical="center"/>
    </xf>
    <xf numFmtId="0" fontId="52" fillId="3" borderId="21" xfId="0" applyFont="1" applyFill="1" applyBorder="1" applyAlignment="1">
      <alignment horizontal="left" vertical="center" indent="1"/>
    </xf>
    <xf numFmtId="0" fontId="52" fillId="3" borderId="21" xfId="0" applyFont="1" applyFill="1" applyBorder="1" applyAlignment="1">
      <alignment horizontal="center" vertical="center"/>
    </xf>
    <xf numFmtId="14" fontId="47" fillId="0" borderId="9" xfId="0" applyNumberFormat="1" applyFont="1" applyBorder="1"/>
    <xf numFmtId="2" fontId="0" fillId="0" borderId="68" xfId="0" applyNumberFormat="1" applyBorder="1"/>
    <xf numFmtId="2" fontId="0" fillId="0" borderId="74" xfId="0" applyNumberFormat="1" applyBorder="1"/>
    <xf numFmtId="0" fontId="0" fillId="0" borderId="74" xfId="0" applyBorder="1"/>
    <xf numFmtId="0" fontId="0" fillId="0" borderId="21" xfId="0" applyBorder="1"/>
    <xf numFmtId="18" fontId="0" fillId="0" borderId="21" xfId="0" applyNumberFormat="1" applyBorder="1"/>
    <xf numFmtId="4" fontId="0" fillId="3" borderId="0" xfId="0" applyNumberFormat="1" applyFont="1" applyFill="1" applyAlignment="1">
      <alignment horizontal="center" vertical="center"/>
    </xf>
    <xf numFmtId="4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4" fontId="0" fillId="3" borderId="4" xfId="0" applyNumberFormat="1" applyFont="1" applyFill="1" applyBorder="1" applyAlignment="1">
      <alignment horizontal="center" vertical="center"/>
    </xf>
    <xf numFmtId="0" fontId="47" fillId="0" borderId="46" xfId="0" applyFont="1" applyBorder="1"/>
    <xf numFmtId="0" fontId="53" fillId="0" borderId="46" xfId="0" applyFont="1" applyBorder="1"/>
    <xf numFmtId="18" fontId="53" fillId="0" borderId="46" xfId="0" applyNumberFormat="1" applyFont="1" applyBorder="1"/>
    <xf numFmtId="0" fontId="47" fillId="0" borderId="75" xfId="0" applyFont="1" applyBorder="1"/>
    <xf numFmtId="18" fontId="53" fillId="0" borderId="21" xfId="0" applyNumberFormat="1" applyFont="1" applyBorder="1"/>
    <xf numFmtId="0" fontId="53" fillId="0" borderId="46" xfId="0" applyFont="1" applyBorder="1" applyAlignment="1">
      <alignment vertical="center"/>
    </xf>
    <xf numFmtId="18" fontId="53" fillId="0" borderId="46" xfId="0" applyNumberFormat="1" applyFont="1" applyBorder="1" applyAlignment="1">
      <alignment vertical="center"/>
    </xf>
    <xf numFmtId="2" fontId="0" fillId="0" borderId="68" xfId="0" applyNumberFormat="1" applyBorder="1" applyAlignment="1">
      <alignment vertical="center"/>
    </xf>
    <xf numFmtId="3" fontId="24" fillId="3" borderId="4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vertical="center"/>
    </xf>
    <xf numFmtId="4" fontId="1" fillId="0" borderId="58" xfId="51" applyNumberFormat="1" applyFont="1" applyBorder="1" applyAlignment="1">
      <alignment horizontal="center"/>
    </xf>
    <xf numFmtId="3" fontId="1" fillId="51" borderId="58" xfId="51" applyNumberFormat="1" applyFont="1" applyFill="1" applyBorder="1" applyAlignment="1">
      <alignment horizontal="center" wrapText="1"/>
    </xf>
    <xf numFmtId="4" fontId="45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3" fontId="0" fillId="0" borderId="46" xfId="0" applyNumberFormat="1" applyBorder="1" applyAlignment="1">
      <alignment vertical="center"/>
    </xf>
    <xf numFmtId="2" fontId="0" fillId="3" borderId="0" xfId="0" applyNumberFormat="1" applyFill="1" applyAlignment="1">
      <alignment horizontal="center" vertical="center"/>
    </xf>
    <xf numFmtId="3" fontId="0" fillId="0" borderId="46" xfId="0" applyNumberFormat="1" applyBorder="1"/>
    <xf numFmtId="0" fontId="58" fillId="55" borderId="21" xfId="0" applyFont="1" applyFill="1" applyBorder="1"/>
    <xf numFmtId="0" fontId="58" fillId="55" borderId="0" xfId="0" applyFont="1" applyFill="1"/>
    <xf numFmtId="0" fontId="45" fillId="56" borderId="9" xfId="0" applyFont="1" applyFill="1" applyBorder="1"/>
    <xf numFmtId="0" fontId="45" fillId="56" borderId="75" xfId="0" applyFont="1" applyFill="1" applyBorder="1"/>
    <xf numFmtId="0" fontId="0" fillId="0" borderId="68" xfId="0" applyBorder="1"/>
    <xf numFmtId="0" fontId="1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/>
    </xf>
    <xf numFmtId="0" fontId="17" fillId="3" borderId="54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9" fillId="54" borderId="72" xfId="0" applyFont="1" applyFill="1" applyBorder="1" applyAlignment="1">
      <alignment horizontal="center"/>
    </xf>
    <xf numFmtId="0" fontId="39" fillId="54" borderId="73" xfId="0" applyFont="1" applyFill="1" applyBorder="1" applyAlignment="1">
      <alignment horizontal="center"/>
    </xf>
    <xf numFmtId="0" fontId="39" fillId="54" borderId="60" xfId="0" applyFont="1" applyFill="1" applyBorder="1" applyAlignment="1">
      <alignment horizontal="left"/>
    </xf>
    <xf numFmtId="0" fontId="39" fillId="54" borderId="61" xfId="0" applyFont="1" applyFill="1" applyBorder="1" applyAlignment="1">
      <alignment horizontal="left"/>
    </xf>
    <xf numFmtId="0" fontId="54" fillId="54" borderId="62" xfId="0" applyFont="1" applyFill="1" applyBorder="1" applyAlignment="1">
      <alignment horizontal="center" vertical="center"/>
    </xf>
    <xf numFmtId="0" fontId="54" fillId="54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7" fillId="3" borderId="19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7" fillId="3" borderId="64" xfId="0" applyFont="1" applyFill="1" applyBorder="1" applyAlignment="1">
      <alignment horizontal="center" vertical="center"/>
    </xf>
    <xf numFmtId="0" fontId="17" fillId="12" borderId="53" xfId="0" applyFont="1" applyFill="1" applyBorder="1" applyAlignment="1">
      <alignment horizontal="center" vertical="center"/>
    </xf>
    <xf numFmtId="0" fontId="17" fillId="12" borderId="54" xfId="0" applyFont="1" applyFill="1" applyBorder="1" applyAlignment="1">
      <alignment horizontal="center" vertical="center"/>
    </xf>
    <xf numFmtId="0" fontId="17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0" fontId="47" fillId="0" borderId="46" xfId="0" applyFont="1" applyBorder="1" applyAlignment="1">
      <alignment vertical="center" wrapText="1"/>
    </xf>
    <xf numFmtId="18" fontId="53" fillId="0" borderId="46" xfId="0" applyNumberFormat="1" applyFont="1" applyBorder="1" applyAlignment="1">
      <alignment horizontal="right" vertical="center" wrapText="1"/>
    </xf>
    <xf numFmtId="14" fontId="47" fillId="0" borderId="76" xfId="0" applyNumberFormat="1" applyFont="1" applyBorder="1"/>
    <xf numFmtId="14" fontId="47" fillId="0" borderId="77" xfId="0" applyNumberFormat="1" applyFont="1" applyBorder="1"/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0.15318536269858374</c:v>
                </c:pt>
                <c:pt idx="1">
                  <c:v>0.3088589450136488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1.6318406408565498E-2</c:v>
                </c:pt>
                <c:pt idx="1">
                  <c:v>0.95075124858891757</c:v>
                </c:pt>
                <c:pt idx="2">
                  <c:v>3.2930345002517007E-2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General'!$B$25:$B$37</c:f>
              <c:strCache>
                <c:ptCount val="13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12/12-18/12</c:v>
                </c:pt>
                <c:pt idx="12">
                  <c:v>19/12-25/12</c:v>
                </c:pt>
              </c:strCache>
            </c:strRef>
          </c:cat>
          <c:val>
            <c:numRef>
              <c:f>'Historico General'!$C$25:$C$37</c:f>
              <c:numCache>
                <c:formatCode>#,##0.00</c:formatCode>
                <c:ptCount val="13"/>
                <c:pt idx="0">
                  <c:v>116869.8</c:v>
                </c:pt>
                <c:pt idx="1">
                  <c:v>134421.4</c:v>
                </c:pt>
                <c:pt idx="2">
                  <c:v>110963.31</c:v>
                </c:pt>
                <c:pt idx="3">
                  <c:v>108650.38</c:v>
                </c:pt>
                <c:pt idx="4">
                  <c:v>101786.21</c:v>
                </c:pt>
                <c:pt idx="5">
                  <c:v>107036.54</c:v>
                </c:pt>
                <c:pt idx="6">
                  <c:v>108845.6</c:v>
                </c:pt>
                <c:pt idx="7">
                  <c:v>94945.36</c:v>
                </c:pt>
                <c:pt idx="8">
                  <c:v>75114.12</c:v>
                </c:pt>
                <c:pt idx="9">
                  <c:v>20253.34</c:v>
                </c:pt>
                <c:pt idx="10">
                  <c:v>71708.460000000006</c:v>
                </c:pt>
                <c:pt idx="11">
                  <c:v>66752.12</c:v>
                </c:pt>
                <c:pt idx="12">
                  <c:v>52532.28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General'!$B$25:$B$37</c:f>
              <c:strCache>
                <c:ptCount val="13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12/12-18/12</c:v>
                </c:pt>
                <c:pt idx="12">
                  <c:v>19/12-25/12</c:v>
                </c:pt>
              </c:strCache>
            </c:strRef>
          </c:cat>
          <c:val>
            <c:numRef>
              <c:f>'Historico General'!$D$25:$D$37</c:f>
              <c:numCache>
                <c:formatCode>#,##0.00</c:formatCode>
                <c:ptCount val="13"/>
                <c:pt idx="0">
                  <c:v>5411097.5300000003</c:v>
                </c:pt>
                <c:pt idx="1">
                  <c:v>5337041.28</c:v>
                </c:pt>
                <c:pt idx="2">
                  <c:v>5229629.4400000004</c:v>
                </c:pt>
                <c:pt idx="3">
                  <c:v>5184216.4000000004</c:v>
                </c:pt>
                <c:pt idx="4">
                  <c:v>5153924.3099999996</c:v>
                </c:pt>
                <c:pt idx="5">
                  <c:v>4659302.5</c:v>
                </c:pt>
                <c:pt idx="6">
                  <c:v>5133523.37</c:v>
                </c:pt>
                <c:pt idx="7">
                  <c:v>4073834.3</c:v>
                </c:pt>
                <c:pt idx="8">
                  <c:v>3429090.15</c:v>
                </c:pt>
                <c:pt idx="9">
                  <c:v>3326371.7</c:v>
                </c:pt>
                <c:pt idx="10">
                  <c:v>4009037.446</c:v>
                </c:pt>
                <c:pt idx="11">
                  <c:v>4131857.4</c:v>
                </c:pt>
                <c:pt idx="12">
                  <c:v>3060662.27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General'!$B$25:$B$37</c15:sqref>
                        </c15:formulaRef>
                      </c:ext>
                    </c:extLst>
                    <c:strCache>
                      <c:ptCount val="13"/>
                      <c:pt idx="0">
                        <c:v>26/09-02/10</c:v>
                      </c:pt>
                      <c:pt idx="1">
                        <c:v>03/10-09/10</c:v>
                      </c:pt>
                      <c:pt idx="2">
                        <c:v>10/10-16/10</c:v>
                      </c:pt>
                      <c:pt idx="3">
                        <c:v>17/10-23/10</c:v>
                      </c:pt>
                      <c:pt idx="4">
                        <c:v>24/10-30/10</c:v>
                      </c:pt>
                      <c:pt idx="5">
                        <c:v>31/10-06/11</c:v>
                      </c:pt>
                      <c:pt idx="6">
                        <c:v>07/11-13/11</c:v>
                      </c:pt>
                      <c:pt idx="7">
                        <c:v>14/11-20/11</c:v>
                      </c:pt>
                      <c:pt idx="8">
                        <c:v>21/11-27/11</c:v>
                      </c:pt>
                      <c:pt idx="9">
                        <c:v>28/11-04/12</c:v>
                      </c:pt>
                      <c:pt idx="10">
                        <c:v>05/12-11/12</c:v>
                      </c:pt>
                      <c:pt idx="11">
                        <c:v>12/12-18/12</c:v>
                      </c:pt>
                      <c:pt idx="12">
                        <c:v>19/12-25/12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General'!$E$25:$E$37</c15:sqref>
                        </c15:formulaRef>
                      </c:ext>
                    </c:extLst>
                    <c:numCache>
                      <c:formatCode>#,##0.00</c:formatCode>
                      <c:ptCount val="13"/>
                      <c:pt idx="0">
                        <c:v>210703.58</c:v>
                      </c:pt>
                      <c:pt idx="1">
                        <c:v>221698.33</c:v>
                      </c:pt>
                      <c:pt idx="2">
                        <c:v>202805.14</c:v>
                      </c:pt>
                      <c:pt idx="3">
                        <c:v>196603.49</c:v>
                      </c:pt>
                      <c:pt idx="4">
                        <c:v>181891.44</c:v>
                      </c:pt>
                      <c:pt idx="5">
                        <c:v>191987.59</c:v>
                      </c:pt>
                      <c:pt idx="6">
                        <c:v>184224.53</c:v>
                      </c:pt>
                      <c:pt idx="7">
                        <c:v>166564.57999999999</c:v>
                      </c:pt>
                      <c:pt idx="8">
                        <c:v>131323.24</c:v>
                      </c:pt>
                      <c:pt idx="9">
                        <c:v>123693.17</c:v>
                      </c:pt>
                      <c:pt idx="10">
                        <c:v>118341.56</c:v>
                      </c:pt>
                      <c:pt idx="11">
                        <c:v>110615.43</c:v>
                      </c:pt>
                      <c:pt idx="12">
                        <c:v>106009.5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Dinamizado'!$B$3:$B$32</c15:sqref>
                  </c15:fullRef>
                </c:ext>
              </c:extLst>
              <c:f>'Historico Dinamizado'!$B$19:$B$32</c:f>
              <c:strCache>
                <c:ptCount val="14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05/12-11/12</c:v>
                </c:pt>
                <c:pt idx="12">
                  <c:v>12/12-18/12</c:v>
                </c:pt>
                <c:pt idx="13">
                  <c:v>19/12-25/12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Dinamizado'!$C$3:$C$32</c15:sqref>
                  </c15:fullRef>
                </c:ext>
              </c:extLst>
              <c:f>'Historico Dinamizado'!$C$19:$C$32</c:f>
              <c:numCache>
                <c:formatCode>#,##0.00</c:formatCode>
                <c:ptCount val="14"/>
                <c:pt idx="0">
                  <c:v>728229.89666666603</c:v>
                </c:pt>
                <c:pt idx="1">
                  <c:v>1080001.7933333321</c:v>
                </c:pt>
                <c:pt idx="2">
                  <c:v>1039748.3633333314</c:v>
                </c:pt>
                <c:pt idx="3">
                  <c:v>825826.8</c:v>
                </c:pt>
                <c:pt idx="4">
                  <c:v>1145203.633333331</c:v>
                </c:pt>
                <c:pt idx="5">
                  <c:v>1010198.6966666657</c:v>
                </c:pt>
                <c:pt idx="6">
                  <c:v>1375636.3033333314</c:v>
                </c:pt>
                <c:pt idx="7">
                  <c:v>529672.07666666608</c:v>
                </c:pt>
                <c:pt idx="8">
                  <c:v>776743.3166666656</c:v>
                </c:pt>
                <c:pt idx="9">
                  <c:v>512422.67666666594</c:v>
                </c:pt>
                <c:pt idx="10">
                  <c:v>443706.27666666621</c:v>
                </c:pt>
                <c:pt idx="11">
                  <c:v>443706.27666666621</c:v>
                </c:pt>
                <c:pt idx="12">
                  <c:v>455054.15333333268</c:v>
                </c:pt>
                <c:pt idx="13">
                  <c:v>493134.93999999965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052-46CE-AC7A-CB4A330BDE8B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8052-46CE-AC7A-CB4A330BDE8B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052-46CE-AC7A-CB4A330BDE8B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8052-46CE-AC7A-CB4A330BDE8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Dinamizado'!$B$3:$B$32</c15:sqref>
                  </c15:fullRef>
                </c:ext>
              </c:extLst>
              <c:f>'Historico Dinamizado'!$B$19:$B$32</c:f>
              <c:strCache>
                <c:ptCount val="14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05/12-11/12</c:v>
                </c:pt>
                <c:pt idx="12">
                  <c:v>12/12-18/12</c:v>
                </c:pt>
                <c:pt idx="13">
                  <c:v>19/12-25/12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Dinamizado'!$D$3:$D$32</c15:sqref>
                  </c15:fullRef>
                </c:ext>
              </c:extLst>
              <c:f>'Historico Dinamizado'!$D$19:$D$32</c:f>
              <c:numCache>
                <c:formatCode>#,##0.00</c:formatCode>
                <c:ptCount val="14"/>
                <c:pt idx="0">
                  <c:v>1694797.60333333</c:v>
                </c:pt>
                <c:pt idx="1">
                  <c:v>1689052.0499999984</c:v>
                </c:pt>
                <c:pt idx="2">
                  <c:v>1566862.6999999983</c:v>
                </c:pt>
                <c:pt idx="3">
                  <c:v>1608232.4566666654</c:v>
                </c:pt>
                <c:pt idx="4">
                  <c:v>1734749.1999999981</c:v>
                </c:pt>
                <c:pt idx="5">
                  <c:v>1364365.7233333318</c:v>
                </c:pt>
                <c:pt idx="6">
                  <c:v>1529460.0466666652</c:v>
                </c:pt>
                <c:pt idx="7">
                  <c:v>1318167.7166666652</c:v>
                </c:pt>
                <c:pt idx="8">
                  <c:v>1260408.4866666654</c:v>
                </c:pt>
                <c:pt idx="9">
                  <c:v>1221685.8366666653</c:v>
                </c:pt>
                <c:pt idx="10">
                  <c:v>1196007.4099999999</c:v>
                </c:pt>
                <c:pt idx="11">
                  <c:v>1196007.4099999999</c:v>
                </c:pt>
                <c:pt idx="12">
                  <c:v>1265754.3666666651</c:v>
                </c:pt>
                <c:pt idx="13">
                  <c:v>994279.96666666539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Dinamizado'!$B$3:$B$32</c15:sqref>
                  </c15:fullRef>
                </c:ext>
              </c:extLst>
              <c:f>'Historico Dinamizado'!$B$19:$B$32</c:f>
              <c:strCache>
                <c:ptCount val="14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05/12-11/12</c:v>
                </c:pt>
                <c:pt idx="12">
                  <c:v>12/12-18/12</c:v>
                </c:pt>
                <c:pt idx="13">
                  <c:v>19/12-25/12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Dinamizado'!$E$3:$E$32</c15:sqref>
                  </c15:fullRef>
                </c:ext>
              </c:extLst>
              <c:f>'Historico Dinamizado'!$E$19:$E$32</c:f>
              <c:numCache>
                <c:formatCode>#,##0.00</c:formatCode>
                <c:ptCount val="14"/>
                <c:pt idx="0">
                  <c:v>204620.06140000001</c:v>
                </c:pt>
                <c:pt idx="1">
                  <c:v>574190.40989999985</c:v>
                </c:pt>
                <c:pt idx="2">
                  <c:v>495546.88539999991</c:v>
                </c:pt>
                <c:pt idx="3">
                  <c:v>421434.18497000012</c:v>
                </c:pt>
                <c:pt idx="4">
                  <c:v>379280.33332999999</c:v>
                </c:pt>
                <c:pt idx="5">
                  <c:v>241132.81</c:v>
                </c:pt>
                <c:pt idx="6">
                  <c:v>478085.30900000007</c:v>
                </c:pt>
                <c:pt idx="7">
                  <c:v>20579.573333333334</c:v>
                </c:pt>
                <c:pt idx="8">
                  <c:v>0</c:v>
                </c:pt>
                <c:pt idx="9">
                  <c:v>1641.01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39" t="s">
        <v>339</v>
      </c>
      <c r="D2" s="439"/>
      <c r="E2" s="439"/>
      <c r="F2" s="440" t="s">
        <v>343</v>
      </c>
      <c r="G2" s="440"/>
      <c r="H2" s="440"/>
      <c r="I2" s="441" t="s">
        <v>0</v>
      </c>
      <c r="J2" s="441"/>
      <c r="K2" s="441"/>
    </row>
    <row r="3" spans="1:11" x14ac:dyDescent="0.25">
      <c r="A3" s="2"/>
      <c r="C3" s="439" t="s">
        <v>1</v>
      </c>
      <c r="D3" s="439"/>
      <c r="E3" s="439"/>
      <c r="F3" s="445" t="s">
        <v>2</v>
      </c>
      <c r="G3" s="445"/>
      <c r="H3" s="445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39" t="s">
        <v>339</v>
      </c>
      <c r="D241" s="439"/>
      <c r="E241" s="439"/>
      <c r="F241" s="440" t="s">
        <v>343</v>
      </c>
      <c r="G241" s="440"/>
      <c r="H241" s="440"/>
      <c r="I241" s="441" t="s">
        <v>0</v>
      </c>
      <c r="J241" s="441"/>
      <c r="K241" s="44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42" t="s">
        <v>1</v>
      </c>
      <c r="D242" s="442"/>
      <c r="E242" s="442"/>
      <c r="F242" s="443" t="s">
        <v>2</v>
      </c>
      <c r="G242" s="443"/>
      <c r="H242" s="443"/>
      <c r="I242" s="444"/>
      <c r="J242" s="444"/>
      <c r="K242" s="44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showGridLines="0" zoomScale="80" zoomScaleNormal="80" workbookViewId="0">
      <pane ySplit="1" topLeftCell="A2" activePane="bottomLeft" state="frozen"/>
      <selection pane="bottomLeft" activeCell="D13" sqref="D13:D14"/>
    </sheetView>
  </sheetViews>
  <sheetFormatPr baseColWidth="10" defaultColWidth="9.140625" defaultRowHeight="15" x14ac:dyDescent="0.25"/>
  <cols>
    <col min="1" max="1" width="25.5703125" style="347" customWidth="1"/>
    <col min="2" max="2" width="28.5703125" style="347" bestFit="1" customWidth="1"/>
    <col min="3" max="3" width="44.85546875" style="347" customWidth="1"/>
    <col min="4" max="4" width="32.42578125" style="342" customWidth="1"/>
    <col min="5" max="5" width="32.7109375" style="342" customWidth="1"/>
    <col min="6" max="6" width="19.85546875" style="342" customWidth="1"/>
    <col min="7" max="7" width="17.28515625" style="344" bestFit="1" customWidth="1"/>
    <col min="8" max="8" width="15.7109375" style="342" customWidth="1"/>
    <col min="9" max="9" width="14" style="342" customWidth="1"/>
    <col min="10" max="10" width="15.7109375" style="342" customWidth="1"/>
    <col min="11" max="1027" width="10.5703125" style="339" customWidth="1"/>
    <col min="1028" max="16384" width="9.140625" style="339"/>
  </cols>
  <sheetData>
    <row r="1" spans="1:10" ht="20.100000000000001" customHeight="1" x14ac:dyDescent="0.25">
      <c r="A1" s="389" t="s">
        <v>214</v>
      </c>
      <c r="B1" s="389" t="s">
        <v>447</v>
      </c>
      <c r="C1" s="389" t="s">
        <v>215</v>
      </c>
      <c r="D1" s="390" t="s">
        <v>427</v>
      </c>
      <c r="E1" s="390" t="s">
        <v>216</v>
      </c>
      <c r="F1" s="390" t="s">
        <v>217</v>
      </c>
      <c r="G1" s="390" t="s">
        <v>218</v>
      </c>
      <c r="H1" s="390" t="s">
        <v>219</v>
      </c>
      <c r="I1" s="390" t="s">
        <v>220</v>
      </c>
      <c r="J1" s="390" t="s">
        <v>221</v>
      </c>
    </row>
    <row r="2" spans="1:10" x14ac:dyDescent="0.25">
      <c r="A2" s="346"/>
      <c r="B2" s="346"/>
      <c r="C2" s="345"/>
      <c r="D2" s="340"/>
      <c r="E2" s="341"/>
      <c r="F2" s="338"/>
      <c r="G2" s="424"/>
      <c r="H2" s="338"/>
      <c r="I2" s="343" t="e">
        <f t="shared" ref="I2" si="0">F2/G2</f>
        <v>#DIV/0!</v>
      </c>
      <c r="J2" s="343" t="e">
        <f t="shared" ref="J2" si="1">H2/F2</f>
        <v>#DIV/0!</v>
      </c>
    </row>
    <row r="3" spans="1:10" x14ac:dyDescent="0.25">
      <c r="A3" s="346"/>
      <c r="B3" s="346"/>
      <c r="C3" s="345"/>
      <c r="D3" s="340"/>
      <c r="E3" s="341"/>
      <c r="F3" s="338"/>
      <c r="G3" s="424"/>
      <c r="H3" s="338"/>
      <c r="I3" s="343" t="e">
        <f t="shared" ref="I3:I4" si="2">F3/G3</f>
        <v>#DIV/0!</v>
      </c>
      <c r="J3" s="343" t="e">
        <f t="shared" ref="J3:J4" si="3">H3/F3</f>
        <v>#DIV/0!</v>
      </c>
    </row>
    <row r="4" spans="1:10" x14ac:dyDescent="0.25">
      <c r="A4" s="346"/>
      <c r="B4" s="346"/>
      <c r="C4" s="345"/>
      <c r="D4" s="340"/>
      <c r="E4" s="341"/>
      <c r="F4" s="425"/>
      <c r="G4" s="424"/>
      <c r="H4" s="338"/>
      <c r="I4" s="343" t="e">
        <f t="shared" si="2"/>
        <v>#DIV/0!</v>
      </c>
      <c r="J4" s="343" t="e">
        <f t="shared" si="3"/>
        <v>#DIV/0!</v>
      </c>
    </row>
    <row r="6" spans="1:10" x14ac:dyDescent="0.25">
      <c r="A6"/>
    </row>
    <row r="7" spans="1:10" x14ac:dyDescent="0.25">
      <c r="A7"/>
    </row>
    <row r="8" spans="1:10" x14ac:dyDescent="0.25">
      <c r="A8"/>
    </row>
  </sheetData>
  <autoFilter ref="A1:J1" xr:uid="{00000000-0001-0000-0300-000000000000}"/>
  <phoneticPr fontId="46" type="noConversion"/>
  <conditionalFormatting sqref="G4">
    <cfRule type="colorScale" priority="3">
      <colorScale>
        <cfvo type="min"/>
        <cfvo type="max"/>
        <color rgb="FFFCFCFF"/>
        <color rgb="FFF8696B"/>
      </colorScale>
    </cfRule>
  </conditionalFormatting>
  <conditionalFormatting sqref="G3">
    <cfRule type="colorScale" priority="1">
      <colorScale>
        <cfvo type="min"/>
        <cfvo type="max"/>
        <color rgb="FFFCFCFF"/>
        <color rgb="FFF8696B"/>
      </colorScale>
    </cfRule>
  </conditionalFormatting>
  <conditionalFormatting sqref="G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J18" sqref="J18"/>
    </sheetView>
  </sheetViews>
  <sheetFormatPr baseColWidth="10" defaultRowHeight="15" x14ac:dyDescent="0.25"/>
  <cols>
    <col min="1" max="1" width="1" customWidth="1"/>
    <col min="2" max="2" width="19.7109375" style="354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9" t="s">
        <v>438</v>
      </c>
      <c r="C2" s="350" t="s">
        <v>439</v>
      </c>
      <c r="D2" s="350" t="s">
        <v>440</v>
      </c>
      <c r="E2" s="350" t="s">
        <v>441</v>
      </c>
      <c r="F2" s="350" t="s">
        <v>442</v>
      </c>
      <c r="G2" s="350" t="s">
        <v>443</v>
      </c>
      <c r="H2" s="350" t="s">
        <v>444</v>
      </c>
      <c r="I2" s="350" t="s">
        <v>445</v>
      </c>
      <c r="J2" s="350" t="s">
        <v>16</v>
      </c>
      <c r="M2" s="361" t="s">
        <v>410</v>
      </c>
    </row>
    <row r="3" spans="2:13" ht="15.75" x14ac:dyDescent="0.25">
      <c r="B3" s="355" t="s">
        <v>403</v>
      </c>
      <c r="C3" s="356">
        <v>4318.4833333333299</v>
      </c>
      <c r="D3" s="356">
        <v>3609.9166666666601</v>
      </c>
      <c r="E3" s="356">
        <v>2177.3333333333298</v>
      </c>
      <c r="F3" s="356">
        <v>1717.7166666666601</v>
      </c>
      <c r="G3" s="356">
        <v>1619.0333333333299</v>
      </c>
      <c r="H3" s="356">
        <v>1624.6</v>
      </c>
      <c r="I3" s="356">
        <v>1363.3</v>
      </c>
      <c r="J3" s="301">
        <f>SUM(C3:I3)</f>
        <v>16430.38333333331</v>
      </c>
      <c r="K3" s="360">
        <f>J3/$M$3</f>
        <v>5.3682444791052723E-3</v>
      </c>
      <c r="M3" s="362">
        <f>Resumen!C6</f>
        <v>3060662.27</v>
      </c>
    </row>
    <row r="4" spans="2:13" x14ac:dyDescent="0.25">
      <c r="B4" s="355" t="s">
        <v>342</v>
      </c>
      <c r="C4" s="379">
        <v>3081.2</v>
      </c>
      <c r="D4" s="379">
        <v>2429.61666666666</v>
      </c>
      <c r="E4" s="379">
        <v>2213.5166666666601</v>
      </c>
      <c r="F4" s="379">
        <v>2183.7166666666599</v>
      </c>
      <c r="G4" s="379">
        <v>2177.88333333333</v>
      </c>
      <c r="H4" s="379">
        <v>3191.7</v>
      </c>
      <c r="I4" s="356">
        <v>5333.55</v>
      </c>
      <c r="J4" s="301">
        <f t="shared" ref="J4:J12" si="0">SUM(C4:I4)</f>
        <v>20611.183333333309</v>
      </c>
      <c r="K4" s="360">
        <f t="shared" ref="K4:K13" si="1">J4/$M$3</f>
        <v>6.7342233526906936E-3</v>
      </c>
    </row>
    <row r="5" spans="2:13" x14ac:dyDescent="0.25">
      <c r="B5" s="355" t="s">
        <v>390</v>
      </c>
      <c r="C5" s="379">
        <v>3618.05</v>
      </c>
      <c r="D5" s="379">
        <v>3793.9666666666599</v>
      </c>
      <c r="E5" s="379">
        <v>3862.2</v>
      </c>
      <c r="F5" s="379">
        <v>12090.2</v>
      </c>
      <c r="G5" s="379">
        <v>1490.75</v>
      </c>
      <c r="H5" s="379">
        <v>1113.4000000000001</v>
      </c>
      <c r="I5" s="356">
        <v>3625.15</v>
      </c>
      <c r="J5" s="301">
        <f t="shared" si="0"/>
        <v>29593.716666666664</v>
      </c>
      <c r="K5" s="360">
        <f t="shared" si="1"/>
        <v>9.6690565818837188E-3</v>
      </c>
    </row>
    <row r="6" spans="2:13" x14ac:dyDescent="0.25">
      <c r="B6" s="355" t="s">
        <v>397</v>
      </c>
      <c r="C6" s="379">
        <v>583.83333333333303</v>
      </c>
      <c r="D6" s="379">
        <v>1188.8</v>
      </c>
      <c r="E6" s="379">
        <v>1044.7333333333299</v>
      </c>
      <c r="F6" s="379">
        <v>550.83333333333303</v>
      </c>
      <c r="G6" s="379">
        <v>581.6</v>
      </c>
      <c r="H6" s="379">
        <v>354.96666666666601</v>
      </c>
      <c r="I6" s="356">
        <v>494.46666666666601</v>
      </c>
      <c r="J6" s="301">
        <f t="shared" si="0"/>
        <v>4799.2333333333281</v>
      </c>
      <c r="K6" s="360">
        <f t="shared" si="1"/>
        <v>1.5680375389256287E-3</v>
      </c>
    </row>
    <row r="7" spans="2:13" x14ac:dyDescent="0.25">
      <c r="B7" s="355" t="s">
        <v>398</v>
      </c>
      <c r="C7" s="379">
        <v>186.95</v>
      </c>
      <c r="D7" s="379">
        <v>137.433333333333</v>
      </c>
      <c r="E7" s="379">
        <v>151.916666666666</v>
      </c>
      <c r="F7" s="379">
        <v>248.31666666666601</v>
      </c>
      <c r="G7" s="379">
        <v>265.21666666666601</v>
      </c>
      <c r="H7" s="379">
        <v>250.1</v>
      </c>
      <c r="I7" s="356">
        <v>397.61666666666599</v>
      </c>
      <c r="J7" s="301">
        <f t="shared" si="0"/>
        <v>1637.549999999997</v>
      </c>
      <c r="K7" s="360">
        <f t="shared" si="1"/>
        <v>5.3503126302138423E-4</v>
      </c>
    </row>
    <row r="8" spans="2:13" x14ac:dyDescent="0.25">
      <c r="B8" s="355" t="s">
        <v>399</v>
      </c>
      <c r="C8" s="379">
        <v>157.266666666666</v>
      </c>
      <c r="D8" s="379">
        <v>158.28333333333299</v>
      </c>
      <c r="E8" s="379">
        <v>191.183333333333</v>
      </c>
      <c r="F8" s="379">
        <v>228.5</v>
      </c>
      <c r="G8" s="379">
        <v>284.56666666666598</v>
      </c>
      <c r="H8" s="379">
        <v>461.63333333333298</v>
      </c>
      <c r="I8" s="356">
        <v>511.78333333333302</v>
      </c>
      <c r="J8" s="301">
        <f t="shared" si="0"/>
        <v>1993.216666666664</v>
      </c>
      <c r="K8" s="360">
        <f t="shared" si="1"/>
        <v>6.5123704964241739E-4</v>
      </c>
    </row>
    <row r="9" spans="2:13" x14ac:dyDescent="0.25">
      <c r="B9" s="355" t="s">
        <v>402</v>
      </c>
      <c r="C9" s="379">
        <v>123.766666666666</v>
      </c>
      <c r="D9" s="379">
        <v>196.7</v>
      </c>
      <c r="E9" s="379">
        <v>171.05</v>
      </c>
      <c r="F9" s="379">
        <v>214.36666666666599</v>
      </c>
      <c r="G9" s="379">
        <v>358.416666666666</v>
      </c>
      <c r="H9" s="379">
        <v>286.10000000000002</v>
      </c>
      <c r="I9" s="356">
        <v>238.63333333333301</v>
      </c>
      <c r="J9" s="301">
        <f t="shared" si="0"/>
        <v>1589.0333333333313</v>
      </c>
      <c r="K9" s="360">
        <f t="shared" si="1"/>
        <v>5.1917957394669728E-4</v>
      </c>
    </row>
    <row r="10" spans="2:13" x14ac:dyDescent="0.25">
      <c r="B10" s="355" t="s">
        <v>400</v>
      </c>
      <c r="C10" s="379">
        <v>1564.06666666666</v>
      </c>
      <c r="D10" s="379">
        <v>353.35</v>
      </c>
      <c r="E10" s="379">
        <v>290.03333333333302</v>
      </c>
      <c r="F10" s="379">
        <v>313.06666666666598</v>
      </c>
      <c r="G10" s="379">
        <v>913.26666666666597</v>
      </c>
      <c r="H10" s="379">
        <v>535.86666666666599</v>
      </c>
      <c r="I10" s="356">
        <v>555.51666666666597</v>
      </c>
      <c r="J10" s="301">
        <f t="shared" si="0"/>
        <v>4525.166666666657</v>
      </c>
      <c r="K10" s="360">
        <f t="shared" si="1"/>
        <v>1.4784926488039653E-3</v>
      </c>
    </row>
    <row r="11" spans="2:13" x14ac:dyDescent="0.25">
      <c r="B11" s="355" t="s">
        <v>401</v>
      </c>
      <c r="C11" s="379">
        <v>200.55</v>
      </c>
      <c r="D11" s="379">
        <v>266.85000000000002</v>
      </c>
      <c r="E11" s="379">
        <v>244.55</v>
      </c>
      <c r="F11" s="379">
        <v>160.94999999999999</v>
      </c>
      <c r="G11" s="379">
        <v>203.766666666666</v>
      </c>
      <c r="H11" s="379">
        <v>363.88333333333298</v>
      </c>
      <c r="I11" s="356">
        <v>451.31666666666598</v>
      </c>
      <c r="J11" s="301">
        <f t="shared" si="0"/>
        <v>1891.866666666665</v>
      </c>
      <c r="K11" s="360">
        <f t="shared" si="1"/>
        <v>6.1812330135551513E-4</v>
      </c>
    </row>
    <row r="12" spans="2:13" x14ac:dyDescent="0.25">
      <c r="B12" s="355" t="s">
        <v>468</v>
      </c>
      <c r="C12" s="379">
        <v>175.21666666666599</v>
      </c>
      <c r="D12" s="379">
        <v>200.016666666666</v>
      </c>
      <c r="E12" s="379">
        <v>91.3</v>
      </c>
      <c r="F12" s="379">
        <v>104.666666666666</v>
      </c>
      <c r="G12" s="379">
        <v>331.183333333333</v>
      </c>
      <c r="H12" s="379">
        <v>281.166666666666</v>
      </c>
      <c r="I12" s="356">
        <v>364.53333333333302</v>
      </c>
      <c r="J12" s="301">
        <f t="shared" si="0"/>
        <v>1548.0833333333301</v>
      </c>
      <c r="K12" s="360">
        <f t="shared" si="1"/>
        <v>5.0580011669609337E-4</v>
      </c>
    </row>
    <row r="13" spans="2:13" ht="20.25" customHeight="1" x14ac:dyDescent="0.25">
      <c r="B13" s="357" t="s">
        <v>16</v>
      </c>
      <c r="C13" s="358">
        <f t="shared" ref="C13:I13" si="2">SUM(C3:C11)</f>
        <v>13834.166666666655</v>
      </c>
      <c r="D13" s="358">
        <f t="shared" si="2"/>
        <v>12134.916666666646</v>
      </c>
      <c r="E13" s="358">
        <f t="shared" si="2"/>
        <v>10346.516666666648</v>
      </c>
      <c r="F13" s="358">
        <f t="shared" si="2"/>
        <v>17707.66666666665</v>
      </c>
      <c r="G13" s="358">
        <f t="shared" si="2"/>
        <v>7894.4999999999909</v>
      </c>
      <c r="H13" s="358">
        <f t="shared" si="2"/>
        <v>8182.2499999999982</v>
      </c>
      <c r="I13" s="358">
        <f t="shared" si="2"/>
        <v>12971.33333333333</v>
      </c>
      <c r="J13" s="359">
        <f>SUM(J3:J12)</f>
        <v>84619.433333333247</v>
      </c>
      <c r="K13" s="360">
        <f t="shared" si="1"/>
        <v>2.7647425906071384E-2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H9" sqref="H9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57"/>
      <c r="B1" s="457"/>
    </row>
    <row r="2" spans="1:16" ht="15.75" thickBot="1" x14ac:dyDescent="0.3">
      <c r="A2" s="457"/>
      <c r="B2" s="457"/>
      <c r="C2" s="458" t="s">
        <v>531</v>
      </c>
      <c r="D2" s="459"/>
      <c r="E2" s="459"/>
      <c r="F2" s="459"/>
      <c r="G2" s="459"/>
      <c r="H2" s="459"/>
      <c r="I2" s="460"/>
      <c r="J2" s="458" t="s">
        <v>542</v>
      </c>
      <c r="K2" s="459"/>
      <c r="L2" s="459"/>
      <c r="M2" s="459"/>
      <c r="N2" s="459"/>
      <c r="O2" s="459"/>
      <c r="P2" s="460"/>
    </row>
    <row r="3" spans="1:16" ht="15.75" thickBot="1" x14ac:dyDescent="0.3">
      <c r="A3" s="457"/>
      <c r="B3" s="457"/>
      <c r="C3" s="461" t="s">
        <v>2</v>
      </c>
      <c r="D3" s="462"/>
      <c r="E3" s="462"/>
      <c r="F3" s="462"/>
      <c r="G3" s="462"/>
      <c r="H3" s="462"/>
      <c r="I3" s="463"/>
      <c r="J3" s="461" t="s">
        <v>2</v>
      </c>
      <c r="K3" s="462"/>
      <c r="L3" s="462"/>
      <c r="M3" s="462"/>
      <c r="N3" s="462"/>
      <c r="O3" s="462"/>
      <c r="P3" s="463"/>
    </row>
    <row r="4" spans="1:16" ht="15.75" thickBot="1" x14ac:dyDescent="0.3">
      <c r="A4" s="457"/>
      <c r="B4" s="457"/>
      <c r="C4" s="128">
        <v>44907</v>
      </c>
      <c r="D4" s="128">
        <v>44908</v>
      </c>
      <c r="E4" s="128">
        <v>44909</v>
      </c>
      <c r="F4" s="128">
        <v>44910</v>
      </c>
      <c r="G4" s="128">
        <v>44911</v>
      </c>
      <c r="H4" s="128">
        <v>44912</v>
      </c>
      <c r="I4" s="128">
        <v>44913</v>
      </c>
      <c r="J4" s="128">
        <v>44914</v>
      </c>
      <c r="K4" s="128">
        <v>44915</v>
      </c>
      <c r="L4" s="128">
        <v>44916</v>
      </c>
      <c r="M4" s="128">
        <v>44917</v>
      </c>
      <c r="N4" s="128">
        <v>44918</v>
      </c>
      <c r="O4" s="128">
        <v>44919</v>
      </c>
      <c r="P4" s="128">
        <v>44920</v>
      </c>
    </row>
    <row r="5" spans="1:16" ht="15.75" thickBot="1" x14ac:dyDescent="0.3">
      <c r="B5" s="15" t="s">
        <v>417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42290</v>
      </c>
      <c r="D6" s="190">
        <v>41115</v>
      </c>
      <c r="E6" s="190">
        <v>38281</v>
      </c>
      <c r="F6" s="190">
        <v>41240</v>
      </c>
      <c r="G6" s="190">
        <v>34921</v>
      </c>
      <c r="H6" s="190"/>
      <c r="I6" s="190"/>
      <c r="J6" s="193">
        <v>32003</v>
      </c>
      <c r="K6" s="193">
        <v>26408</v>
      </c>
      <c r="L6" s="193">
        <v>24711</v>
      </c>
      <c r="M6" s="193">
        <v>21542</v>
      </c>
      <c r="N6" s="193">
        <v>20626</v>
      </c>
      <c r="O6" s="193"/>
      <c r="P6" s="194"/>
    </row>
    <row r="7" spans="1:16" x14ac:dyDescent="0.25">
      <c r="B7" s="188" t="s">
        <v>347</v>
      </c>
      <c r="C7" s="189">
        <v>61943</v>
      </c>
      <c r="D7" s="190">
        <v>65041</v>
      </c>
      <c r="E7" s="190">
        <v>61337</v>
      </c>
      <c r="F7" s="190">
        <v>65673</v>
      </c>
      <c r="G7" s="190">
        <v>57808</v>
      </c>
      <c r="H7" s="190"/>
      <c r="I7" s="190"/>
      <c r="J7" s="193">
        <v>0</v>
      </c>
      <c r="K7" s="193">
        <v>44800</v>
      </c>
      <c r="L7" s="193">
        <v>42919</v>
      </c>
      <c r="M7" s="193">
        <v>38812</v>
      </c>
      <c r="N7" s="193">
        <v>37590</v>
      </c>
      <c r="O7" s="193"/>
      <c r="P7" s="194"/>
    </row>
    <row r="8" spans="1:16" ht="18" customHeight="1" x14ac:dyDescent="0.25">
      <c r="B8" s="188" t="s">
        <v>348</v>
      </c>
      <c r="C8" s="189">
        <v>20660</v>
      </c>
      <c r="D8" s="190">
        <v>18296</v>
      </c>
      <c r="E8" s="190">
        <v>19287</v>
      </c>
      <c r="F8" s="190">
        <v>19999</v>
      </c>
      <c r="G8" s="190">
        <v>17998</v>
      </c>
      <c r="H8" s="190"/>
      <c r="I8" s="190"/>
      <c r="J8" s="193">
        <v>0</v>
      </c>
      <c r="K8" s="193">
        <v>13905</v>
      </c>
      <c r="L8" s="193">
        <v>13131</v>
      </c>
      <c r="M8" s="193">
        <v>11366</v>
      </c>
      <c r="N8" s="193">
        <v>9614</v>
      </c>
      <c r="O8" s="193"/>
      <c r="P8" s="194"/>
    </row>
    <row r="9" spans="1:16" x14ac:dyDescent="0.25">
      <c r="B9" s="188" t="s">
        <v>349</v>
      </c>
      <c r="C9" s="189">
        <v>49465</v>
      </c>
      <c r="D9" s="190">
        <v>47823</v>
      </c>
      <c r="E9" s="190">
        <v>47772</v>
      </c>
      <c r="F9" s="190">
        <v>49356</v>
      </c>
      <c r="G9" s="190">
        <v>44710</v>
      </c>
      <c r="H9" s="190"/>
      <c r="I9" s="190"/>
      <c r="J9" s="192">
        <v>42902</v>
      </c>
      <c r="K9" s="193">
        <v>42908</v>
      </c>
      <c r="L9" s="193">
        <v>41625</v>
      </c>
      <c r="M9" s="193">
        <v>37010</v>
      </c>
      <c r="N9" s="193">
        <v>33813</v>
      </c>
      <c r="O9" s="193"/>
      <c r="P9" s="194"/>
    </row>
    <row r="10" spans="1:16" x14ac:dyDescent="0.25">
      <c r="B10" s="188" t="s">
        <v>350</v>
      </c>
      <c r="C10" s="189">
        <v>30696</v>
      </c>
      <c r="D10" s="190">
        <v>27682</v>
      </c>
      <c r="E10" s="190">
        <v>26317</v>
      </c>
      <c r="F10" s="190">
        <v>26181</v>
      </c>
      <c r="G10" s="190">
        <v>23967</v>
      </c>
      <c r="H10" s="190"/>
      <c r="I10" s="190"/>
      <c r="J10" s="192">
        <v>24078</v>
      </c>
      <c r="K10" s="193">
        <v>22093</v>
      </c>
      <c r="L10" s="193">
        <v>21158</v>
      </c>
      <c r="M10" s="193">
        <v>19561</v>
      </c>
      <c r="N10" s="193">
        <v>16897</v>
      </c>
      <c r="O10" s="193"/>
      <c r="P10" s="194"/>
    </row>
    <row r="11" spans="1:16" x14ac:dyDescent="0.25">
      <c r="B11" s="188" t="s">
        <v>351</v>
      </c>
      <c r="C11" s="189">
        <v>30719</v>
      </c>
      <c r="D11" s="190">
        <v>28491</v>
      </c>
      <c r="E11" s="190">
        <v>29637</v>
      </c>
      <c r="F11" s="190">
        <v>28113</v>
      </c>
      <c r="G11" s="190">
        <v>25812</v>
      </c>
      <c r="H11" s="190"/>
      <c r="I11" s="190"/>
      <c r="J11" s="192">
        <v>26889</v>
      </c>
      <c r="K11" s="193">
        <v>25624</v>
      </c>
      <c r="L11" s="193">
        <v>28493</v>
      </c>
      <c r="M11" s="193">
        <v>25213</v>
      </c>
      <c r="N11" s="193">
        <v>27918</v>
      </c>
      <c r="O11" s="193"/>
      <c r="P11" s="194"/>
    </row>
    <row r="12" spans="1:16" x14ac:dyDescent="0.25">
      <c r="B12" s="188" t="s">
        <v>352</v>
      </c>
      <c r="C12" s="189">
        <v>31726</v>
      </c>
      <c r="D12" s="190">
        <v>30889</v>
      </c>
      <c r="E12" s="190">
        <v>31404</v>
      </c>
      <c r="F12" s="190">
        <v>30240</v>
      </c>
      <c r="G12" s="190">
        <v>25743</v>
      </c>
      <c r="H12" s="190"/>
      <c r="I12" s="190"/>
      <c r="J12" s="192">
        <v>29012</v>
      </c>
      <c r="K12" s="193">
        <v>23601</v>
      </c>
      <c r="L12" s="193">
        <v>24948</v>
      </c>
      <c r="M12" s="193">
        <v>21331</v>
      </c>
      <c r="N12" s="193">
        <v>18145</v>
      </c>
      <c r="O12" s="193"/>
      <c r="P12" s="194"/>
    </row>
    <row r="13" spans="1:16" x14ac:dyDescent="0.25">
      <c r="B13" s="188" t="s">
        <v>353</v>
      </c>
      <c r="C13" s="189">
        <v>5267</v>
      </c>
      <c r="D13" s="190">
        <v>5509</v>
      </c>
      <c r="E13" s="190">
        <v>5223</v>
      </c>
      <c r="F13" s="190">
        <v>3834</v>
      </c>
      <c r="G13" s="190">
        <v>4139</v>
      </c>
      <c r="H13" s="190"/>
      <c r="I13" s="190"/>
      <c r="J13" s="193">
        <v>5013</v>
      </c>
      <c r="K13" s="193">
        <v>4325</v>
      </c>
      <c r="L13" s="193">
        <v>3503</v>
      </c>
      <c r="M13" s="193">
        <v>3005</v>
      </c>
      <c r="N13" s="193">
        <v>2936</v>
      </c>
      <c r="O13" s="193"/>
      <c r="P13" s="194"/>
    </row>
    <row r="14" spans="1:16" ht="15.75" thickBot="1" x14ac:dyDescent="0.3">
      <c r="B14" s="188" t="s">
        <v>393</v>
      </c>
      <c r="C14" s="189">
        <v>49785</v>
      </c>
      <c r="D14" s="190">
        <v>49234</v>
      </c>
      <c r="E14" s="190">
        <v>49155</v>
      </c>
      <c r="F14" s="190">
        <v>48185</v>
      </c>
      <c r="G14" s="190">
        <v>44971</v>
      </c>
      <c r="H14" s="190"/>
      <c r="I14" s="190"/>
      <c r="J14" s="192">
        <v>43857</v>
      </c>
      <c r="K14" s="193">
        <v>43389</v>
      </c>
      <c r="L14" s="193">
        <v>43066</v>
      </c>
      <c r="M14" s="193">
        <v>42679</v>
      </c>
      <c r="N14" s="193">
        <v>41566</v>
      </c>
      <c r="O14" s="193"/>
      <c r="P14" s="194"/>
    </row>
    <row r="15" spans="1:16" ht="15.75" thickBot="1" x14ac:dyDescent="0.3">
      <c r="B15" s="196" t="s">
        <v>16</v>
      </c>
      <c r="C15" s="195">
        <v>322551</v>
      </c>
      <c r="D15" s="195">
        <v>314080</v>
      </c>
      <c r="E15" s="195">
        <v>308413</v>
      </c>
      <c r="F15" s="195">
        <v>312821</v>
      </c>
      <c r="G15" s="195">
        <v>280069</v>
      </c>
      <c r="H15" s="195"/>
      <c r="I15" s="195"/>
      <c r="J15" s="195">
        <f>SUM(J6:J14)</f>
        <v>203754</v>
      </c>
      <c r="K15" s="195">
        <f t="shared" ref="K15:P15" si="0">SUM(K6:K14)</f>
        <v>247053</v>
      </c>
      <c r="L15" s="195">
        <f t="shared" si="0"/>
        <v>243554</v>
      </c>
      <c r="M15" s="195">
        <f t="shared" si="0"/>
        <v>220519</v>
      </c>
      <c r="N15" s="195">
        <f t="shared" si="0"/>
        <v>209105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418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22137</v>
      </c>
      <c r="I17" s="185"/>
      <c r="J17" s="186"/>
      <c r="K17" s="187"/>
      <c r="L17" s="187"/>
      <c r="M17" s="187"/>
      <c r="N17" s="187"/>
      <c r="O17" s="187">
        <v>15911</v>
      </c>
      <c r="P17" s="382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6677</v>
      </c>
      <c r="I18" s="191"/>
      <c r="J18" s="192"/>
      <c r="K18" s="193"/>
      <c r="L18" s="193"/>
      <c r="M18" s="193"/>
      <c r="N18" s="193"/>
      <c r="O18" s="193">
        <v>5363</v>
      </c>
      <c r="P18" s="383"/>
    </row>
    <row r="19" spans="2:16" x14ac:dyDescent="0.25">
      <c r="B19" s="188" t="s">
        <v>421</v>
      </c>
      <c r="C19" s="189"/>
      <c r="D19" s="190"/>
      <c r="E19" s="190"/>
      <c r="F19" s="190"/>
      <c r="G19" s="190"/>
      <c r="H19" s="190">
        <v>31595</v>
      </c>
      <c r="I19" s="191"/>
      <c r="J19" s="192"/>
      <c r="K19" s="193"/>
      <c r="L19" s="193"/>
      <c r="M19" s="193"/>
      <c r="N19" s="193"/>
      <c r="O19" s="193">
        <v>21457</v>
      </c>
      <c r="P19" s="383"/>
    </row>
    <row r="20" spans="2:16" x14ac:dyDescent="0.25">
      <c r="B20" s="188" t="s">
        <v>463</v>
      </c>
      <c r="C20" s="189"/>
      <c r="D20" s="190"/>
      <c r="E20" s="190"/>
      <c r="F20" s="190"/>
      <c r="G20" s="190"/>
      <c r="H20" s="190">
        <v>35987</v>
      </c>
      <c r="I20" s="191"/>
      <c r="J20" s="192"/>
      <c r="K20" s="193"/>
      <c r="L20" s="193"/>
      <c r="M20" s="193"/>
      <c r="N20" s="193"/>
      <c r="O20" s="193">
        <v>21055</v>
      </c>
      <c r="P20" s="383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17989</v>
      </c>
      <c r="I21" s="191"/>
      <c r="J21" s="192"/>
      <c r="K21" s="193"/>
      <c r="L21" s="193"/>
      <c r="M21" s="193"/>
      <c r="N21" s="193"/>
      <c r="O21" s="193">
        <v>15979</v>
      </c>
      <c r="P21" s="383"/>
    </row>
    <row r="22" spans="2:16" x14ac:dyDescent="0.25">
      <c r="B22" s="188" t="s">
        <v>422</v>
      </c>
      <c r="C22" s="189"/>
      <c r="D22" s="190"/>
      <c r="E22" s="190"/>
      <c r="F22" s="190"/>
      <c r="G22" s="190"/>
      <c r="H22" s="190">
        <v>37513</v>
      </c>
      <c r="I22" s="191"/>
      <c r="J22" s="192"/>
      <c r="K22" s="193"/>
      <c r="L22" s="193"/>
      <c r="M22" s="193"/>
      <c r="N22" s="193"/>
      <c r="O22" s="193">
        <v>22097</v>
      </c>
      <c r="P22" s="383"/>
    </row>
    <row r="23" spans="2:16" x14ac:dyDescent="0.25">
      <c r="B23" s="257" t="s">
        <v>419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3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43747</v>
      </c>
      <c r="J24" s="192"/>
      <c r="K24" s="193"/>
      <c r="L24" s="193"/>
      <c r="M24" s="376"/>
      <c r="N24" s="193"/>
      <c r="O24" s="193"/>
      <c r="P24" s="422">
        <v>26753</v>
      </c>
    </row>
    <row r="25" spans="2:16" x14ac:dyDescent="0.25">
      <c r="B25" s="188" t="s">
        <v>356</v>
      </c>
      <c r="I25" s="190">
        <v>48449</v>
      </c>
      <c r="J25" s="192"/>
      <c r="K25" s="193"/>
      <c r="L25" s="193"/>
      <c r="M25" s="193"/>
      <c r="N25" s="193"/>
      <c r="O25" s="193"/>
      <c r="P25" s="383">
        <v>30422</v>
      </c>
    </row>
    <row r="26" spans="2:16" x14ac:dyDescent="0.25">
      <c r="B26" s="188" t="s">
        <v>420</v>
      </c>
      <c r="I26" s="190">
        <v>31804</v>
      </c>
      <c r="J26" s="192"/>
      <c r="K26" s="193"/>
      <c r="L26" s="193"/>
      <c r="M26" s="193"/>
      <c r="N26" s="193"/>
      <c r="O26" s="193"/>
      <c r="P26" s="383">
        <v>20680</v>
      </c>
    </row>
    <row r="27" spans="2:16" ht="15.75" thickBot="1" x14ac:dyDescent="0.3">
      <c r="B27" s="188" t="s">
        <v>357</v>
      </c>
      <c r="I27" s="190">
        <v>6872</v>
      </c>
      <c r="J27" s="192"/>
      <c r="K27" s="193"/>
      <c r="L27" s="193"/>
      <c r="M27" s="193"/>
      <c r="N27" s="193"/>
      <c r="O27" s="193"/>
      <c r="P27" s="383">
        <v>3128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151898</v>
      </c>
      <c r="I28" s="293">
        <v>130872</v>
      </c>
      <c r="J28" s="195"/>
      <c r="K28" s="195"/>
      <c r="L28" s="195"/>
      <c r="M28" s="195"/>
      <c r="N28" s="195"/>
      <c r="O28" s="195">
        <f>SUM(O17:O27)</f>
        <v>101862</v>
      </c>
      <c r="P28" s="195">
        <f>SUM(P17:P27)</f>
        <v>80983</v>
      </c>
    </row>
    <row r="29" spans="2:16" ht="15.75" thickBot="1" x14ac:dyDescent="0.3"/>
    <row r="30" spans="2:16" ht="15.75" thickBot="1" x14ac:dyDescent="0.3">
      <c r="B30" s="131" t="s">
        <v>417</v>
      </c>
      <c r="C30" s="200" t="s">
        <v>531</v>
      </c>
      <c r="D30" s="201" t="s">
        <v>542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197847</v>
      </c>
      <c r="D31" s="205">
        <f t="shared" ref="D31:D40" si="2">SUM(J6:P6)</f>
        <v>125290</v>
      </c>
      <c r="E31" s="206">
        <f t="shared" ref="E31:E40" si="3">+IFERROR((D31-C31)/C31,"-")</f>
        <v>-0.36673287944724964</v>
      </c>
    </row>
    <row r="32" spans="2:16" x14ac:dyDescent="0.25">
      <c r="B32" s="207" t="s">
        <v>347</v>
      </c>
      <c r="C32" s="208">
        <f t="shared" si="1"/>
        <v>311802</v>
      </c>
      <c r="D32" s="209">
        <f t="shared" si="2"/>
        <v>164121</v>
      </c>
      <c r="E32" s="210">
        <f t="shared" si="3"/>
        <v>-0.47363711586198937</v>
      </c>
    </row>
    <row r="33" spans="2:5" x14ac:dyDescent="0.25">
      <c r="B33" s="207" t="s">
        <v>348</v>
      </c>
      <c r="C33" s="208">
        <f t="shared" si="1"/>
        <v>96240</v>
      </c>
      <c r="D33" s="209">
        <f t="shared" si="2"/>
        <v>48016</v>
      </c>
      <c r="E33" s="210">
        <f t="shared" si="3"/>
        <v>-0.50108063175394846</v>
      </c>
    </row>
    <row r="34" spans="2:5" x14ac:dyDescent="0.25">
      <c r="B34" s="207" t="s">
        <v>349</v>
      </c>
      <c r="C34" s="208">
        <f t="shared" si="1"/>
        <v>239126</v>
      </c>
      <c r="D34" s="209">
        <f t="shared" si="2"/>
        <v>198258</v>
      </c>
      <c r="E34" s="210">
        <f t="shared" si="3"/>
        <v>-0.17090571497871415</v>
      </c>
    </row>
    <row r="35" spans="2:5" x14ac:dyDescent="0.25">
      <c r="B35" s="207" t="s">
        <v>350</v>
      </c>
      <c r="C35" s="208">
        <f t="shared" si="1"/>
        <v>134843</v>
      </c>
      <c r="D35" s="209">
        <f t="shared" si="2"/>
        <v>103787</v>
      </c>
      <c r="E35" s="210">
        <f t="shared" si="3"/>
        <v>-0.23031228910659063</v>
      </c>
    </row>
    <row r="36" spans="2:5" x14ac:dyDescent="0.25">
      <c r="B36" s="207" t="s">
        <v>351</v>
      </c>
      <c r="C36" s="208">
        <f t="shared" si="1"/>
        <v>142772</v>
      </c>
      <c r="D36" s="209">
        <f t="shared" si="2"/>
        <v>134137</v>
      </c>
      <c r="E36" s="210">
        <f t="shared" si="3"/>
        <v>-6.0481046703835487E-2</v>
      </c>
    </row>
    <row r="37" spans="2:5" x14ac:dyDescent="0.25">
      <c r="B37" s="207" t="s">
        <v>352</v>
      </c>
      <c r="C37" s="208">
        <f t="shared" si="1"/>
        <v>150002</v>
      </c>
      <c r="D37" s="209">
        <f t="shared" si="2"/>
        <v>117037</v>
      </c>
      <c r="E37" s="210">
        <f t="shared" si="3"/>
        <v>-0.21976373648351355</v>
      </c>
    </row>
    <row r="38" spans="2:5" x14ac:dyDescent="0.25">
      <c r="B38" s="203" t="s">
        <v>353</v>
      </c>
      <c r="C38" s="208">
        <f t="shared" si="1"/>
        <v>23972</v>
      </c>
      <c r="D38" s="209">
        <f t="shared" si="2"/>
        <v>18782</v>
      </c>
      <c r="E38" s="211">
        <f t="shared" si="3"/>
        <v>-0.21650258635074254</v>
      </c>
    </row>
    <row r="39" spans="2:5" ht="15.75" thickBot="1" x14ac:dyDescent="0.3">
      <c r="B39" s="203" t="s">
        <v>393</v>
      </c>
      <c r="C39" s="208">
        <f t="shared" si="1"/>
        <v>241330</v>
      </c>
      <c r="D39" s="209">
        <f t="shared" si="2"/>
        <v>214557</v>
      </c>
      <c r="E39" s="211">
        <f t="shared" ref="E39" si="4">+IFERROR((D39-C39)/C39,"-")</f>
        <v>-0.11093937761571293</v>
      </c>
    </row>
    <row r="40" spans="2:5" ht="15.75" thickBot="1" x14ac:dyDescent="0.3">
      <c r="B40" s="212" t="s">
        <v>16</v>
      </c>
      <c r="C40" s="213">
        <f t="shared" si="1"/>
        <v>1537934</v>
      </c>
      <c r="D40" s="214">
        <f t="shared" si="2"/>
        <v>1123985</v>
      </c>
      <c r="E40" s="215">
        <f t="shared" si="3"/>
        <v>-0.26915914467070756</v>
      </c>
    </row>
    <row r="41" spans="2:5" ht="15.75" thickBot="1" x14ac:dyDescent="0.3">
      <c r="B41" s="131" t="s">
        <v>418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22137</v>
      </c>
      <c r="D42" s="209" t="e">
        <f>#REF!</f>
        <v>#REF!</v>
      </c>
      <c r="E42" s="216" t="str">
        <f t="shared" si="5"/>
        <v>-</v>
      </c>
    </row>
    <row r="43" spans="2:5" x14ac:dyDescent="0.25">
      <c r="B43" s="207" t="s">
        <v>359</v>
      </c>
      <c r="C43" s="208">
        <f t="shared" si="6"/>
        <v>6677</v>
      </c>
      <c r="D43" s="209" t="e">
        <f>#REF!</f>
        <v>#REF!</v>
      </c>
      <c r="E43" s="216" t="str">
        <f t="shared" si="5"/>
        <v>-</v>
      </c>
    </row>
    <row r="44" spans="2:5" x14ac:dyDescent="0.25">
      <c r="B44" s="299" t="s">
        <v>421</v>
      </c>
      <c r="C44" s="208">
        <f t="shared" si="6"/>
        <v>31595</v>
      </c>
      <c r="D44" s="209" t="e">
        <f>#REF!</f>
        <v>#REF!</v>
      </c>
      <c r="E44" s="216" t="str">
        <f t="shared" si="5"/>
        <v>-</v>
      </c>
    </row>
    <row r="45" spans="2:5" ht="15.75" thickBot="1" x14ac:dyDescent="0.3">
      <c r="B45" s="299" t="s">
        <v>463</v>
      </c>
      <c r="C45" s="208">
        <f t="shared" si="6"/>
        <v>35987</v>
      </c>
      <c r="D45" s="209" t="e">
        <f>#REF!</f>
        <v>#REF!</v>
      </c>
      <c r="E45" s="216" t="str">
        <f t="shared" si="5"/>
        <v>-</v>
      </c>
    </row>
    <row r="46" spans="2:5" ht="15.75" thickBot="1" x14ac:dyDescent="0.3">
      <c r="B46" s="299" t="s">
        <v>354</v>
      </c>
      <c r="C46" s="208">
        <f t="shared" si="6"/>
        <v>17989</v>
      </c>
      <c r="D46" s="209" t="e">
        <f>#REF!</f>
        <v>#REF!</v>
      </c>
      <c r="E46" s="216" t="str">
        <f t="shared" si="5"/>
        <v>-</v>
      </c>
    </row>
    <row r="47" spans="2:5" ht="15.75" thickBot="1" x14ac:dyDescent="0.3">
      <c r="B47" s="299" t="s">
        <v>422</v>
      </c>
      <c r="C47" s="208">
        <f t="shared" si="6"/>
        <v>37513</v>
      </c>
      <c r="D47" s="209" t="e">
        <f>#REF!</f>
        <v>#REF!</v>
      </c>
      <c r="E47" s="216" t="str">
        <f t="shared" si="5"/>
        <v>-</v>
      </c>
    </row>
    <row r="48" spans="2:5" ht="15.75" thickBot="1" x14ac:dyDescent="0.3">
      <c r="B48" s="131" t="s">
        <v>419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43747</v>
      </c>
      <c r="D49" s="209">
        <f>P24</f>
        <v>26753</v>
      </c>
      <c r="E49" s="216">
        <f t="shared" si="5"/>
        <v>-0.38846092303472241</v>
      </c>
    </row>
    <row r="50" spans="2:5" ht="15.75" thickBot="1" x14ac:dyDescent="0.3">
      <c r="B50" s="207" t="s">
        <v>356</v>
      </c>
      <c r="C50" s="208">
        <f>I25</f>
        <v>48449</v>
      </c>
      <c r="D50" s="209">
        <f>P25</f>
        <v>30422</v>
      </c>
      <c r="E50" s="216">
        <f t="shared" si="5"/>
        <v>-0.37208198311626661</v>
      </c>
    </row>
    <row r="51" spans="2:5" ht="15.75" thickBot="1" x14ac:dyDescent="0.3">
      <c r="B51" s="299" t="s">
        <v>420</v>
      </c>
      <c r="C51" s="208">
        <f>I26</f>
        <v>31804</v>
      </c>
      <c r="D51" s="209">
        <f>P26</f>
        <v>20680</v>
      </c>
      <c r="E51" s="216">
        <f t="shared" ref="E51" si="7">+IFERROR((D51-C51)/C51,"-")</f>
        <v>-0.34976732486479689</v>
      </c>
    </row>
    <row r="52" spans="2:5" ht="15.75" thickBot="1" x14ac:dyDescent="0.3">
      <c r="B52" s="207" t="s">
        <v>357</v>
      </c>
      <c r="C52" s="208">
        <f>I27</f>
        <v>6872</v>
      </c>
      <c r="D52" s="209">
        <f>P27</f>
        <v>3128</v>
      </c>
      <c r="E52" s="216">
        <f t="shared" si="5"/>
        <v>-0.54481955762514556</v>
      </c>
    </row>
    <row r="53" spans="2:5" ht="15.75" thickBot="1" x14ac:dyDescent="0.3">
      <c r="B53" s="196" t="s">
        <v>222</v>
      </c>
      <c r="C53" s="217">
        <f>SUM(C42:C52)</f>
        <v>282770</v>
      </c>
      <c r="D53" s="218" t="e">
        <f>SUM(D42:D52)</f>
        <v>#REF!</v>
      </c>
      <c r="E53" s="215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31" zoomScale="70" zoomScaleNormal="70" workbookViewId="0">
      <selection activeCell="A9" sqref="A9:XFD9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57"/>
      <c r="B2" s="457"/>
    </row>
    <row r="3" spans="1:20" ht="15.75" thickBot="1" x14ac:dyDescent="0.3">
      <c r="A3" s="457"/>
      <c r="B3" s="457"/>
      <c r="C3" s="458" t="s">
        <v>531</v>
      </c>
      <c r="D3" s="459"/>
      <c r="E3" s="459"/>
      <c r="F3" s="459"/>
      <c r="G3" s="459"/>
      <c r="H3" s="459"/>
      <c r="I3" s="460"/>
      <c r="J3" s="458" t="s">
        <v>542</v>
      </c>
      <c r="K3" s="459"/>
      <c r="L3" s="459"/>
      <c r="M3" s="459"/>
      <c r="N3" s="459"/>
      <c r="O3" s="459"/>
      <c r="P3" s="460"/>
    </row>
    <row r="4" spans="1:20" ht="15.75" thickBot="1" x14ac:dyDescent="0.3">
      <c r="A4" s="457"/>
      <c r="B4" s="457"/>
      <c r="C4" s="461" t="s">
        <v>2</v>
      </c>
      <c r="D4" s="462"/>
      <c r="E4" s="462"/>
      <c r="F4" s="462"/>
      <c r="G4" s="462"/>
      <c r="H4" s="462"/>
      <c r="I4" s="463"/>
      <c r="J4" s="461" t="s">
        <v>2</v>
      </c>
      <c r="K4" s="462"/>
      <c r="L4" s="462"/>
      <c r="M4" s="462"/>
      <c r="N4" s="462"/>
      <c r="O4" s="462"/>
      <c r="P4" s="463"/>
    </row>
    <row r="5" spans="1:20" ht="15.75" thickBot="1" x14ac:dyDescent="0.3">
      <c r="A5" s="457"/>
      <c r="B5" s="457"/>
      <c r="C5" s="128">
        <v>44907</v>
      </c>
      <c r="D5" s="128">
        <v>44908</v>
      </c>
      <c r="E5" s="128">
        <v>44909</v>
      </c>
      <c r="F5" s="128">
        <v>44910</v>
      </c>
      <c r="G5" s="128">
        <v>44911</v>
      </c>
      <c r="H5" s="128">
        <v>44912</v>
      </c>
      <c r="I5" s="128">
        <v>44913</v>
      </c>
      <c r="J5" s="128">
        <v>44914</v>
      </c>
      <c r="K5" s="128">
        <v>44915</v>
      </c>
      <c r="L5" s="128">
        <v>44916</v>
      </c>
      <c r="M5" s="128">
        <v>44917</v>
      </c>
      <c r="N5" s="128">
        <v>44918</v>
      </c>
      <c r="O5" s="128">
        <v>44919</v>
      </c>
      <c r="P5" s="128">
        <v>44920</v>
      </c>
    </row>
    <row r="6" spans="1:20" ht="15.75" thickBot="1" x14ac:dyDescent="0.3">
      <c r="B6" s="15" t="s">
        <v>417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29185.15</v>
      </c>
      <c r="D7" s="220">
        <v>27099.733333333301</v>
      </c>
      <c r="E7" s="220">
        <v>25026.35</v>
      </c>
      <c r="F7" s="220">
        <v>25872.3</v>
      </c>
      <c r="G7" s="220">
        <v>23461.05</v>
      </c>
      <c r="H7" s="220"/>
      <c r="I7" s="220"/>
      <c r="J7" s="222">
        <v>20337.25</v>
      </c>
      <c r="K7" s="222">
        <v>18883.0333333333</v>
      </c>
      <c r="L7" s="222">
        <v>18229.933333333302</v>
      </c>
      <c r="M7" s="222">
        <v>14872.833333333299</v>
      </c>
      <c r="N7" s="365">
        <v>14960.7833333333</v>
      </c>
      <c r="O7" s="222"/>
      <c r="P7" s="223"/>
    </row>
    <row r="8" spans="1:20" x14ac:dyDescent="0.25">
      <c r="B8" s="188" t="s">
        <v>347</v>
      </c>
      <c r="C8" s="220">
        <v>53663</v>
      </c>
      <c r="D8" s="220">
        <v>55255.5</v>
      </c>
      <c r="E8" s="220">
        <v>54469.466666666602</v>
      </c>
      <c r="F8" s="220">
        <v>55378.366666666603</v>
      </c>
      <c r="G8" s="220">
        <v>51787.85</v>
      </c>
      <c r="H8" s="220"/>
      <c r="I8" s="220"/>
      <c r="J8" s="221">
        <v>43782.400000000001</v>
      </c>
      <c r="K8" s="365">
        <v>39940.616666666603</v>
      </c>
      <c r="L8" s="222">
        <v>38177.449999999997</v>
      </c>
      <c r="M8" s="365">
        <v>34696.683333333298</v>
      </c>
      <c r="N8" s="365">
        <v>34167.266666666597</v>
      </c>
      <c r="O8" s="222"/>
      <c r="P8" s="223"/>
    </row>
    <row r="9" spans="1:20" x14ac:dyDescent="0.25">
      <c r="B9" s="188" t="s">
        <v>348</v>
      </c>
      <c r="C9" s="220">
        <v>17865.016666666601</v>
      </c>
      <c r="D9" s="220">
        <v>11759.083333333299</v>
      </c>
      <c r="E9" s="220">
        <v>13160.7166666666</v>
      </c>
      <c r="F9" s="220">
        <v>16696.166666666599</v>
      </c>
      <c r="G9" s="220">
        <v>14752.8166666666</v>
      </c>
      <c r="H9" s="220"/>
      <c r="I9" s="220"/>
      <c r="J9" s="221">
        <v>12973.7</v>
      </c>
      <c r="K9" s="222">
        <v>10869.366666666599</v>
      </c>
      <c r="L9" s="222">
        <v>9728.3833333333296</v>
      </c>
      <c r="M9" s="222">
        <v>8036.7333333333299</v>
      </c>
      <c r="N9" s="222">
        <v>7005.4333333333298</v>
      </c>
      <c r="O9" s="222"/>
      <c r="P9" s="223"/>
    </row>
    <row r="10" spans="1:20" ht="17.25" customHeight="1" x14ac:dyDescent="0.25">
      <c r="B10" s="188" t="s">
        <v>349</v>
      </c>
      <c r="C10" s="220">
        <v>41862.216666666602</v>
      </c>
      <c r="D10" s="220">
        <v>43416.766666666597</v>
      </c>
      <c r="E10" s="220">
        <v>43464.1</v>
      </c>
      <c r="F10" s="220">
        <v>42131.966666666602</v>
      </c>
      <c r="G10" s="220">
        <v>41742.8166666666</v>
      </c>
      <c r="H10" s="220"/>
      <c r="I10" s="220"/>
      <c r="J10" s="365">
        <v>42954.9</v>
      </c>
      <c r="K10" s="365">
        <v>43328.033333333296</v>
      </c>
      <c r="L10" s="365">
        <v>43820.383333333302</v>
      </c>
      <c r="M10" s="365">
        <v>31324.266666666601</v>
      </c>
      <c r="N10" s="365">
        <v>36107.716666666602</v>
      </c>
      <c r="O10" s="222"/>
      <c r="P10" s="223"/>
    </row>
    <row r="11" spans="1:20" x14ac:dyDescent="0.25">
      <c r="B11" s="188" t="s">
        <v>350</v>
      </c>
      <c r="C11" s="220">
        <v>11819.5</v>
      </c>
      <c r="D11" s="220">
        <v>11449.6</v>
      </c>
      <c r="E11" s="220">
        <v>11703.9</v>
      </c>
      <c r="F11" s="220">
        <v>11540.9666666666</v>
      </c>
      <c r="G11" s="220">
        <v>10840.6333333333</v>
      </c>
      <c r="H11" s="220"/>
      <c r="I11" s="220"/>
      <c r="J11" s="222">
        <v>8599.6166666666595</v>
      </c>
      <c r="K11" s="222">
        <v>9161.7999999999993</v>
      </c>
      <c r="L11" s="365">
        <v>8383.5833333333303</v>
      </c>
      <c r="M11" s="365">
        <v>7776.8166666666602</v>
      </c>
      <c r="N11" s="222">
        <v>6612.7166666666599</v>
      </c>
      <c r="O11" s="222"/>
      <c r="P11" s="223"/>
    </row>
    <row r="12" spans="1:20" x14ac:dyDescent="0.25">
      <c r="B12" s="188" t="s">
        <v>351</v>
      </c>
      <c r="C12" s="220">
        <v>10792.85</v>
      </c>
      <c r="D12" s="220">
        <v>10480.0333333333</v>
      </c>
      <c r="E12" s="220">
        <v>11061.7833333333</v>
      </c>
      <c r="F12" s="220">
        <v>11045.9666666666</v>
      </c>
      <c r="G12" s="220">
        <v>9963.8333333333303</v>
      </c>
      <c r="H12" s="220"/>
      <c r="I12" s="220"/>
      <c r="J12" s="365">
        <v>11542.916666666601</v>
      </c>
      <c r="K12" s="365">
        <v>10685.233333333301</v>
      </c>
      <c r="L12" s="222">
        <v>13844.733333333301</v>
      </c>
      <c r="M12" s="222">
        <v>10860.75</v>
      </c>
      <c r="N12" s="365">
        <v>17226.433333333302</v>
      </c>
      <c r="O12" s="222"/>
      <c r="P12" s="223"/>
    </row>
    <row r="13" spans="1:20" x14ac:dyDescent="0.25">
      <c r="B13" s="188" t="s">
        <v>352</v>
      </c>
      <c r="C13" s="220">
        <v>23115.333333333299</v>
      </c>
      <c r="D13" s="220">
        <v>24007.8166666666</v>
      </c>
      <c r="E13" s="220">
        <v>24694.216666666602</v>
      </c>
      <c r="F13" s="220">
        <v>22941.25</v>
      </c>
      <c r="G13" s="220">
        <v>18851.3</v>
      </c>
      <c r="H13" s="220"/>
      <c r="I13" s="220"/>
      <c r="J13" s="222">
        <v>23799.8166666666</v>
      </c>
      <c r="K13" s="222">
        <v>17758.333333333299</v>
      </c>
      <c r="L13" s="365">
        <v>17444.0333333333</v>
      </c>
      <c r="M13" s="365">
        <v>14249.1333333333</v>
      </c>
      <c r="N13" s="222">
        <v>11218.366666666599</v>
      </c>
      <c r="O13" s="222"/>
      <c r="P13" s="223"/>
    </row>
    <row r="14" spans="1:20" x14ac:dyDescent="0.25">
      <c r="B14" s="188" t="s">
        <v>353</v>
      </c>
      <c r="C14" s="220">
        <v>1477.0166666666601</v>
      </c>
      <c r="D14" s="220">
        <v>1837.3</v>
      </c>
      <c r="E14" s="220">
        <v>1436.63333333333</v>
      </c>
      <c r="F14" s="220">
        <v>422.35</v>
      </c>
      <c r="G14" s="220">
        <v>740.38333333333298</v>
      </c>
      <c r="H14" s="220"/>
      <c r="I14" s="220"/>
      <c r="J14" s="365">
        <v>1999.68333333333</v>
      </c>
      <c r="K14" s="222">
        <v>1293.5999999999999</v>
      </c>
      <c r="L14" s="365">
        <v>827.18333333333305</v>
      </c>
      <c r="M14" s="365">
        <v>647.76666666666597</v>
      </c>
      <c r="N14" s="222">
        <v>439.166666666666</v>
      </c>
      <c r="O14" s="365"/>
      <c r="P14" s="366"/>
    </row>
    <row r="15" spans="1:20" ht="15.75" thickBot="1" x14ac:dyDescent="0.3">
      <c r="B15" s="188" t="s">
        <v>393</v>
      </c>
      <c r="C15" s="220">
        <v>36824.35</v>
      </c>
      <c r="D15" s="220">
        <v>37568.383333333302</v>
      </c>
      <c r="E15" s="220">
        <v>38022.983333333301</v>
      </c>
      <c r="F15" s="220">
        <v>37920.933333333298</v>
      </c>
      <c r="G15" s="220">
        <v>33998.35</v>
      </c>
      <c r="H15" s="220"/>
      <c r="I15" s="220"/>
      <c r="J15" s="222">
        <v>35610.633333333302</v>
      </c>
      <c r="K15" s="365">
        <v>34087.416666666599</v>
      </c>
      <c r="L15" s="222">
        <v>36081.8166666666</v>
      </c>
      <c r="M15" s="222">
        <v>35502.5</v>
      </c>
      <c r="N15" s="222">
        <v>45022.65</v>
      </c>
      <c r="O15" s="365"/>
      <c r="P15" s="366"/>
    </row>
    <row r="16" spans="1:20" ht="15.75" thickBot="1" x14ac:dyDescent="0.3">
      <c r="B16" s="196" t="s">
        <v>16</v>
      </c>
      <c r="C16" s="224">
        <v>226604.43333333315</v>
      </c>
      <c r="D16" s="224">
        <v>222874.21666666638</v>
      </c>
      <c r="E16" s="224">
        <v>223040.14999999973</v>
      </c>
      <c r="F16" s="224">
        <v>223950.26666666628</v>
      </c>
      <c r="G16" s="224">
        <v>206139.03333333315</v>
      </c>
      <c r="H16" s="224">
        <v>0</v>
      </c>
      <c r="I16" s="225">
        <v>0</v>
      </c>
      <c r="J16" s="226">
        <f>SUM(J7:J15)</f>
        <v>201600.91666666648</v>
      </c>
      <c r="K16" s="226">
        <f t="shared" ref="K16:P16" si="0">SUM(K7:K15)</f>
        <v>186007.433333333</v>
      </c>
      <c r="L16" s="226">
        <f t="shared" si="0"/>
        <v>186537.49999999977</v>
      </c>
      <c r="M16" s="226">
        <f t="shared" si="0"/>
        <v>157967.48333333316</v>
      </c>
      <c r="N16" s="226">
        <f t="shared" si="0"/>
        <v>172760.53333333306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418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1">
        <v>10377.299999999999</v>
      </c>
      <c r="I18" s="372"/>
      <c r="J18" s="229"/>
      <c r="K18" s="230"/>
      <c r="L18" s="230"/>
      <c r="M18" s="230"/>
      <c r="N18" s="230"/>
      <c r="O18" s="107">
        <v>9007.1</v>
      </c>
      <c r="P18" s="411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3">
        <v>2163.7666666666601</v>
      </c>
      <c r="I19" s="374"/>
      <c r="J19" s="192"/>
      <c r="K19" s="222"/>
      <c r="L19" s="222"/>
      <c r="M19" s="193"/>
      <c r="N19" s="193"/>
      <c r="O19" s="432">
        <v>1824.35</v>
      </c>
      <c r="P19" s="384"/>
    </row>
    <row r="20" spans="2:18" x14ac:dyDescent="0.25">
      <c r="B20" s="188" t="s">
        <v>421</v>
      </c>
      <c r="C20" s="219"/>
      <c r="D20" s="220"/>
      <c r="E20" s="220"/>
      <c r="F20" s="220"/>
      <c r="G20" s="220"/>
      <c r="H20" s="373">
        <v>20848.7833333333</v>
      </c>
      <c r="I20" s="374"/>
      <c r="J20" s="192"/>
      <c r="K20" s="222"/>
      <c r="L20" s="222"/>
      <c r="M20" s="193"/>
      <c r="N20" s="193"/>
      <c r="O20" s="432">
        <v>14672.266666666599</v>
      </c>
      <c r="P20" s="384"/>
    </row>
    <row r="21" spans="2:18" x14ac:dyDescent="0.25">
      <c r="B21" s="188" t="s">
        <v>463</v>
      </c>
      <c r="C21" s="219"/>
      <c r="D21" s="220"/>
      <c r="E21" s="220"/>
      <c r="F21" s="220"/>
      <c r="G21" s="220"/>
      <c r="H21" s="373">
        <v>29973.766666666601</v>
      </c>
      <c r="I21" s="374"/>
      <c r="J21" s="192"/>
      <c r="K21" s="222"/>
      <c r="L21" s="222"/>
      <c r="M21" s="193"/>
      <c r="N21" s="193"/>
      <c r="O21" s="432">
        <v>15977.4</v>
      </c>
      <c r="P21" s="384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3">
        <v>10306.266666666599</v>
      </c>
      <c r="I22" s="374"/>
      <c r="J22" s="192"/>
      <c r="K22" s="222"/>
      <c r="L22" s="222"/>
      <c r="M22" s="193"/>
      <c r="N22" s="193"/>
      <c r="O22" s="432">
        <v>8842.0166666666591</v>
      </c>
      <c r="P22" s="384"/>
    </row>
    <row r="23" spans="2:18" x14ac:dyDescent="0.25">
      <c r="B23" s="188" t="s">
        <v>422</v>
      </c>
      <c r="C23" s="219"/>
      <c r="D23" s="220"/>
      <c r="E23" s="220"/>
      <c r="F23" s="220"/>
      <c r="G23" s="220"/>
      <c r="H23" s="373">
        <v>20410.116666666599</v>
      </c>
      <c r="I23" s="374"/>
      <c r="J23" s="192"/>
      <c r="K23" s="222"/>
      <c r="L23" s="222"/>
      <c r="M23" s="193"/>
      <c r="N23" s="193"/>
      <c r="O23" s="432">
        <v>9058.6</v>
      </c>
      <c r="P23" s="384"/>
    </row>
    <row r="24" spans="2:18" x14ac:dyDescent="0.25">
      <c r="B24" s="257" t="s">
        <v>419</v>
      </c>
      <c r="C24" s="219"/>
      <c r="D24" s="220"/>
      <c r="E24" s="220"/>
      <c r="F24" s="220"/>
      <c r="G24" s="220"/>
      <c r="H24" s="373"/>
      <c r="I24" s="374"/>
      <c r="J24" s="367"/>
      <c r="K24" s="222"/>
      <c r="L24" s="222"/>
      <c r="M24" s="193"/>
      <c r="N24" s="193"/>
      <c r="O24" s="193"/>
      <c r="P24" s="410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3"/>
      <c r="I25" s="374">
        <v>25700</v>
      </c>
      <c r="J25" s="192"/>
      <c r="K25" s="222"/>
      <c r="L25" s="222"/>
      <c r="M25" s="193"/>
      <c r="N25" s="193"/>
      <c r="O25" s="193"/>
      <c r="P25" s="410">
        <v>11447.983333333301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3"/>
      <c r="I26" s="374">
        <v>27625.95</v>
      </c>
      <c r="J26" s="192"/>
      <c r="K26" s="222"/>
      <c r="L26" s="222"/>
      <c r="M26" s="193"/>
      <c r="N26" s="193"/>
      <c r="O26" s="193"/>
      <c r="P26" s="410">
        <v>12259.9666666666</v>
      </c>
    </row>
    <row r="27" spans="2:18" x14ac:dyDescent="0.25">
      <c r="B27" s="188" t="s">
        <v>420</v>
      </c>
      <c r="C27" s="220"/>
      <c r="D27" s="220"/>
      <c r="E27" s="220"/>
      <c r="F27" s="220"/>
      <c r="G27" s="220"/>
      <c r="H27" s="373"/>
      <c r="I27" s="373">
        <v>14313.0333333333</v>
      </c>
      <c r="J27" s="192"/>
      <c r="K27" s="222"/>
      <c r="L27" s="222"/>
      <c r="M27" s="193"/>
      <c r="N27" s="193"/>
      <c r="O27" s="193"/>
      <c r="P27" s="413">
        <v>6204.8</v>
      </c>
    </row>
    <row r="28" spans="2:18" ht="15.75" thickBot="1" x14ac:dyDescent="0.3">
      <c r="B28" s="188" t="s">
        <v>357</v>
      </c>
      <c r="E28" s="220"/>
      <c r="H28" s="375"/>
      <c r="I28" s="374">
        <v>1427.2833333333299</v>
      </c>
      <c r="J28" s="192"/>
      <c r="K28" s="222"/>
      <c r="L28" s="222"/>
      <c r="M28" s="193"/>
      <c r="N28" s="193"/>
      <c r="O28" s="412"/>
      <c r="P28" s="413">
        <v>111.61666666666601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94079.999999999767</v>
      </c>
      <c r="I29" s="225">
        <v>69066.266666666619</v>
      </c>
      <c r="J29" s="195"/>
      <c r="K29" s="195"/>
      <c r="L29" s="195"/>
      <c r="M29" s="195"/>
      <c r="N29" s="195"/>
      <c r="O29" s="195">
        <f>SUM(O18:O28)</f>
        <v>59381.733333333257</v>
      </c>
      <c r="P29" s="195">
        <f>SUM(P18:P28)</f>
        <v>30024.366666666567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417</v>
      </c>
      <c r="C31" s="200" t="s">
        <v>531</v>
      </c>
      <c r="D31" s="201" t="s">
        <v>542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130644.58333333331</v>
      </c>
      <c r="D32" s="363">
        <f t="shared" ref="D32:D41" si="2">SUM(J7:P7)</f>
        <v>87283.833333333198</v>
      </c>
      <c r="E32" s="206">
        <f t="shared" ref="E32:E41" si="3">+IFERROR((D32-C32)/C32,"-")</f>
        <v>-0.3318985670409868</v>
      </c>
    </row>
    <row r="33" spans="2:5" x14ac:dyDescent="0.25">
      <c r="B33" s="207" t="s">
        <v>347</v>
      </c>
      <c r="C33" s="204">
        <f t="shared" si="1"/>
        <v>270554.18333333323</v>
      </c>
      <c r="D33" s="363">
        <f t="shared" si="2"/>
        <v>190764.41666666651</v>
      </c>
      <c r="E33" s="210">
        <f t="shared" si="3"/>
        <v>-0.29491233764573743</v>
      </c>
    </row>
    <row r="34" spans="2:5" x14ac:dyDescent="0.25">
      <c r="B34" s="207" t="s">
        <v>348</v>
      </c>
      <c r="C34" s="204">
        <f t="shared" si="1"/>
        <v>74233.799999999697</v>
      </c>
      <c r="D34" s="205">
        <f t="shared" si="2"/>
        <v>48613.616666666589</v>
      </c>
      <c r="E34" s="210">
        <f t="shared" si="3"/>
        <v>-0.3451282749008297</v>
      </c>
    </row>
    <row r="35" spans="2:5" x14ac:dyDescent="0.25">
      <c r="B35" s="207" t="s">
        <v>349</v>
      </c>
      <c r="C35" s="204">
        <f t="shared" si="1"/>
        <v>212617.86666666641</v>
      </c>
      <c r="D35" s="363">
        <f t="shared" si="2"/>
        <v>197535.29999999981</v>
      </c>
      <c r="E35" s="210">
        <f t="shared" si="3"/>
        <v>-7.0937437681624485E-2</v>
      </c>
    </row>
    <row r="36" spans="2:5" x14ac:dyDescent="0.25">
      <c r="B36" s="207" t="s">
        <v>350</v>
      </c>
      <c r="C36" s="204">
        <f t="shared" si="1"/>
        <v>57354.599999999904</v>
      </c>
      <c r="D36" s="205">
        <f t="shared" si="2"/>
        <v>40534.533333333304</v>
      </c>
      <c r="E36" s="210">
        <f t="shared" si="3"/>
        <v>-0.29326447515398291</v>
      </c>
    </row>
    <row r="37" spans="2:5" x14ac:dyDescent="0.25">
      <c r="B37" s="207" t="s">
        <v>351</v>
      </c>
      <c r="C37" s="204">
        <f t="shared" si="1"/>
        <v>53344.466666666529</v>
      </c>
      <c r="D37" s="205">
        <f t="shared" si="2"/>
        <v>64160.066666666506</v>
      </c>
      <c r="E37" s="210">
        <f t="shared" si="3"/>
        <v>0.20275017590078079</v>
      </c>
    </row>
    <row r="38" spans="2:5" x14ac:dyDescent="0.25">
      <c r="B38" s="207" t="s">
        <v>352</v>
      </c>
      <c r="C38" s="204">
        <f t="shared" si="1"/>
        <v>113609.9166666665</v>
      </c>
      <c r="D38" s="205">
        <f t="shared" si="2"/>
        <v>84469.683333333101</v>
      </c>
      <c r="E38" s="210">
        <f t="shared" si="3"/>
        <v>-0.2564937479782804</v>
      </c>
    </row>
    <row r="39" spans="2:5" x14ac:dyDescent="0.25">
      <c r="B39" s="203" t="s">
        <v>353</v>
      </c>
      <c r="C39" s="204">
        <f t="shared" si="1"/>
        <v>5913.6833333333234</v>
      </c>
      <c r="D39" s="205">
        <f t="shared" si="2"/>
        <v>5207.399999999996</v>
      </c>
      <c r="E39" s="211">
        <f t="shared" si="3"/>
        <v>-0.11943205165421357</v>
      </c>
    </row>
    <row r="40" spans="2:5" ht="15.75" thickBot="1" x14ac:dyDescent="0.3">
      <c r="B40" s="203" t="s">
        <v>393</v>
      </c>
      <c r="C40" s="204">
        <f t="shared" si="1"/>
        <v>184334.99999999991</v>
      </c>
      <c r="D40" s="205">
        <f t="shared" si="2"/>
        <v>186305.01666666649</v>
      </c>
      <c r="E40" s="211">
        <f t="shared" ref="E40" si="4">+IFERROR((D40-C40)/C40,"-")</f>
        <v>1.068715472735279E-2</v>
      </c>
    </row>
    <row r="41" spans="2:5" ht="15.75" thickBot="1" x14ac:dyDescent="0.3">
      <c r="B41" s="212" t="s">
        <v>16</v>
      </c>
      <c r="C41" s="213">
        <f t="shared" si="1"/>
        <v>1102608.0999999987</v>
      </c>
      <c r="D41" s="214">
        <f t="shared" si="2"/>
        <v>904873.86666666553</v>
      </c>
      <c r="E41" s="215">
        <f t="shared" si="3"/>
        <v>-0.17933319493420499</v>
      </c>
    </row>
    <row r="42" spans="2:5" ht="15.75" thickBot="1" x14ac:dyDescent="0.3">
      <c r="B42" s="131" t="s">
        <v>418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10377.299999999999</v>
      </c>
      <c r="D43" s="288">
        <f>'Más Vistos-U'!O17</f>
        <v>15911</v>
      </c>
      <c r="E43" s="289">
        <f t="shared" si="5"/>
        <v>0.53325046013895727</v>
      </c>
    </row>
    <row r="44" spans="2:5" ht="15.75" thickBot="1" x14ac:dyDescent="0.3">
      <c r="B44" s="207" t="s">
        <v>359</v>
      </c>
      <c r="C44" s="287">
        <f t="shared" si="6"/>
        <v>2163.7666666666601</v>
      </c>
      <c r="D44" s="288">
        <f>'Más Vistos-U'!O18</f>
        <v>5363</v>
      </c>
      <c r="E44" s="289">
        <f t="shared" si="5"/>
        <v>1.4785482106819974</v>
      </c>
    </row>
    <row r="45" spans="2:5" ht="15.75" thickBot="1" x14ac:dyDescent="0.3">
      <c r="B45" s="299" t="s">
        <v>421</v>
      </c>
      <c r="C45" s="287">
        <f t="shared" si="6"/>
        <v>20848.7833333333</v>
      </c>
      <c r="D45" s="288">
        <f>'Más Vistos-U'!O19</f>
        <v>21457</v>
      </c>
      <c r="E45" s="289">
        <f t="shared" si="5"/>
        <v>2.9172765477123806E-2</v>
      </c>
    </row>
    <row r="46" spans="2:5" ht="15.75" thickBot="1" x14ac:dyDescent="0.3">
      <c r="B46" s="207" t="s">
        <v>463</v>
      </c>
      <c r="C46" s="287">
        <f t="shared" si="6"/>
        <v>29973.766666666601</v>
      </c>
      <c r="D46" s="288">
        <f>'Más Vistos-U'!O20</f>
        <v>21055</v>
      </c>
      <c r="E46" s="289">
        <f t="shared" si="5"/>
        <v>-0.29755241527869214</v>
      </c>
    </row>
    <row r="47" spans="2:5" ht="15.75" thickBot="1" x14ac:dyDescent="0.3">
      <c r="B47" s="207" t="s">
        <v>455</v>
      </c>
      <c r="C47" s="287">
        <f t="shared" si="6"/>
        <v>10306.266666666599</v>
      </c>
      <c r="D47" s="288">
        <f>'Más Vistos-U'!O21</f>
        <v>15979</v>
      </c>
      <c r="E47" s="289">
        <f t="shared" si="5"/>
        <v>0.55041592817316043</v>
      </c>
    </row>
    <row r="48" spans="2:5" ht="15.75" thickBot="1" x14ac:dyDescent="0.3">
      <c r="B48" s="299" t="s">
        <v>422</v>
      </c>
      <c r="C48" s="287">
        <f t="shared" si="6"/>
        <v>20410.116666666599</v>
      </c>
      <c r="D48" s="288">
        <f>'Más Vistos-U'!O22</f>
        <v>22097</v>
      </c>
      <c r="E48" s="289">
        <f t="shared" si="5"/>
        <v>8.264937241090764E-2</v>
      </c>
    </row>
    <row r="49" spans="2:5" ht="15.75" thickBot="1" x14ac:dyDescent="0.3">
      <c r="B49" s="131" t="s">
        <v>419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25700</v>
      </c>
      <c r="D50" s="231">
        <f>P25</f>
        <v>11447.983333333301</v>
      </c>
      <c r="E50" s="210">
        <f t="shared" si="5"/>
        <v>-0.55455317769131129</v>
      </c>
    </row>
    <row r="51" spans="2:5" ht="15.75" thickBot="1" x14ac:dyDescent="0.3">
      <c r="B51" s="207" t="s">
        <v>356</v>
      </c>
      <c r="C51" s="287">
        <f>I26</f>
        <v>27625.95</v>
      </c>
      <c r="D51" s="231">
        <f>P26</f>
        <v>12259.9666666666</v>
      </c>
      <c r="E51" s="210">
        <f t="shared" si="5"/>
        <v>-0.55621556302438113</v>
      </c>
    </row>
    <row r="52" spans="2:5" ht="15.75" thickBot="1" x14ac:dyDescent="0.3">
      <c r="B52" s="299" t="s">
        <v>420</v>
      </c>
      <c r="C52" s="287">
        <f>I27</f>
        <v>14313.0333333333</v>
      </c>
      <c r="D52" s="364">
        <f>P27</f>
        <v>6204.8</v>
      </c>
      <c r="E52" s="210">
        <f t="shared" ref="E52" si="7">+IFERROR((D52-C52)/C52,"-")</f>
        <v>-0.56649300986746243</v>
      </c>
    </row>
    <row r="53" spans="2:5" ht="15.75" thickBot="1" x14ac:dyDescent="0.3">
      <c r="B53" s="207" t="s">
        <v>357</v>
      </c>
      <c r="C53" s="287">
        <f>I28</f>
        <v>1427.2833333333299</v>
      </c>
      <c r="D53" s="364">
        <f t="shared" ref="D53" si="8">P28</f>
        <v>111.61666666666601</v>
      </c>
      <c r="E53" s="210">
        <f t="shared" si="5"/>
        <v>-0.92179782103530039</v>
      </c>
    </row>
    <row r="54" spans="2:5" ht="15.75" thickBot="1" x14ac:dyDescent="0.3">
      <c r="B54" s="196" t="s">
        <v>222</v>
      </c>
      <c r="C54" s="213">
        <f>SUM(C43:C53)</f>
        <v>163146.2666666664</v>
      </c>
      <c r="D54" s="214">
        <f>SUM(D43:D53)</f>
        <v>131886.36666666658</v>
      </c>
      <c r="E54" s="215">
        <f t="shared" si="5"/>
        <v>-0.19160659105898351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J22" sqref="J22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6"/>
      <c r="B2" s="296"/>
      <c r="C2" s="458" t="s">
        <v>531</v>
      </c>
      <c r="D2" s="459"/>
      <c r="E2" s="459"/>
      <c r="F2" s="459"/>
      <c r="G2" s="459"/>
      <c r="H2" s="459"/>
      <c r="I2" s="460"/>
      <c r="J2" s="458" t="s">
        <v>542</v>
      </c>
      <c r="K2" s="459"/>
      <c r="L2" s="459"/>
      <c r="M2" s="459"/>
      <c r="N2" s="459"/>
      <c r="O2" s="459"/>
      <c r="P2" s="460"/>
      <c r="Q2" s="458" t="s">
        <v>542</v>
      </c>
      <c r="R2" s="459"/>
      <c r="S2" s="459"/>
      <c r="T2" s="459"/>
      <c r="U2" s="459"/>
      <c r="V2" s="459"/>
      <c r="W2" s="460"/>
    </row>
    <row r="3" spans="1:23" ht="15.75" thickBot="1" x14ac:dyDescent="0.3">
      <c r="A3" s="296"/>
      <c r="B3" s="296"/>
      <c r="C3" s="461" t="s">
        <v>2</v>
      </c>
      <c r="D3" s="462"/>
      <c r="E3" s="462"/>
      <c r="F3" s="462"/>
      <c r="G3" s="462"/>
      <c r="H3" s="462"/>
      <c r="I3" s="463"/>
      <c r="J3" s="461" t="s">
        <v>2</v>
      </c>
      <c r="K3" s="462"/>
      <c r="L3" s="462"/>
      <c r="M3" s="462"/>
      <c r="N3" s="462"/>
      <c r="O3" s="462"/>
      <c r="P3" s="463"/>
      <c r="Q3" s="464" t="s">
        <v>224</v>
      </c>
      <c r="R3" s="465"/>
      <c r="S3" s="465"/>
      <c r="T3" s="465"/>
      <c r="U3" s="465"/>
      <c r="V3" s="465"/>
      <c r="W3" s="466"/>
    </row>
    <row r="4" spans="1:23" ht="15.75" thickBot="1" x14ac:dyDescent="0.3">
      <c r="A4" s="296"/>
      <c r="B4" s="296"/>
      <c r="C4" s="128">
        <v>44907</v>
      </c>
      <c r="D4" s="128">
        <v>44908</v>
      </c>
      <c r="E4" s="128">
        <v>44909</v>
      </c>
      <c r="F4" s="128">
        <v>44910</v>
      </c>
      <c r="G4" s="128">
        <v>44911</v>
      </c>
      <c r="H4" s="128">
        <v>44912</v>
      </c>
      <c r="I4" s="128">
        <v>44913</v>
      </c>
      <c r="J4" s="128">
        <v>44914</v>
      </c>
      <c r="K4" s="128">
        <v>44915</v>
      </c>
      <c r="L4" s="128">
        <v>44916</v>
      </c>
      <c r="M4" s="128">
        <v>44917</v>
      </c>
      <c r="N4" s="128">
        <v>44918</v>
      </c>
      <c r="O4" s="128">
        <v>44919</v>
      </c>
      <c r="P4" s="128">
        <v>44920</v>
      </c>
      <c r="Q4" s="128">
        <v>44914</v>
      </c>
      <c r="R4" s="128">
        <v>44915</v>
      </c>
      <c r="S4" s="128">
        <v>44916</v>
      </c>
      <c r="T4" s="128">
        <v>44917</v>
      </c>
      <c r="U4" s="128">
        <v>44918</v>
      </c>
      <c r="V4" s="128">
        <v>44919</v>
      </c>
      <c r="W4" s="128">
        <v>44920</v>
      </c>
    </row>
    <row r="5" spans="1:23" ht="15.75" thickBot="1" x14ac:dyDescent="0.3">
      <c r="A5" s="296"/>
      <c r="B5" s="296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417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0.6901194135729487</v>
      </c>
      <c r="D7" s="239">
        <f>IFERROR('Más Vistos-H'!D7/'Más Vistos-U'!D6,0)</f>
        <v>0.65912035348007547</v>
      </c>
      <c r="E7" s="239">
        <f>IFERROR('Más Vistos-H'!E7/'Más Vistos-U'!E6,0)</f>
        <v>0.65375382043311303</v>
      </c>
      <c r="F7" s="239">
        <f>IFERROR('Más Vistos-H'!F7/'Más Vistos-U'!F6,0)</f>
        <v>0.62735935984481084</v>
      </c>
      <c r="G7" s="239">
        <f>IFERROR('Más Vistos-H'!G7/'Más Vistos-U'!G6,0)</f>
        <v>0.67183213539131181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0.63547948629815953</v>
      </c>
      <c r="K7" s="241">
        <f>IFERROR('Más Vistos-H'!K7/'Más Vistos-U'!K6,0)</f>
        <v>0.71504973240432068</v>
      </c>
      <c r="L7" s="241">
        <f>IFERROR('Más Vistos-H'!L7/'Más Vistos-U'!L6,0)</f>
        <v>0.73772543941294566</v>
      </c>
      <c r="M7" s="241">
        <f>IFERROR('Más Vistos-H'!M7/'Más Vistos-U'!M6,0)</f>
        <v>0.69041098010088664</v>
      </c>
      <c r="N7" s="241">
        <f>IFERROR('Más Vistos-H'!N7/'Más Vistos-U'!N6,0)</f>
        <v>0.72533614531820523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-7.9174598192945173E-2</v>
      </c>
      <c r="R7" s="28">
        <f t="shared" ref="R7:R16" si="1">IFERROR((K7-D7)/D7,"-")</f>
        <v>8.4854577208767532E-2</v>
      </c>
      <c r="S7" s="28">
        <f t="shared" ref="S7:S16" si="2">IFERROR((L7-E7)/E7,"-")</f>
        <v>0.12844532047889415</v>
      </c>
      <c r="T7" s="28">
        <f t="shared" ref="T7:T16" si="3">IFERROR((M7-F7)/F7,"-")</f>
        <v>0.10050319528455399</v>
      </c>
      <c r="U7" s="28">
        <f t="shared" ref="U7:U16" si="4">IFERROR((N7-G7)/G7,"-")</f>
        <v>7.9638956084959744E-2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0.86632872156660157</v>
      </c>
      <c r="D8" s="239">
        <f>IFERROR('Más Vistos-H'!D8/'Más Vistos-U'!D7,0)</f>
        <v>0.84954874617548926</v>
      </c>
      <c r="E8" s="239">
        <f>IFERROR('Más Vistos-H'!E8/'Más Vistos-U'!E7,0)</f>
        <v>0.88803604132361547</v>
      </c>
      <c r="F8" s="239">
        <f>IFERROR('Más Vistos-H'!F8/'Más Vistos-U'!F7,0)</f>
        <v>0.84324405260406265</v>
      </c>
      <c r="G8" s="239">
        <f>IFERROR('Más Vistos-H'!G8/'Más Vistos-U'!G7,0)</f>
        <v>0.89585956960974256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</v>
      </c>
      <c r="K8" s="241">
        <f>IFERROR('Más Vistos-H'!K8/'Más Vistos-U'!K7,0)</f>
        <v>0.89153162202380809</v>
      </c>
      <c r="L8" s="241">
        <f>IFERROR('Más Vistos-H'!L8/'Más Vistos-U'!L7,0)</f>
        <v>0.88952328805424163</v>
      </c>
      <c r="M8" s="241">
        <f>IFERROR('Más Vistos-H'!M8/'Más Vistos-U'!M7,0)</f>
        <v>0.89396793088048276</v>
      </c>
      <c r="N8" s="241">
        <f>IFERROR('Más Vistos-H'!N8/'Más Vistos-U'!N7,0)</f>
        <v>0.90894564157133806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-1</v>
      </c>
      <c r="R8" s="28">
        <f t="shared" si="1"/>
        <v>4.9417853934006668E-2</v>
      </c>
      <c r="S8" s="28">
        <f t="shared" si="2"/>
        <v>1.6747594257654575E-3</v>
      </c>
      <c r="T8" s="28">
        <f t="shared" si="3"/>
        <v>6.0153259450543707E-2</v>
      </c>
      <c r="U8" s="28">
        <f t="shared" si="4"/>
        <v>1.4607280432686678E-2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0.86471523071958378</v>
      </c>
      <c r="D9" s="239">
        <f>IFERROR('Más Vistos-H'!D9/'Más Vistos-U'!D8,0)</f>
        <v>0.6427133435359258</v>
      </c>
      <c r="E9" s="239">
        <f>IFERROR('Más Vistos-H'!E9/'Más Vistos-U'!E8,0)</f>
        <v>0.68236204006152335</v>
      </c>
      <c r="F9" s="239">
        <f>IFERROR('Más Vistos-H'!F9/'Más Vistos-U'!F8,0)</f>
        <v>0.83485007583712179</v>
      </c>
      <c r="G9" s="239">
        <f>IFERROR('Más Vistos-H'!G9/'Más Vistos-U'!G8,0)</f>
        <v>0.81969200281512389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</v>
      </c>
      <c r="K9" s="241">
        <f>IFERROR('Más Vistos-H'!K9/'Más Vistos-U'!K8,0)</f>
        <v>0.78168764233488675</v>
      </c>
      <c r="L9" s="241">
        <f>IFERROR('Más Vistos-H'!L9/'Más Vistos-U'!L8,0)</f>
        <v>0.7408714746274716</v>
      </c>
      <c r="M9" s="241">
        <f>IFERROR('Más Vistos-H'!M9/'Más Vistos-U'!M8,0)</f>
        <v>0.70708545955774504</v>
      </c>
      <c r="N9" s="241">
        <f>IFERROR('Más Vistos-H'!N9/'Más Vistos-U'!N8,0)</f>
        <v>0.72866999514596731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-1</v>
      </c>
      <c r="R9" s="28">
        <f t="shared" si="1"/>
        <v>0.21623061073290553</v>
      </c>
      <c r="S9" s="28">
        <f t="shared" si="2"/>
        <v>8.5745441760905858E-2</v>
      </c>
      <c r="T9" s="28">
        <f t="shared" si="3"/>
        <v>-0.1530389946377671</v>
      </c>
      <c r="U9" s="28">
        <f t="shared" si="4"/>
        <v>-0.1110441572646232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0.84629974055729507</v>
      </c>
      <c r="D10" s="239">
        <f>IFERROR('Más Vistos-H'!D10/'Más Vistos-U'!D9,0)</f>
        <v>0.90786371968857238</v>
      </c>
      <c r="E10" s="239">
        <f>IFERROR('Más Vistos-H'!E10/'Más Vistos-U'!E9,0)</f>
        <v>0.90982374612743866</v>
      </c>
      <c r="F10" s="239">
        <f>IFERROR('Más Vistos-H'!F10/'Más Vistos-U'!F9,0)</f>
        <v>0.85363414107031776</v>
      </c>
      <c r="G10" s="239">
        <f>IFERROR('Más Vistos-H'!G10/'Más Vistos-U'!G9,0)</f>
        <v>0.933634906434055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1.0012330427485898</v>
      </c>
      <c r="K10" s="241">
        <f>IFERROR('Más Vistos-H'!K10/'Más Vistos-U'!K9,0)</f>
        <v>1.0097891613063601</v>
      </c>
      <c r="L10" s="241">
        <f>IFERROR('Más Vistos-H'!L10/'Más Vistos-U'!L9,0)</f>
        <v>1.0527419419419413</v>
      </c>
      <c r="M10" s="241">
        <f>IFERROR('Más Vistos-H'!M10/'Más Vistos-U'!M9,0)</f>
        <v>0.84637305232819782</v>
      </c>
      <c r="N10" s="241">
        <f>IFERROR('Más Vistos-H'!N10/'Más Vistos-U'!N9,0)</f>
        <v>1.0678649237472748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0.18307142820257744</v>
      </c>
      <c r="R10" s="28">
        <f t="shared" si="1"/>
        <v>0.11226953936737503</v>
      </c>
      <c r="S10" s="28">
        <f t="shared" si="2"/>
        <v>0.15708338721957704</v>
      </c>
      <c r="T10" s="28">
        <f t="shared" si="3"/>
        <v>-8.5060898958606891E-3</v>
      </c>
      <c r="U10" s="28">
        <f t="shared" si="4"/>
        <v>0.14377142112852315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0.38505016940317954</v>
      </c>
      <c r="D11" s="239">
        <f>IFERROR('Más Vistos-H'!D11/'Más Vistos-U'!D10,0)</f>
        <v>0.4136117332562676</v>
      </c>
      <c r="E11" s="239">
        <f>IFERROR('Más Vistos-H'!E11/'Más Vistos-U'!E10,0)</f>
        <v>0.44472774252384389</v>
      </c>
      <c r="F11" s="239">
        <f>IFERROR('Más Vistos-H'!F11/'Más Vistos-U'!F10,0)</f>
        <v>0.44081458564098391</v>
      </c>
      <c r="G11" s="239">
        <f>IFERROR('Más Vistos-H'!G11/'Más Vistos-U'!G10,0)</f>
        <v>0.4523149886649685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0.35715660215410994</v>
      </c>
      <c r="K11" s="241">
        <f>IFERROR('Más Vistos-H'!K11/'Más Vistos-U'!K10,0)</f>
        <v>0.41469243651835419</v>
      </c>
      <c r="L11" s="241">
        <f>IFERROR('Más Vistos-H'!L11/'Más Vistos-U'!L10,0)</f>
        <v>0.39623704193843134</v>
      </c>
      <c r="M11" s="241">
        <f>IFERROR('Más Vistos-H'!M11/'Más Vistos-U'!M10,0)</f>
        <v>0.39756743861084098</v>
      </c>
      <c r="N11" s="241">
        <f>IFERROR('Más Vistos-H'!N11/'Más Vistos-U'!N10,0)</f>
        <v>0.39135448107159021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-7.2441384176779117E-2</v>
      </c>
      <c r="R11" s="28">
        <f t="shared" si="1"/>
        <v>2.6128447894320332E-3</v>
      </c>
      <c r="S11" s="28">
        <f t="shared" si="2"/>
        <v>-0.10903457542411522</v>
      </c>
      <c r="T11" s="28">
        <f t="shared" si="3"/>
        <v>-9.810734136044455E-2</v>
      </c>
      <c r="U11" s="28">
        <f t="shared" si="4"/>
        <v>-0.134774458333354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0.35134118949184545</v>
      </c>
      <c r="D12" s="239">
        <f>IFERROR('Más Vistos-H'!D12/'Más Vistos-U'!D11,0)</f>
        <v>0.36783662677102597</v>
      </c>
      <c r="E12" s="239">
        <f>IFERROR('Más Vistos-H'!E12/'Más Vistos-U'!E11,0)</f>
        <v>0.37324234346706142</v>
      </c>
      <c r="F12" s="239">
        <f>IFERROR('Más Vistos-H'!F12/'Más Vistos-U'!F11,0)</f>
        <v>0.39291312441456266</v>
      </c>
      <c r="G12" s="239">
        <f>IFERROR('Más Vistos-H'!G12/'Más Vistos-U'!G11,0)</f>
        <v>0.38601554832377694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0.42928025090805166</v>
      </c>
      <c r="K12" s="241">
        <f>IFERROR('Más Vistos-H'!K12/'Más Vistos-U'!K11,0)</f>
        <v>0.41700098865646662</v>
      </c>
      <c r="L12" s="241">
        <f>IFERROR('Más Vistos-H'!L12/'Más Vistos-U'!L11,0)</f>
        <v>0.48589946068624928</v>
      </c>
      <c r="M12" s="241">
        <f>IFERROR('Más Vistos-H'!M12/'Más Vistos-U'!M11,0)</f>
        <v>0.43075992543529129</v>
      </c>
      <c r="N12" s="241">
        <f>IFERROR('Más Vistos-H'!N12/'Más Vistos-U'!N11,0)</f>
        <v>0.61703679824247082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0.22183297531647697</v>
      </c>
      <c r="R12" s="28">
        <f t="shared" si="1"/>
        <v>0.13365814687085226</v>
      </c>
      <c r="S12" s="28">
        <f t="shared" si="2"/>
        <v>0.30183369917976588</v>
      </c>
      <c r="T12" s="28">
        <f t="shared" si="3"/>
        <v>9.632358572170388E-2</v>
      </c>
      <c r="U12" s="28">
        <f t="shared" si="4"/>
        <v>0.5984765404447413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0.72859274202021374</v>
      </c>
      <c r="D13" s="239">
        <f>IFERROR('Más Vistos-H'!D13/'Más Vistos-U'!D12,0)</f>
        <v>0.77722867903352655</v>
      </c>
      <c r="E13" s="239">
        <f>IFERROR('Más Vistos-H'!E13/'Más Vistos-U'!E12,0)</f>
        <v>0.7863398505498217</v>
      </c>
      <c r="F13" s="239">
        <f>IFERROR('Más Vistos-H'!F13/'Más Vistos-U'!F12,0)</f>
        <v>0.75863921957671954</v>
      </c>
      <c r="G13" s="239">
        <f>IFERROR('Más Vistos-H'!G13/'Más Vistos-U'!G12,0)</f>
        <v>0.73228838907664218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0.82034388069304431</v>
      </c>
      <c r="K13" s="241">
        <f>IFERROR('Más Vistos-H'!K13/'Más Vistos-U'!K12,0)</f>
        <v>0.75243986836715815</v>
      </c>
      <c r="L13" s="241">
        <f>IFERROR('Más Vistos-H'!L13/'Más Vistos-U'!L12,0)</f>
        <v>0.69921570199347849</v>
      </c>
      <c r="M13" s="241">
        <f>IFERROR('Más Vistos-H'!M13/'Más Vistos-U'!M12,0)</f>
        <v>0.66800118762989547</v>
      </c>
      <c r="N13" s="241">
        <f>IFERROR('Más Vistos-H'!N13/'Más Vistos-U'!N12,0)</f>
        <v>0.61826214751538167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0.12592925153004761</v>
      </c>
      <c r="R13" s="28">
        <f t="shared" si="1"/>
        <v>-3.1893844546746465E-2</v>
      </c>
      <c r="S13" s="28">
        <f t="shared" si="2"/>
        <v>-0.11079706630081711</v>
      </c>
      <c r="T13" s="28">
        <f t="shared" si="3"/>
        <v>-0.11947448748747169</v>
      </c>
      <c r="U13" s="28">
        <f t="shared" si="4"/>
        <v>-0.15571220746110503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0.28042845389532184</v>
      </c>
      <c r="D14" s="239">
        <f>IFERROR('Más Vistos-H'!D14/'Más Vistos-U'!D13,0)</f>
        <v>0.33350880377563985</v>
      </c>
      <c r="E14" s="239">
        <f>IFERROR('Más Vistos-H'!E14/'Más Vistos-U'!E13,0)</f>
        <v>0.27505903376092861</v>
      </c>
      <c r="F14" s="239">
        <f>IFERROR('Más Vistos-H'!F14/'Más Vistos-U'!F13,0)</f>
        <v>0.11015910276473657</v>
      </c>
      <c r="G14" s="239">
        <f>IFERROR('Más Vistos-H'!G14/'Más Vistos-U'!G13,0)</f>
        <v>0.1788797616171377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0.39889952789414124</v>
      </c>
      <c r="K14" s="241">
        <f>IFERROR('Más Vistos-H'!K14/'Más Vistos-U'!K13,0)</f>
        <v>0.29909826589595373</v>
      </c>
      <c r="L14" s="241">
        <f>IFERROR('Más Vistos-H'!L14/'Más Vistos-U'!L13,0)</f>
        <v>0.23613569321533914</v>
      </c>
      <c r="M14" s="241">
        <f>IFERROR('Más Vistos-H'!M14/'Más Vistos-U'!M13,0)</f>
        <v>0.2155629506378256</v>
      </c>
      <c r="N14" s="241">
        <f>IFERROR('Más Vistos-H'!N14/'Más Vistos-U'!N13,0)</f>
        <v>0.1495799273387827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0.42246452652426708</v>
      </c>
      <c r="R14" s="28">
        <f t="shared" si="1"/>
        <v>-0.10317729993968913</v>
      </c>
      <c r="S14" s="28">
        <f t="shared" si="2"/>
        <v>-0.14150904267125516</v>
      </c>
      <c r="T14" s="28">
        <f t="shared" si="3"/>
        <v>0.95683284656191148</v>
      </c>
      <c r="U14" s="28">
        <f t="shared" si="4"/>
        <v>-0.16379625069641143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393</v>
      </c>
      <c r="C15" s="238">
        <f>IFERROR('Más Vistos-H'!C15/'Más Vistos-U'!C14,0)</f>
        <v>0.73966757055337951</v>
      </c>
      <c r="D15" s="239">
        <f>IFERROR('Más Vistos-H'!D15/'Más Vistos-U'!D14,0)</f>
        <v>0.76305771079606166</v>
      </c>
      <c r="E15" s="239">
        <f>IFERROR('Más Vistos-H'!E15/'Más Vistos-U'!E14,0)</f>
        <v>0.77353236361170385</v>
      </c>
      <c r="F15" s="239">
        <f>IFERROR('Más Vistos-H'!F15/'Más Vistos-U'!F14,0)</f>
        <v>0.78698626820241357</v>
      </c>
      <c r="G15" s="239">
        <f>IFERROR('Más Vistos-H'!G15/'Más Vistos-U'!G14,0)</f>
        <v>0.7560060928153699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0.81197148307757716</v>
      </c>
      <c r="K15" s="241">
        <f>IFERROR('Más Vistos-H'!K15/'Más Vistos-U'!K14,0)</f>
        <v>0.78562346831377994</v>
      </c>
      <c r="L15" s="241">
        <f>IFERROR('Más Vistos-H'!L15/'Más Vistos-U'!L14,0)</f>
        <v>0.83782604993885201</v>
      </c>
      <c r="M15" s="241">
        <f>IFERROR('Más Vistos-H'!M15/'Más Vistos-U'!M14,0)</f>
        <v>0.8318493872864875</v>
      </c>
      <c r="N15" s="241">
        <f>IFERROR('Más Vistos-H'!N15/'Más Vistos-U'!N14,0)</f>
        <v>1.0831605158061879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9.77519028853783E-2</v>
      </c>
      <c r="R15" s="28">
        <f t="shared" ref="R15" si="8">IFERROR((K15-D15)/D15,"-")</f>
        <v>2.9572805829032905E-2</v>
      </c>
      <c r="S15" s="28">
        <f t="shared" ref="S15" si="9">IFERROR((L15-E15)/E15,"-")</f>
        <v>8.3116995941778293E-2</v>
      </c>
      <c r="T15" s="28">
        <f t="shared" ref="T15" si="10">IFERROR((M15-F15)/F15,"-")</f>
        <v>5.7006228566792584E-2</v>
      </c>
      <c r="U15" s="28">
        <f t="shared" ref="U15" si="11">IFERROR((N15-G15)/G15,"-")</f>
        <v>0.43274045817870793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0.70253830660370964</v>
      </c>
      <c r="D16" s="242">
        <f>IFERROR('Más Vistos-H'!D16/'Más Vistos-U'!D15,0)</f>
        <v>0.70960970665647727</v>
      </c>
      <c r="E16" s="242">
        <f>IFERROR('Más Vistos-H'!E16/'Más Vistos-U'!E15,0)</f>
        <v>0.7231866036775354</v>
      </c>
      <c r="F16" s="242">
        <f>IFERROR('Más Vistos-H'!F16/'Más Vistos-U'!F15,0)</f>
        <v>0.71590547522917669</v>
      </c>
      <c r="G16" s="242">
        <f>IFERROR('Más Vistos-H'!G16/'Más Vistos-U'!G15,0)</f>
        <v>0.73602945464629488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0.98943292728813415</v>
      </c>
      <c r="K16" s="244">
        <f>IFERROR('Más Vistos-H'!K16/'Más Vistos-U'!K15,0)</f>
        <v>0.75290497720462002</v>
      </c>
      <c r="L16" s="244">
        <f>IFERROR('Más Vistos-H'!L16/'Más Vistos-U'!L15,0)</f>
        <v>0.76589791175673472</v>
      </c>
      <c r="M16" s="244">
        <f>IFERROR('Más Vistos-H'!M16/'Más Vistos-U'!M15,0)</f>
        <v>0.71634409431084467</v>
      </c>
      <c r="N16" s="244">
        <f>IFERROR('Más Vistos-H'!N16/'Más Vistos-U'!N15,0)</f>
        <v>0.8261903509401165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0.40836865120047761</v>
      </c>
      <c r="R16" s="121">
        <f t="shared" si="1"/>
        <v>6.1012793570905915E-2</v>
      </c>
      <c r="S16" s="121">
        <f t="shared" si="2"/>
        <v>5.9059871770307346E-2</v>
      </c>
      <c r="T16" s="121">
        <f t="shared" si="3"/>
        <v>6.1267736711689174E-4</v>
      </c>
      <c r="U16" s="121">
        <f t="shared" si="4"/>
        <v>0.12249631550023932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67" t="s">
        <v>203</v>
      </c>
      <c r="K2" s="467"/>
      <c r="L2" s="467"/>
      <c r="M2" s="467"/>
      <c r="N2" s="467"/>
      <c r="O2" s="467"/>
      <c r="P2" s="467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46" t="s">
        <v>203</v>
      </c>
      <c r="K2" s="446"/>
      <c r="L2" s="446"/>
      <c r="M2" s="446"/>
      <c r="N2" s="446"/>
      <c r="O2" s="446"/>
      <c r="P2" s="44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46" t="s">
        <v>203</v>
      </c>
      <c r="K2" s="446"/>
      <c r="L2" s="446"/>
      <c r="M2" s="446"/>
      <c r="N2" s="446"/>
      <c r="O2" s="446"/>
      <c r="P2" s="44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47" t="s">
        <v>407</v>
      </c>
      <c r="C2" s="448"/>
      <c r="D2" s="449"/>
      <c r="G2" s="447" t="s">
        <v>408</v>
      </c>
      <c r="H2" s="448"/>
      <c r="I2" s="449"/>
    </row>
    <row r="3" spans="2:10" ht="15.75" thickBot="1" x14ac:dyDescent="0.3">
      <c r="B3" s="447" t="str">
        <f>Replay!A1</f>
        <v>19/12 –25/12</v>
      </c>
      <c r="C3" s="448"/>
      <c r="D3" s="449"/>
      <c r="G3" s="447" t="str">
        <f>Replay!A1</f>
        <v>19/12 –25/12</v>
      </c>
      <c r="H3" s="448"/>
      <c r="I3" s="449"/>
    </row>
    <row r="4" spans="2:10" ht="15.75" thickBot="1" x14ac:dyDescent="0.3">
      <c r="B4" s="316" t="s">
        <v>370</v>
      </c>
      <c r="C4" s="316" t="s">
        <v>369</v>
      </c>
      <c r="D4" s="316" t="s">
        <v>371</v>
      </c>
      <c r="G4" s="316" t="s">
        <v>370</v>
      </c>
      <c r="H4" s="316" t="s">
        <v>369</v>
      </c>
      <c r="I4" s="316" t="s">
        <v>371</v>
      </c>
    </row>
    <row r="5" spans="2:10" x14ac:dyDescent="0.25">
      <c r="B5" s="315" t="s">
        <v>378</v>
      </c>
      <c r="C5" s="319">
        <v>52532.28</v>
      </c>
      <c r="D5" s="318">
        <f>C5/C8</f>
        <v>1.6318406408565498E-2</v>
      </c>
      <c r="G5" s="315" t="s">
        <v>412</v>
      </c>
      <c r="H5" s="317">
        <f>SUM(Destacados!H4:H72)</f>
        <v>493134.93999999965</v>
      </c>
      <c r="I5" s="318">
        <f>H5/C8</f>
        <v>0.15318536269858374</v>
      </c>
    </row>
    <row r="6" spans="2:10" x14ac:dyDescent="0.25">
      <c r="B6" s="306" t="s">
        <v>196</v>
      </c>
      <c r="C6" s="307">
        <v>3060662.27</v>
      </c>
      <c r="D6" s="308">
        <f>C6/C8</f>
        <v>0.95075124858891757</v>
      </c>
      <c r="G6" s="303" t="s">
        <v>411</v>
      </c>
      <c r="H6" s="304">
        <f>SUM('Más Vistos-H'!J16:P16)+SUM('Más Vistos-H'!J29:P29)</f>
        <v>994279.96666666539</v>
      </c>
      <c r="I6" s="305">
        <f>H6/C8</f>
        <v>0.3088589450136488</v>
      </c>
      <c r="J6" s="308">
        <f>H6/C6</f>
        <v>0.32485778532718196</v>
      </c>
    </row>
    <row r="7" spans="2:10" x14ac:dyDescent="0.25">
      <c r="B7" s="309" t="s">
        <v>372</v>
      </c>
      <c r="C7" s="310">
        <v>106009.5</v>
      </c>
      <c r="D7" s="311">
        <f>C7/C8</f>
        <v>3.2930345002517007E-2</v>
      </c>
      <c r="G7" s="303" t="s">
        <v>413</v>
      </c>
      <c r="H7" s="304">
        <f>SUM(Partidos!G2:G4)</f>
        <v>0</v>
      </c>
      <c r="I7" s="305">
        <f>H7/C8</f>
        <v>0</v>
      </c>
      <c r="J7" s="308">
        <f>H7/C6</f>
        <v>0</v>
      </c>
    </row>
    <row r="8" spans="2:10" x14ac:dyDescent="0.25">
      <c r="B8" s="312" t="s">
        <v>16</v>
      </c>
      <c r="C8" s="313">
        <f>SUM(C5:C7)</f>
        <v>3219204.05</v>
      </c>
      <c r="D8" s="314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5"/>
  <sheetViews>
    <sheetView showGridLines="0" tabSelected="1" zoomScale="89" zoomScaleNormal="8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1" sqref="E41"/>
    </sheetView>
  </sheetViews>
  <sheetFormatPr baseColWidth="10" defaultRowHeight="15" x14ac:dyDescent="0.25"/>
  <cols>
    <col min="1" max="1" width="0.85546875" style="300" customWidth="1"/>
    <col min="2" max="5" width="17.7109375" style="300" customWidth="1"/>
    <col min="6" max="6" width="23" style="302" customWidth="1"/>
    <col min="7" max="7" width="18.85546875" style="79" customWidth="1"/>
    <col min="8" max="16384" width="11.42578125" style="300"/>
  </cols>
  <sheetData>
    <row r="1" spans="2:8" ht="4.5" customHeight="1" thickBot="1" x14ac:dyDescent="0.3"/>
    <row r="2" spans="2:8" ht="21" customHeight="1" thickBot="1" x14ac:dyDescent="0.3">
      <c r="B2" s="316" t="s">
        <v>414</v>
      </c>
      <c r="C2" s="316" t="s">
        <v>378</v>
      </c>
      <c r="D2" s="316" t="s">
        <v>196</v>
      </c>
      <c r="E2" s="316" t="s">
        <v>372</v>
      </c>
      <c r="F2" s="316" t="s">
        <v>426</v>
      </c>
      <c r="G2" s="316" t="s">
        <v>446</v>
      </c>
    </row>
    <row r="3" spans="2:8" ht="24.95" customHeight="1" x14ac:dyDescent="0.25">
      <c r="B3" s="323" t="s">
        <v>388</v>
      </c>
      <c r="C3" s="324">
        <v>87399</v>
      </c>
      <c r="D3" s="324">
        <v>5645444</v>
      </c>
      <c r="E3" s="325">
        <v>423507</v>
      </c>
      <c r="F3" s="320"/>
      <c r="G3" s="320"/>
    </row>
    <row r="4" spans="2:8" ht="24.95" customHeight="1" x14ac:dyDescent="0.25">
      <c r="B4" s="326" t="s">
        <v>387</v>
      </c>
      <c r="C4" s="324">
        <v>83835</v>
      </c>
      <c r="D4" s="324">
        <v>4956020</v>
      </c>
      <c r="E4" s="325">
        <v>429559</v>
      </c>
      <c r="F4" s="320"/>
      <c r="G4" s="320"/>
    </row>
    <row r="5" spans="2:8" ht="24.95" customHeight="1" x14ac:dyDescent="0.25">
      <c r="B5" s="326" t="s">
        <v>386</v>
      </c>
      <c r="C5" s="324">
        <v>93126</v>
      </c>
      <c r="D5" s="324">
        <v>5511645</v>
      </c>
      <c r="E5" s="325">
        <v>450146</v>
      </c>
      <c r="F5" s="320"/>
      <c r="G5" s="320"/>
    </row>
    <row r="6" spans="2:8" ht="24.95" customHeight="1" x14ac:dyDescent="0.25">
      <c r="B6" s="326" t="s">
        <v>385</v>
      </c>
      <c r="C6" s="324">
        <v>108586</v>
      </c>
      <c r="D6" s="324">
        <v>5678819</v>
      </c>
      <c r="E6" s="325">
        <v>422155</v>
      </c>
      <c r="F6" s="320"/>
      <c r="G6" s="320"/>
    </row>
    <row r="7" spans="2:8" ht="24.95" customHeight="1" x14ac:dyDescent="0.25">
      <c r="B7" s="326" t="s">
        <v>384</v>
      </c>
      <c r="C7" s="324">
        <v>113859</v>
      </c>
      <c r="D7" s="324">
        <v>5963927</v>
      </c>
      <c r="E7" s="325">
        <v>395604</v>
      </c>
      <c r="F7" s="321" t="s">
        <v>429</v>
      </c>
      <c r="G7" s="321" t="s">
        <v>428</v>
      </c>
    </row>
    <row r="8" spans="2:8" ht="24.95" customHeight="1" x14ac:dyDescent="0.25">
      <c r="B8" s="326" t="s">
        <v>383</v>
      </c>
      <c r="C8" s="324">
        <v>112412</v>
      </c>
      <c r="D8" s="327">
        <v>6225747</v>
      </c>
      <c r="E8" s="325">
        <v>376269</v>
      </c>
      <c r="F8" s="321" t="s">
        <v>430</v>
      </c>
      <c r="G8" s="320"/>
    </row>
    <row r="9" spans="2:8" ht="24.95" customHeight="1" x14ac:dyDescent="0.25">
      <c r="B9" s="326" t="s">
        <v>392</v>
      </c>
      <c r="C9" s="304">
        <v>99203.687000000005</v>
      </c>
      <c r="D9" s="304">
        <v>5511680.5379999997</v>
      </c>
      <c r="E9" s="328">
        <v>364261.46899999998</v>
      </c>
      <c r="F9" s="321" t="s">
        <v>424</v>
      </c>
      <c r="G9" s="320"/>
    </row>
    <row r="10" spans="2:8" ht="24.95" customHeight="1" x14ac:dyDescent="0.25">
      <c r="B10" s="326" t="s">
        <v>382</v>
      </c>
      <c r="C10" s="304">
        <v>95987.509000000005</v>
      </c>
      <c r="D10" s="304">
        <v>5232186.608</v>
      </c>
      <c r="E10" s="328">
        <v>323560.11200000002</v>
      </c>
      <c r="F10" s="320"/>
      <c r="G10" s="320"/>
    </row>
    <row r="11" spans="2:8" ht="24.95" customHeight="1" x14ac:dyDescent="0.25">
      <c r="B11" s="326" t="s">
        <v>389</v>
      </c>
      <c r="C11" s="304">
        <v>101763.1</v>
      </c>
      <c r="D11" s="304">
        <v>5729848.5</v>
      </c>
      <c r="E11" s="328">
        <v>319277</v>
      </c>
      <c r="F11" s="320"/>
      <c r="G11" s="320"/>
    </row>
    <row r="12" spans="2:8" ht="24.95" customHeight="1" x14ac:dyDescent="0.25">
      <c r="B12" s="326" t="s">
        <v>394</v>
      </c>
      <c r="C12" s="304">
        <v>105886.77099999999</v>
      </c>
      <c r="D12" s="304">
        <v>5994518.1670000004</v>
      </c>
      <c r="E12" s="328">
        <v>285187.42099999997</v>
      </c>
      <c r="F12" s="320"/>
      <c r="G12" s="320"/>
    </row>
    <row r="13" spans="2:8" ht="24.95" customHeight="1" x14ac:dyDescent="0.25">
      <c r="B13" s="326" t="s">
        <v>450</v>
      </c>
      <c r="C13" s="304">
        <v>114105.53</v>
      </c>
      <c r="D13" s="304">
        <v>5584158.2400000002</v>
      </c>
      <c r="E13" s="328">
        <v>279806.15999999997</v>
      </c>
      <c r="F13" s="320"/>
      <c r="G13" s="320"/>
    </row>
    <row r="14" spans="2:8" ht="24.95" customHeight="1" x14ac:dyDescent="0.25">
      <c r="B14" s="326" t="s">
        <v>451</v>
      </c>
      <c r="C14" s="304">
        <v>115989.13</v>
      </c>
      <c r="D14" s="304">
        <v>5722573.3799999999</v>
      </c>
      <c r="E14" s="328">
        <v>276331.37</v>
      </c>
      <c r="F14" s="320"/>
      <c r="G14" s="320"/>
    </row>
    <row r="15" spans="2:8" ht="24.95" customHeight="1" x14ac:dyDescent="0.25">
      <c r="B15" s="326" t="s">
        <v>405</v>
      </c>
      <c r="C15" s="304">
        <v>114272.19</v>
      </c>
      <c r="D15" s="304">
        <v>5606485.2999999998</v>
      </c>
      <c r="E15" s="328">
        <v>264332.23</v>
      </c>
      <c r="F15" s="322" t="s">
        <v>432</v>
      </c>
      <c r="G15" s="395" t="s">
        <v>431</v>
      </c>
      <c r="H15" s="450" t="s">
        <v>510</v>
      </c>
    </row>
    <row r="16" spans="2:8" ht="24.95" customHeight="1" x14ac:dyDescent="0.25">
      <c r="B16" s="326" t="s">
        <v>406</v>
      </c>
      <c r="C16" s="310">
        <v>125845.21</v>
      </c>
      <c r="D16" s="386">
        <v>6044714.2199999997</v>
      </c>
      <c r="E16" s="328">
        <v>283597.23</v>
      </c>
      <c r="F16" s="320"/>
      <c r="G16" s="396"/>
      <c r="H16" s="450"/>
    </row>
    <row r="17" spans="2:9" ht="24.95" customHeight="1" x14ac:dyDescent="0.25">
      <c r="B17" s="329" t="s">
        <v>423</v>
      </c>
      <c r="C17" s="387">
        <v>126278.9</v>
      </c>
      <c r="D17" s="330">
        <v>5912788.4100000001</v>
      </c>
      <c r="E17" s="331">
        <v>267736.38</v>
      </c>
      <c r="F17" s="332" t="s">
        <v>433</v>
      </c>
      <c r="G17" s="397" t="s">
        <v>434</v>
      </c>
      <c r="H17" s="450"/>
    </row>
    <row r="18" spans="2:9" ht="24.95" customHeight="1" x14ac:dyDescent="0.25">
      <c r="B18" s="329" t="s">
        <v>449</v>
      </c>
      <c r="C18" s="387">
        <v>125308.59</v>
      </c>
      <c r="D18" s="330">
        <v>5916998.4100000001</v>
      </c>
      <c r="E18" s="331">
        <v>252904.34</v>
      </c>
      <c r="F18" s="332" t="s">
        <v>433</v>
      </c>
      <c r="G18" s="397" t="s">
        <v>435</v>
      </c>
      <c r="H18" s="450"/>
    </row>
    <row r="19" spans="2:9" ht="24.95" customHeight="1" x14ac:dyDescent="0.25">
      <c r="B19" s="329" t="s">
        <v>448</v>
      </c>
      <c r="C19" s="387">
        <v>117247.22</v>
      </c>
      <c r="D19" s="330">
        <v>5740230.1799999997</v>
      </c>
      <c r="E19" s="331">
        <v>239734.7</v>
      </c>
      <c r="F19" s="332" t="s">
        <v>433</v>
      </c>
      <c r="G19" s="397" t="s">
        <v>457</v>
      </c>
      <c r="H19" s="450"/>
      <c r="I19" s="398"/>
    </row>
    <row r="20" spans="2:9" ht="24.75" customHeight="1" x14ac:dyDescent="0.25">
      <c r="B20" s="329" t="s">
        <v>452</v>
      </c>
      <c r="C20" s="387">
        <v>118928.22</v>
      </c>
      <c r="D20" s="330">
        <v>5816188.1500000004</v>
      </c>
      <c r="E20" s="331">
        <v>238912.56</v>
      </c>
      <c r="F20" s="332" t="s">
        <v>433</v>
      </c>
      <c r="G20" s="397" t="s">
        <v>458</v>
      </c>
      <c r="H20" s="450"/>
      <c r="I20" s="398"/>
    </row>
    <row r="21" spans="2:9" ht="33" customHeight="1" x14ac:dyDescent="0.25">
      <c r="B21" s="329" t="s">
        <v>453</v>
      </c>
      <c r="C21" s="387">
        <v>131610.35</v>
      </c>
      <c r="D21" s="330">
        <v>6046323.7000000002</v>
      </c>
      <c r="E21" s="331">
        <v>263303.90000000002</v>
      </c>
      <c r="F21" s="332" t="s">
        <v>460</v>
      </c>
      <c r="G21" s="397" t="s">
        <v>434</v>
      </c>
      <c r="H21" s="450"/>
      <c r="I21" s="398"/>
    </row>
    <row r="22" spans="2:9" ht="33" customHeight="1" x14ac:dyDescent="0.25">
      <c r="B22" s="329" t="s">
        <v>454</v>
      </c>
      <c r="C22" s="387">
        <v>130821.32</v>
      </c>
      <c r="D22" s="330">
        <v>6076205.3600000003</v>
      </c>
      <c r="E22" s="331">
        <v>249110.57</v>
      </c>
      <c r="F22" s="332" t="s">
        <v>461</v>
      </c>
      <c r="G22" s="397" t="s">
        <v>459</v>
      </c>
      <c r="H22" s="450"/>
      <c r="I22" s="398"/>
    </row>
    <row r="23" spans="2:9" ht="24.75" customHeight="1" x14ac:dyDescent="0.25">
      <c r="B23" s="329" t="s">
        <v>456</v>
      </c>
      <c r="C23" s="387">
        <v>127202.39</v>
      </c>
      <c r="D23" s="387">
        <v>6114404.1100000003</v>
      </c>
      <c r="E23" s="331">
        <v>244551.5</v>
      </c>
      <c r="F23" s="332" t="s">
        <v>462</v>
      </c>
      <c r="G23" s="397" t="s">
        <v>462</v>
      </c>
      <c r="H23" s="450"/>
    </row>
    <row r="24" spans="2:9" x14ac:dyDescent="0.25">
      <c r="B24" s="329" t="s">
        <v>464</v>
      </c>
      <c r="C24" s="387">
        <v>132633.9</v>
      </c>
      <c r="D24" s="387">
        <v>5755835.5099999998</v>
      </c>
      <c r="E24" s="331">
        <v>247107.48</v>
      </c>
      <c r="F24" s="332"/>
      <c r="G24" s="397"/>
      <c r="H24" s="450"/>
    </row>
    <row r="25" spans="2:9" ht="22.5" x14ac:dyDescent="0.25">
      <c r="B25" s="329" t="s">
        <v>469</v>
      </c>
      <c r="C25" s="387">
        <v>116869.8</v>
      </c>
      <c r="D25" s="387">
        <v>5411097.5300000003</v>
      </c>
      <c r="E25" s="331">
        <v>210703.58</v>
      </c>
      <c r="F25" s="332" t="s">
        <v>507</v>
      </c>
      <c r="G25" s="397" t="s">
        <v>508</v>
      </c>
      <c r="H25" s="450"/>
    </row>
    <row r="26" spans="2:9" ht="22.5" x14ac:dyDescent="0.25">
      <c r="B26" s="329" t="s">
        <v>492</v>
      </c>
      <c r="C26" s="387">
        <v>134421.4</v>
      </c>
      <c r="D26" s="387">
        <v>5337041.28</v>
      </c>
      <c r="E26" s="331">
        <v>221698.33</v>
      </c>
      <c r="F26" s="332" t="s">
        <v>507</v>
      </c>
      <c r="G26" s="397" t="s">
        <v>509</v>
      </c>
      <c r="H26" s="450"/>
    </row>
    <row r="27" spans="2:9" x14ac:dyDescent="0.25">
      <c r="B27" s="329" t="s">
        <v>495</v>
      </c>
      <c r="C27" s="387">
        <v>110963.31</v>
      </c>
      <c r="D27" s="387">
        <v>5229629.4400000004</v>
      </c>
      <c r="E27" s="331">
        <v>202805.14</v>
      </c>
      <c r="F27" s="332"/>
      <c r="G27" s="333"/>
    </row>
    <row r="28" spans="2:9" x14ac:dyDescent="0.25">
      <c r="B28" s="329" t="s">
        <v>500</v>
      </c>
      <c r="C28" s="387">
        <v>108650.38</v>
      </c>
      <c r="D28" s="387">
        <v>5184216.4000000004</v>
      </c>
      <c r="E28" s="331">
        <v>196603.49</v>
      </c>
      <c r="F28" s="332"/>
      <c r="G28" s="333"/>
    </row>
    <row r="29" spans="2:9" x14ac:dyDescent="0.25">
      <c r="B29" s="329" t="s">
        <v>505</v>
      </c>
      <c r="C29" s="387">
        <v>101786.21</v>
      </c>
      <c r="D29" s="387">
        <v>5153924.3099999996</v>
      </c>
      <c r="E29" s="331">
        <v>181891.44</v>
      </c>
      <c r="F29" s="332"/>
      <c r="G29" s="333"/>
    </row>
    <row r="30" spans="2:9" ht="22.5" x14ac:dyDescent="0.25">
      <c r="B30" s="329" t="s">
        <v>506</v>
      </c>
      <c r="C30" s="387">
        <v>107036.54</v>
      </c>
      <c r="D30" s="387">
        <v>4659302.5</v>
      </c>
      <c r="E30" s="331">
        <v>191987.59</v>
      </c>
      <c r="F30" s="332" t="s">
        <v>515</v>
      </c>
      <c r="G30" s="333" t="s">
        <v>457</v>
      </c>
    </row>
    <row r="31" spans="2:9" x14ac:dyDescent="0.25">
      <c r="B31" s="329" t="s">
        <v>513</v>
      </c>
      <c r="C31" s="387">
        <v>108845.6</v>
      </c>
      <c r="D31" s="387">
        <v>5133523.37</v>
      </c>
      <c r="E31" s="331">
        <v>184224.53</v>
      </c>
      <c r="F31" s="332"/>
      <c r="G31" s="333"/>
    </row>
    <row r="32" spans="2:9" x14ac:dyDescent="0.25">
      <c r="B32" s="329" t="s">
        <v>516</v>
      </c>
      <c r="C32" s="387">
        <v>94945.36</v>
      </c>
      <c r="D32" s="387">
        <v>4073834.3</v>
      </c>
      <c r="E32" s="331">
        <v>166564.57999999999</v>
      </c>
      <c r="F32" s="332"/>
      <c r="G32" s="333"/>
    </row>
    <row r="33" spans="2:7" x14ac:dyDescent="0.25">
      <c r="B33" s="329" t="s">
        <v>521</v>
      </c>
      <c r="C33" s="387">
        <v>75114.12</v>
      </c>
      <c r="D33" s="387">
        <v>3429090.15</v>
      </c>
      <c r="E33" s="331">
        <v>131323.24</v>
      </c>
      <c r="F33" s="332"/>
      <c r="G33" s="333"/>
    </row>
    <row r="34" spans="2:7" x14ac:dyDescent="0.25">
      <c r="B34" s="329" t="s">
        <v>523</v>
      </c>
      <c r="C34" s="387">
        <v>20253.34</v>
      </c>
      <c r="D34" s="387">
        <v>3326371.7</v>
      </c>
      <c r="E34" s="331">
        <v>123693.17</v>
      </c>
      <c r="F34" s="332"/>
      <c r="G34" s="333"/>
    </row>
    <row r="35" spans="2:7" x14ac:dyDescent="0.25">
      <c r="B35" s="329" t="s">
        <v>529</v>
      </c>
      <c r="C35" s="387">
        <v>71708.460000000006</v>
      </c>
      <c r="D35" s="387">
        <v>4009037.446</v>
      </c>
      <c r="E35" s="331">
        <v>118341.56</v>
      </c>
      <c r="F35" s="332"/>
      <c r="G35" s="333"/>
    </row>
    <row r="36" spans="2:7" ht="15.75" thickBot="1" x14ac:dyDescent="0.3">
      <c r="B36" s="329" t="s">
        <v>538</v>
      </c>
      <c r="C36" s="387">
        <v>66752.12</v>
      </c>
      <c r="D36" s="387">
        <v>4131857.4</v>
      </c>
      <c r="E36" s="331">
        <v>110615.43</v>
      </c>
      <c r="F36" s="332"/>
      <c r="G36" s="333"/>
    </row>
    <row r="37" spans="2:7" ht="15.75" thickBot="1" x14ac:dyDescent="0.3">
      <c r="B37" s="368" t="s">
        <v>580</v>
      </c>
      <c r="C37" s="391">
        <v>52532.28</v>
      </c>
      <c r="D37" s="391">
        <v>3060662.27</v>
      </c>
      <c r="E37" s="377">
        <v>106009.5</v>
      </c>
      <c r="F37" s="369"/>
      <c r="G37" s="370"/>
    </row>
    <row r="38" spans="2:7" x14ac:dyDescent="0.25">
      <c r="B38" s="426"/>
      <c r="C38" s="427"/>
      <c r="D38" s="427"/>
      <c r="E38" s="428"/>
      <c r="F38" s="429"/>
      <c r="G38" s="430"/>
    </row>
    <row r="39" spans="2:7" x14ac:dyDescent="0.25">
      <c r="B39" s="426"/>
      <c r="C39" s="427"/>
      <c r="D39" s="427"/>
      <c r="E39" s="428"/>
      <c r="F39" s="429"/>
      <c r="G39" s="430"/>
    </row>
    <row r="40" spans="2:7" x14ac:dyDescent="0.25">
      <c r="D40" s="400">
        <f>D23-D30</f>
        <v>1455101.6100000003</v>
      </c>
    </row>
    <row r="41" spans="2:7" x14ac:dyDescent="0.25">
      <c r="D41" s="401">
        <f>D40/D23</f>
        <v>0.2379792999975594</v>
      </c>
    </row>
    <row r="45" spans="2:7" x14ac:dyDescent="0.25">
      <c r="F45" s="300"/>
    </row>
  </sheetData>
  <mergeCells count="1">
    <mergeCell ref="H15:H26"/>
  </mergeCells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5"/>
  <sheetViews>
    <sheetView showGridLines="0" zoomScaleNormal="100" workbookViewId="0">
      <selection activeCell="J17" sqref="J17"/>
    </sheetView>
  </sheetViews>
  <sheetFormatPr baseColWidth="10" defaultRowHeight="15" x14ac:dyDescent="0.25"/>
  <cols>
    <col min="1" max="1" width="0.85546875" customWidth="1"/>
    <col min="2" max="5" width="17.7109375" style="334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6" t="s">
        <v>414</v>
      </c>
      <c r="C2" s="316" t="s">
        <v>8</v>
      </c>
      <c r="D2" s="316" t="s">
        <v>415</v>
      </c>
      <c r="E2" s="316" t="s">
        <v>416</v>
      </c>
    </row>
    <row r="3" spans="2:6" ht="20.100000000000001" customHeight="1" x14ac:dyDescent="0.25">
      <c r="B3" s="351" t="s">
        <v>391</v>
      </c>
      <c r="C3" s="352">
        <v>229372.38333333313</v>
      </c>
      <c r="D3" s="352">
        <v>1349796.46</v>
      </c>
      <c r="E3" s="352">
        <v>282574.91666666669</v>
      </c>
    </row>
    <row r="4" spans="2:6" ht="20.100000000000001" customHeight="1" x14ac:dyDescent="0.25">
      <c r="B4" s="337" t="s">
        <v>382</v>
      </c>
      <c r="C4" s="336">
        <v>328458.67</v>
      </c>
      <c r="D4" s="336">
        <v>1337820.58</v>
      </c>
      <c r="E4" s="336">
        <v>196728.92</v>
      </c>
    </row>
    <row r="5" spans="2:6" ht="20.100000000000001" customHeight="1" x14ac:dyDescent="0.25">
      <c r="B5" s="337" t="s">
        <v>389</v>
      </c>
      <c r="C5" s="336">
        <v>614295.7833451</v>
      </c>
      <c r="D5" s="336">
        <v>1344824.8166666655</v>
      </c>
      <c r="E5" s="336">
        <v>380612.2043000001</v>
      </c>
    </row>
    <row r="6" spans="2:6" ht="20.100000000000001" customHeight="1" x14ac:dyDescent="0.25">
      <c r="B6" s="337" t="s">
        <v>394</v>
      </c>
      <c r="C6" s="336">
        <v>610566.51666666579</v>
      </c>
      <c r="D6" s="388">
        <v>2165471.8499999978</v>
      </c>
      <c r="E6" s="336">
        <v>621346.44999999984</v>
      </c>
    </row>
    <row r="7" spans="2:6" ht="20.100000000000001" customHeight="1" x14ac:dyDescent="0.25">
      <c r="B7" s="337" t="s">
        <v>450</v>
      </c>
      <c r="C7" s="336">
        <v>495980.07666666608</v>
      </c>
      <c r="D7" s="336">
        <v>1710027.4833333315</v>
      </c>
      <c r="E7" s="336">
        <v>288256.72366666654</v>
      </c>
    </row>
    <row r="8" spans="2:6" ht="20.100000000000001" customHeight="1" x14ac:dyDescent="0.25">
      <c r="B8" s="337" t="s">
        <v>451</v>
      </c>
      <c r="C8" s="336">
        <v>645742.58333333244</v>
      </c>
      <c r="D8" s="336">
        <v>1605951.2166666649</v>
      </c>
      <c r="E8" s="336">
        <v>418884.89437000017</v>
      </c>
    </row>
    <row r="9" spans="2:6" ht="20.100000000000001" customHeight="1" x14ac:dyDescent="0.25">
      <c r="B9" s="337" t="s">
        <v>405</v>
      </c>
      <c r="C9" s="336">
        <v>610706.95333333267</v>
      </c>
      <c r="D9" s="336">
        <v>1347746.1333333317</v>
      </c>
      <c r="E9" s="336">
        <v>335206.93333333335</v>
      </c>
      <c r="F9" s="335" t="s">
        <v>409</v>
      </c>
    </row>
    <row r="10" spans="2:6" ht="20.100000000000001" customHeight="1" x14ac:dyDescent="0.25">
      <c r="B10" s="337" t="s">
        <v>406</v>
      </c>
      <c r="C10" s="385">
        <v>948656.81666666537</v>
      </c>
      <c r="D10" s="385">
        <v>1116358.3666666651</v>
      </c>
      <c r="E10" s="385">
        <v>744277.69999999984</v>
      </c>
    </row>
    <row r="11" spans="2:6" ht="20.100000000000001" customHeight="1" x14ac:dyDescent="0.25">
      <c r="B11" s="337" t="s">
        <v>423</v>
      </c>
      <c r="C11" s="385">
        <v>845932.97666666622</v>
      </c>
      <c r="D11" s="385">
        <v>1795789.6333333314</v>
      </c>
      <c r="E11" s="385">
        <v>421628.28</v>
      </c>
    </row>
    <row r="12" spans="2:6" ht="20.100000000000001" customHeight="1" x14ac:dyDescent="0.25">
      <c r="B12" s="337" t="s">
        <v>449</v>
      </c>
      <c r="C12" s="385">
        <v>1094224.013333332</v>
      </c>
      <c r="D12" s="385">
        <v>1811610.2333333315</v>
      </c>
      <c r="E12" s="385">
        <v>474333.75099999999</v>
      </c>
    </row>
    <row r="13" spans="2:6" x14ac:dyDescent="0.25">
      <c r="B13" s="337" t="s">
        <v>448</v>
      </c>
      <c r="C13" s="385">
        <v>975683.08333333232</v>
      </c>
      <c r="D13" s="399">
        <v>1889718.6499999987</v>
      </c>
      <c r="E13" s="385">
        <v>424470.00669999997</v>
      </c>
    </row>
    <row r="14" spans="2:6" x14ac:dyDescent="0.25">
      <c r="B14" s="337" t="s">
        <v>452</v>
      </c>
      <c r="C14" s="385">
        <v>1223152.2133333324</v>
      </c>
      <c r="D14" s="385">
        <v>1781795.2599999984</v>
      </c>
      <c r="E14" s="385">
        <v>521529.59000000014</v>
      </c>
    </row>
    <row r="15" spans="2:6" x14ac:dyDescent="0.25">
      <c r="B15" s="337" t="s">
        <v>453</v>
      </c>
      <c r="C15" s="385">
        <v>1024428.1466666657</v>
      </c>
      <c r="D15" s="385">
        <v>1760664.8666666644</v>
      </c>
      <c r="E15" s="385">
        <v>584810.86666666658</v>
      </c>
    </row>
    <row r="16" spans="2:6" x14ac:dyDescent="0.25">
      <c r="B16" s="337" t="s">
        <v>454</v>
      </c>
      <c r="C16" s="385">
        <v>1020359.2299999989</v>
      </c>
      <c r="D16" s="385">
        <v>1819450.7899999984</v>
      </c>
      <c r="E16" s="385">
        <v>761014.54300000006</v>
      </c>
    </row>
    <row r="17" spans="2:5" x14ac:dyDescent="0.25">
      <c r="B17" s="337" t="s">
        <v>456</v>
      </c>
      <c r="C17" s="385">
        <v>1236435.7666666657</v>
      </c>
      <c r="D17" s="385">
        <v>1863513.5366666648</v>
      </c>
      <c r="E17" s="385">
        <v>682036.51930000028</v>
      </c>
    </row>
    <row r="18" spans="2:5" x14ac:dyDescent="0.25">
      <c r="B18" s="337" t="s">
        <v>464</v>
      </c>
      <c r="C18" s="385">
        <v>1413896.4399999988</v>
      </c>
      <c r="D18" s="388">
        <v>1911445.8866666649</v>
      </c>
      <c r="E18" s="385">
        <v>305591.94333333336</v>
      </c>
    </row>
    <row r="19" spans="2:5" x14ac:dyDescent="0.25">
      <c r="B19" s="337" t="s">
        <v>469</v>
      </c>
      <c r="C19" s="385">
        <v>728229.89666666603</v>
      </c>
      <c r="D19" s="385">
        <v>1694797.60333333</v>
      </c>
      <c r="E19" s="385">
        <v>204620.06140000001</v>
      </c>
    </row>
    <row r="20" spans="2:5" x14ac:dyDescent="0.25">
      <c r="B20" s="337" t="s">
        <v>492</v>
      </c>
      <c r="C20" s="385">
        <v>1080001.7933333321</v>
      </c>
      <c r="D20" s="385">
        <v>1689052.0499999984</v>
      </c>
      <c r="E20" s="385">
        <v>574190.40989999985</v>
      </c>
    </row>
    <row r="21" spans="2:5" x14ac:dyDescent="0.25">
      <c r="B21" s="337" t="s">
        <v>495</v>
      </c>
      <c r="C21" s="385">
        <v>1039748.3633333314</v>
      </c>
      <c r="D21" s="385">
        <v>1566862.6999999983</v>
      </c>
      <c r="E21" s="385">
        <v>495546.88539999991</v>
      </c>
    </row>
    <row r="22" spans="2:5" x14ac:dyDescent="0.25">
      <c r="B22" s="337" t="s">
        <v>500</v>
      </c>
      <c r="C22" s="385">
        <v>825826.8</v>
      </c>
      <c r="D22" s="385">
        <v>1608232.4566666654</v>
      </c>
      <c r="E22" s="385">
        <v>421434.18497000012</v>
      </c>
    </row>
    <row r="23" spans="2:5" x14ac:dyDescent="0.25">
      <c r="B23" s="337" t="s">
        <v>505</v>
      </c>
      <c r="C23" s="385">
        <v>1145203.633333331</v>
      </c>
      <c r="D23" s="385">
        <v>1734749.1999999981</v>
      </c>
      <c r="E23" s="385">
        <v>379280.33332999999</v>
      </c>
    </row>
    <row r="24" spans="2:5" x14ac:dyDescent="0.25">
      <c r="B24" s="337" t="s">
        <v>506</v>
      </c>
      <c r="C24" s="385">
        <v>1010198.6966666657</v>
      </c>
      <c r="D24" s="385">
        <v>1364365.7233333318</v>
      </c>
      <c r="E24" s="385">
        <v>241132.81</v>
      </c>
    </row>
    <row r="25" spans="2:5" x14ac:dyDescent="0.25">
      <c r="B25" s="337" t="s">
        <v>513</v>
      </c>
      <c r="C25" s="385">
        <v>1375636.3033333314</v>
      </c>
      <c r="D25" s="385">
        <v>1529460.0466666652</v>
      </c>
      <c r="E25" s="385">
        <v>478085.30900000007</v>
      </c>
    </row>
    <row r="26" spans="2:5" x14ac:dyDescent="0.25">
      <c r="B26" s="337" t="s">
        <v>516</v>
      </c>
      <c r="C26" s="385">
        <v>529672.07666666608</v>
      </c>
      <c r="D26" s="385">
        <v>1318167.7166666652</v>
      </c>
      <c r="E26" s="385">
        <v>20579.573333333334</v>
      </c>
    </row>
    <row r="27" spans="2:5" x14ac:dyDescent="0.25">
      <c r="B27" s="337" t="s">
        <v>521</v>
      </c>
      <c r="C27" s="385">
        <v>776743.3166666656</v>
      </c>
      <c r="D27" s="385">
        <v>1260408.4866666654</v>
      </c>
      <c r="E27" s="385">
        <v>0</v>
      </c>
    </row>
    <row r="28" spans="2:5" x14ac:dyDescent="0.25">
      <c r="B28" s="337" t="s">
        <v>523</v>
      </c>
      <c r="C28" s="385">
        <v>512422.67666666594</v>
      </c>
      <c r="D28" s="385">
        <v>1221685.8366666653</v>
      </c>
      <c r="E28" s="385">
        <v>1641.01</v>
      </c>
    </row>
    <row r="29" spans="2:5" x14ac:dyDescent="0.25">
      <c r="B29" s="337" t="s">
        <v>529</v>
      </c>
      <c r="C29" s="385">
        <v>443706.27666666621</v>
      </c>
      <c r="D29" s="385">
        <v>1196007.4099999999</v>
      </c>
      <c r="E29" s="385">
        <v>0</v>
      </c>
    </row>
    <row r="30" spans="2:5" x14ac:dyDescent="0.25">
      <c r="B30" s="337" t="s">
        <v>529</v>
      </c>
      <c r="C30" s="385">
        <v>443706.27666666621</v>
      </c>
      <c r="D30" s="385">
        <v>1196007.4099999999</v>
      </c>
      <c r="E30" s="385">
        <v>0</v>
      </c>
    </row>
    <row r="31" spans="2:5" x14ac:dyDescent="0.25">
      <c r="B31" s="337" t="s">
        <v>538</v>
      </c>
      <c r="C31" s="385">
        <v>455054.15333333268</v>
      </c>
      <c r="D31" s="385">
        <v>1265754.3666666651</v>
      </c>
      <c r="E31" s="385">
        <v>0</v>
      </c>
    </row>
    <row r="32" spans="2:5" x14ac:dyDescent="0.25">
      <c r="B32" s="337" t="s">
        <v>580</v>
      </c>
      <c r="C32" s="385">
        <v>493134.93999999965</v>
      </c>
      <c r="D32" s="385">
        <v>994279.96666666539</v>
      </c>
      <c r="E32" s="385">
        <v>0</v>
      </c>
    </row>
    <row r="33" spans="2:4" x14ac:dyDescent="0.25">
      <c r="B33" s="392"/>
    </row>
    <row r="34" spans="2:4" x14ac:dyDescent="0.25">
      <c r="B34" s="392"/>
      <c r="D34" s="400">
        <f>D18-D24</f>
        <v>547080.1633333331</v>
      </c>
    </row>
    <row r="35" spans="2:4" x14ac:dyDescent="0.25">
      <c r="B35" s="392"/>
      <c r="D35" s="401">
        <f>D34/D18</f>
        <v>0.28621273934538427</v>
      </c>
    </row>
  </sheetData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46"/>
  <sheetViews>
    <sheetView topLeftCell="A25" zoomScale="85" zoomScaleNormal="85" workbookViewId="0">
      <selection activeCell="G49" sqref="G49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51" t="s">
        <v>196</v>
      </c>
      <c r="C2" s="452"/>
    </row>
    <row r="3" spans="2:9" ht="20.100000000000001" customHeight="1" x14ac:dyDescent="0.25">
      <c r="B3" s="402" t="s">
        <v>436</v>
      </c>
      <c r="C3" s="402" t="s">
        <v>373</v>
      </c>
      <c r="D3" s="403" t="s">
        <v>214</v>
      </c>
      <c r="E3" s="403" t="s">
        <v>216</v>
      </c>
      <c r="F3" s="403" t="s">
        <v>374</v>
      </c>
      <c r="G3" s="403" t="s">
        <v>375</v>
      </c>
      <c r="H3" s="403" t="s">
        <v>376</v>
      </c>
      <c r="I3" s="403" t="s">
        <v>377</v>
      </c>
    </row>
    <row r="4" spans="2:9" ht="17.100000000000001" customHeight="1" x14ac:dyDescent="0.25">
      <c r="B4" s="393"/>
      <c r="C4" s="414" t="s">
        <v>501</v>
      </c>
      <c r="D4" s="415" t="s">
        <v>514</v>
      </c>
      <c r="E4" s="404">
        <v>44914</v>
      </c>
      <c r="F4" s="416">
        <v>0.20833333333333334</v>
      </c>
      <c r="G4" s="416">
        <v>0.375</v>
      </c>
      <c r="H4" s="405">
        <v>39095.800000000003</v>
      </c>
      <c r="I4" s="380">
        <v>0</v>
      </c>
    </row>
    <row r="5" spans="2:9" ht="17.100000000000001" customHeight="1" x14ac:dyDescent="0.25">
      <c r="B5" s="393"/>
      <c r="C5" s="414" t="s">
        <v>493</v>
      </c>
      <c r="D5" s="415" t="s">
        <v>581</v>
      </c>
      <c r="E5" s="404">
        <v>44914</v>
      </c>
      <c r="F5" s="416">
        <v>0.91666666666666663</v>
      </c>
      <c r="G5" s="416">
        <v>0.97916666666666663</v>
      </c>
      <c r="H5" s="405">
        <v>1999.68333333333</v>
      </c>
      <c r="I5" s="380">
        <v>5013</v>
      </c>
    </row>
    <row r="6" spans="2:9" ht="17.100000000000001" customHeight="1" x14ac:dyDescent="0.25">
      <c r="B6" s="393"/>
      <c r="C6" s="414" t="s">
        <v>493</v>
      </c>
      <c r="D6" s="415" t="s">
        <v>581</v>
      </c>
      <c r="E6" s="404">
        <v>44915</v>
      </c>
      <c r="F6" s="416">
        <v>0.91666666666666663</v>
      </c>
      <c r="G6" s="416">
        <v>0.97916666666666663</v>
      </c>
      <c r="H6" s="405">
        <v>1293.5999999999999</v>
      </c>
      <c r="I6" s="380">
        <v>4325</v>
      </c>
    </row>
    <row r="7" spans="2:9" ht="17.100000000000001" customHeight="1" x14ac:dyDescent="0.25">
      <c r="B7" s="393"/>
      <c r="C7" s="414" t="s">
        <v>582</v>
      </c>
      <c r="D7" s="415" t="s">
        <v>581</v>
      </c>
      <c r="E7" s="404">
        <v>44916</v>
      </c>
      <c r="F7" s="416">
        <v>0.91666666666666663</v>
      </c>
      <c r="G7" s="416">
        <v>0.97916666666666663</v>
      </c>
      <c r="H7" s="405">
        <v>827.18333333333305</v>
      </c>
      <c r="I7" s="380">
        <v>3503</v>
      </c>
    </row>
    <row r="8" spans="2:9" ht="17.100000000000001" customHeight="1" x14ac:dyDescent="0.25">
      <c r="B8" s="393" t="s">
        <v>583</v>
      </c>
      <c r="C8" s="414" t="s">
        <v>584</v>
      </c>
      <c r="D8" s="415" t="s">
        <v>390</v>
      </c>
      <c r="E8" s="404">
        <v>44916</v>
      </c>
      <c r="F8" s="416">
        <v>0.625</v>
      </c>
      <c r="G8" s="416">
        <v>0.70833333333333337</v>
      </c>
      <c r="H8" s="405">
        <v>1498.0166666666601</v>
      </c>
      <c r="I8" s="380">
        <v>2585</v>
      </c>
    </row>
    <row r="9" spans="2:9" ht="17.100000000000001" customHeight="1" x14ac:dyDescent="0.25">
      <c r="B9" s="393" t="s">
        <v>583</v>
      </c>
      <c r="C9" s="414" t="s">
        <v>585</v>
      </c>
      <c r="D9" s="415" t="s">
        <v>390</v>
      </c>
      <c r="E9" s="404">
        <v>44917</v>
      </c>
      <c r="F9" s="416">
        <v>0.625</v>
      </c>
      <c r="G9" s="416">
        <v>0.70833333333333337</v>
      </c>
      <c r="H9" s="405">
        <v>7545.45</v>
      </c>
      <c r="I9" s="380">
        <v>9458</v>
      </c>
    </row>
    <row r="10" spans="2:9" ht="17.100000000000001" customHeight="1" x14ac:dyDescent="0.25">
      <c r="B10" s="393"/>
      <c r="C10" s="414" t="s">
        <v>586</v>
      </c>
      <c r="D10" s="415" t="s">
        <v>587</v>
      </c>
      <c r="E10" s="404">
        <v>44914</v>
      </c>
      <c r="F10" s="416">
        <v>0.85416666666666663</v>
      </c>
      <c r="G10" s="416">
        <v>0.9375</v>
      </c>
      <c r="H10" s="405">
        <v>9969.3666666666595</v>
      </c>
      <c r="I10" s="380">
        <v>29116</v>
      </c>
    </row>
    <row r="11" spans="2:9" ht="17.100000000000001" customHeight="1" x14ac:dyDescent="0.25">
      <c r="B11" s="393"/>
      <c r="C11" s="414" t="s">
        <v>586</v>
      </c>
      <c r="D11" s="415" t="s">
        <v>587</v>
      </c>
      <c r="E11" s="404">
        <v>44915</v>
      </c>
      <c r="F11" s="416">
        <v>0.85416666666666663</v>
      </c>
      <c r="G11" s="416">
        <v>0.9375</v>
      </c>
      <c r="H11" s="405">
        <v>10560.2</v>
      </c>
      <c r="I11" s="380">
        <v>26516</v>
      </c>
    </row>
    <row r="12" spans="2:9" ht="17.100000000000001" customHeight="1" x14ac:dyDescent="0.25">
      <c r="B12" s="393"/>
      <c r="C12" s="414" t="s">
        <v>586</v>
      </c>
      <c r="D12" s="415" t="s">
        <v>587</v>
      </c>
      <c r="E12" s="404">
        <v>44916</v>
      </c>
      <c r="F12" s="416">
        <v>0.85416666666666663</v>
      </c>
      <c r="G12" s="416">
        <v>0.9375</v>
      </c>
      <c r="H12" s="405">
        <v>9707.3666666666595</v>
      </c>
      <c r="I12" s="380">
        <v>25475</v>
      </c>
    </row>
    <row r="13" spans="2:9" ht="17.100000000000001" customHeight="1" x14ac:dyDescent="0.25">
      <c r="B13" s="393"/>
      <c r="C13" s="414" t="s">
        <v>586</v>
      </c>
      <c r="D13" s="415" t="s">
        <v>587</v>
      </c>
      <c r="E13" s="404">
        <v>44917</v>
      </c>
      <c r="F13" s="416">
        <v>0.85416666666666663</v>
      </c>
      <c r="G13" s="416">
        <v>0.9375</v>
      </c>
      <c r="H13" s="405">
        <v>9164.9333333333307</v>
      </c>
      <c r="I13" s="380">
        <v>23651</v>
      </c>
    </row>
    <row r="14" spans="2:9" ht="17.100000000000001" customHeight="1" x14ac:dyDescent="0.25">
      <c r="B14" s="393"/>
      <c r="C14" s="414" t="s">
        <v>586</v>
      </c>
      <c r="D14" s="415" t="s">
        <v>587</v>
      </c>
      <c r="E14" s="404">
        <v>44918</v>
      </c>
      <c r="F14" s="416">
        <v>0.85416666666666663</v>
      </c>
      <c r="G14" s="416">
        <v>0.9375</v>
      </c>
      <c r="H14" s="405">
        <v>8130.8166666666602</v>
      </c>
      <c r="I14" s="380">
        <v>21500</v>
      </c>
    </row>
    <row r="15" spans="2:9" ht="17.100000000000001" customHeight="1" x14ac:dyDescent="0.25">
      <c r="B15" s="393"/>
      <c r="C15" s="414" t="s">
        <v>588</v>
      </c>
      <c r="D15" s="415" t="s">
        <v>514</v>
      </c>
      <c r="E15" s="404">
        <v>44914</v>
      </c>
      <c r="F15" s="416">
        <v>0.86111111111111116</v>
      </c>
      <c r="G15" s="416">
        <v>0.90277777777777779</v>
      </c>
      <c r="H15" s="405">
        <v>39011.133333333302</v>
      </c>
      <c r="I15" s="380">
        <v>48521</v>
      </c>
    </row>
    <row r="16" spans="2:9" ht="17.100000000000001" customHeight="1" x14ac:dyDescent="0.25">
      <c r="B16" s="393"/>
      <c r="C16" s="414" t="s">
        <v>588</v>
      </c>
      <c r="D16" s="415" t="s">
        <v>514</v>
      </c>
      <c r="E16" s="404">
        <v>44915</v>
      </c>
      <c r="F16" s="416">
        <v>0.86111111111111116</v>
      </c>
      <c r="G16" s="416">
        <v>0.90277777777777779</v>
      </c>
      <c r="H16" s="405">
        <v>37089.983333333301</v>
      </c>
      <c r="I16" s="380">
        <v>47788</v>
      </c>
    </row>
    <row r="17" spans="2:9" ht="17.100000000000001" customHeight="1" x14ac:dyDescent="0.25">
      <c r="B17" s="393"/>
      <c r="C17" s="414" t="s">
        <v>588</v>
      </c>
      <c r="D17" s="415" t="s">
        <v>514</v>
      </c>
      <c r="E17" s="404">
        <v>44916</v>
      </c>
      <c r="F17" s="416">
        <v>0.86111111111111116</v>
      </c>
      <c r="G17" s="416">
        <v>0.90277777777777779</v>
      </c>
      <c r="H17" s="405">
        <v>40819.766666666597</v>
      </c>
      <c r="I17" s="380">
        <v>47668</v>
      </c>
    </row>
    <row r="18" spans="2:9" ht="17.100000000000001" customHeight="1" x14ac:dyDescent="0.25">
      <c r="B18" s="393"/>
      <c r="C18" s="414" t="s">
        <v>588</v>
      </c>
      <c r="D18" s="415" t="s">
        <v>514</v>
      </c>
      <c r="E18" s="404">
        <v>44917</v>
      </c>
      <c r="F18" s="416">
        <v>0.86111111111111116</v>
      </c>
      <c r="G18" s="416">
        <v>0.90277777777777779</v>
      </c>
      <c r="H18" s="405">
        <v>38468.866666666603</v>
      </c>
      <c r="I18" s="380">
        <v>46858</v>
      </c>
    </row>
    <row r="19" spans="2:9" ht="17.100000000000001" customHeight="1" x14ac:dyDescent="0.25">
      <c r="B19" s="393"/>
      <c r="C19" s="414" t="s">
        <v>589</v>
      </c>
      <c r="D19" s="415" t="s">
        <v>514</v>
      </c>
      <c r="E19" s="404">
        <v>44918</v>
      </c>
      <c r="F19" s="416">
        <v>0.86111111111111116</v>
      </c>
      <c r="G19" s="416">
        <v>0.9375</v>
      </c>
      <c r="H19" s="405">
        <v>62249.083333333299</v>
      </c>
      <c r="I19" s="380">
        <v>59019</v>
      </c>
    </row>
    <row r="20" spans="2:9" ht="17.100000000000001" customHeight="1" x14ac:dyDescent="0.25">
      <c r="B20" s="393"/>
      <c r="C20" s="414" t="s">
        <v>590</v>
      </c>
      <c r="D20" s="415" t="s">
        <v>381</v>
      </c>
      <c r="E20" s="404">
        <v>44914</v>
      </c>
      <c r="F20" s="416">
        <v>0.90625</v>
      </c>
      <c r="G20" s="416">
        <v>0.95833333333333337</v>
      </c>
      <c r="H20" s="405">
        <v>23799.8166666666</v>
      </c>
      <c r="I20" s="380">
        <v>29012</v>
      </c>
    </row>
    <row r="21" spans="2:9" ht="17.100000000000001" customHeight="1" x14ac:dyDescent="0.25">
      <c r="B21" s="393"/>
      <c r="C21" s="414" t="s">
        <v>590</v>
      </c>
      <c r="D21" s="415" t="s">
        <v>381</v>
      </c>
      <c r="E21" s="404">
        <v>44915</v>
      </c>
      <c r="F21" s="416">
        <v>0.90625</v>
      </c>
      <c r="G21" s="416">
        <v>0.95833333333333337</v>
      </c>
      <c r="H21" s="405">
        <v>17758.333333333299</v>
      </c>
      <c r="I21" s="380">
        <v>23601</v>
      </c>
    </row>
    <row r="22" spans="2:9" ht="17.100000000000001" customHeight="1" x14ac:dyDescent="0.25">
      <c r="B22" s="393"/>
      <c r="C22" s="414" t="s">
        <v>590</v>
      </c>
      <c r="D22" s="415" t="s">
        <v>381</v>
      </c>
      <c r="E22" s="404">
        <v>44916</v>
      </c>
      <c r="F22" s="416">
        <v>0.90625</v>
      </c>
      <c r="G22" s="416">
        <v>0.95833333333333337</v>
      </c>
      <c r="H22" s="405">
        <v>17444.0333333333</v>
      </c>
      <c r="I22" s="380">
        <v>24948</v>
      </c>
    </row>
    <row r="23" spans="2:9" ht="17.100000000000001" customHeight="1" x14ac:dyDescent="0.25">
      <c r="B23" s="393"/>
      <c r="C23" s="414" t="s">
        <v>590</v>
      </c>
      <c r="D23" s="415" t="s">
        <v>381</v>
      </c>
      <c r="E23" s="404">
        <v>44917</v>
      </c>
      <c r="F23" s="416">
        <v>0.90625</v>
      </c>
      <c r="G23" s="416">
        <v>0.95833333333333337</v>
      </c>
      <c r="H23" s="405">
        <v>14249.1333333333</v>
      </c>
      <c r="I23" s="380">
        <v>21331</v>
      </c>
    </row>
    <row r="24" spans="2:9" ht="17.100000000000001" customHeight="1" x14ac:dyDescent="0.25">
      <c r="B24" s="393"/>
      <c r="C24" s="414" t="s">
        <v>590</v>
      </c>
      <c r="D24" s="415" t="s">
        <v>381</v>
      </c>
      <c r="E24" s="404">
        <v>44918</v>
      </c>
      <c r="F24" s="416">
        <v>0.90625</v>
      </c>
      <c r="G24" s="416">
        <v>0.95833333333333337</v>
      </c>
      <c r="H24" s="405">
        <v>11218.366666666599</v>
      </c>
      <c r="I24" s="380">
        <v>18145</v>
      </c>
    </row>
    <row r="25" spans="2:9" ht="17.100000000000001" customHeight="1" x14ac:dyDescent="0.25">
      <c r="B25" s="394"/>
      <c r="C25" s="468" t="s">
        <v>591</v>
      </c>
      <c r="D25" s="419" t="s">
        <v>517</v>
      </c>
      <c r="E25" s="404">
        <v>44919</v>
      </c>
      <c r="F25" s="420">
        <v>0.28125</v>
      </c>
      <c r="G25" s="469" t="s">
        <v>592</v>
      </c>
      <c r="H25" s="421">
        <v>11201.3</v>
      </c>
      <c r="I25" s="431">
        <v>9229</v>
      </c>
    </row>
    <row r="26" spans="2:9" ht="17.100000000000001" customHeight="1" x14ac:dyDescent="0.25">
      <c r="B26" s="393"/>
      <c r="C26" s="414" t="s">
        <v>593</v>
      </c>
      <c r="D26" s="415" t="s">
        <v>514</v>
      </c>
      <c r="E26" s="404">
        <v>44919</v>
      </c>
      <c r="F26" s="416">
        <v>0.83333333333333337</v>
      </c>
      <c r="G26" s="416">
        <v>0.91666666666666663</v>
      </c>
      <c r="H26" s="421">
        <v>12961.25</v>
      </c>
      <c r="I26" s="423">
        <v>22210</v>
      </c>
    </row>
    <row r="27" spans="2:9" ht="17.100000000000001" customHeight="1" x14ac:dyDescent="0.25">
      <c r="B27" s="393"/>
      <c r="C27" s="393" t="s">
        <v>503</v>
      </c>
      <c r="D27" s="417" t="s">
        <v>514</v>
      </c>
      <c r="E27" s="404">
        <v>44919</v>
      </c>
      <c r="F27" s="416">
        <v>0.95833333333333337</v>
      </c>
      <c r="G27" s="416">
        <v>0.5</v>
      </c>
      <c r="H27" s="405">
        <v>1824.35</v>
      </c>
      <c r="I27" s="380">
        <v>5363</v>
      </c>
    </row>
    <row r="28" spans="2:9" ht="17.100000000000001" customHeight="1" x14ac:dyDescent="0.25">
      <c r="B28" s="393"/>
      <c r="C28" s="393" t="s">
        <v>360</v>
      </c>
      <c r="D28" s="393" t="s">
        <v>381</v>
      </c>
      <c r="E28" s="404">
        <v>44919</v>
      </c>
      <c r="F28" s="418">
        <v>0.85416666666666663</v>
      </c>
      <c r="G28" s="418">
        <v>0.95833333333333337</v>
      </c>
      <c r="H28" s="406">
        <v>15977.4</v>
      </c>
      <c r="I28" s="407">
        <v>21055</v>
      </c>
    </row>
    <row r="29" spans="2:9" ht="17.100000000000001" customHeight="1" x14ac:dyDescent="0.25">
      <c r="B29" s="393"/>
      <c r="C29" s="414" t="s">
        <v>594</v>
      </c>
      <c r="D29" s="415" t="s">
        <v>595</v>
      </c>
      <c r="E29" s="404">
        <v>44919</v>
      </c>
      <c r="F29" s="416">
        <v>0.79166666666666663</v>
      </c>
      <c r="G29" s="416">
        <v>0.875</v>
      </c>
      <c r="H29" s="406">
        <v>202.2</v>
      </c>
      <c r="I29" s="407">
        <v>917</v>
      </c>
    </row>
    <row r="30" spans="2:9" ht="17.100000000000001" customHeight="1" x14ac:dyDescent="0.25">
      <c r="B30" s="393"/>
      <c r="C30" s="414" t="s">
        <v>596</v>
      </c>
      <c r="D30" s="415" t="s">
        <v>597</v>
      </c>
      <c r="E30" s="404">
        <v>44919</v>
      </c>
      <c r="F30" s="416">
        <v>0.82638888888888884</v>
      </c>
      <c r="G30" s="416">
        <v>0.91666666666666663</v>
      </c>
      <c r="H30" s="405">
        <v>169.666666666666</v>
      </c>
      <c r="I30" s="380">
        <v>143</v>
      </c>
    </row>
    <row r="31" spans="2:9" ht="17.100000000000001" customHeight="1" x14ac:dyDescent="0.25">
      <c r="B31" s="393"/>
      <c r="C31" s="414" t="s">
        <v>598</v>
      </c>
      <c r="D31" s="415" t="s">
        <v>599</v>
      </c>
      <c r="E31" s="404">
        <v>44919</v>
      </c>
      <c r="F31" s="416">
        <v>0.73958333333333337</v>
      </c>
      <c r="G31" s="416">
        <v>0.875</v>
      </c>
      <c r="H31" s="405">
        <v>129.46666666666599</v>
      </c>
      <c r="I31" s="380">
        <v>154</v>
      </c>
    </row>
    <row r="32" spans="2:9" ht="17.100000000000001" customHeight="1" x14ac:dyDescent="0.25">
      <c r="B32" s="393"/>
      <c r="C32" s="414" t="s">
        <v>600</v>
      </c>
      <c r="D32" s="415" t="s">
        <v>381</v>
      </c>
      <c r="E32" s="404">
        <v>44920</v>
      </c>
      <c r="F32" s="416">
        <v>0.77083333333333337</v>
      </c>
      <c r="G32" s="416">
        <v>0.91666666666666663</v>
      </c>
      <c r="H32" s="405">
        <v>7337.8333333333303</v>
      </c>
      <c r="I32" s="380">
        <v>29375</v>
      </c>
    </row>
    <row r="33" spans="2:9" ht="17.100000000000001" customHeight="1" x14ac:dyDescent="0.25">
      <c r="B33" s="393"/>
      <c r="C33" s="414" t="s">
        <v>601</v>
      </c>
      <c r="D33" s="415" t="s">
        <v>514</v>
      </c>
      <c r="E33" s="404">
        <v>44920</v>
      </c>
      <c r="F33" s="416">
        <v>0.5</v>
      </c>
      <c r="G33" s="416">
        <v>0.75</v>
      </c>
      <c r="H33" s="405">
        <v>15791.15</v>
      </c>
      <c r="I33" s="380">
        <v>27262</v>
      </c>
    </row>
    <row r="34" spans="2:9" x14ac:dyDescent="0.25">
      <c r="B34" s="393"/>
      <c r="C34" s="414" t="s">
        <v>602</v>
      </c>
      <c r="D34" s="415" t="s">
        <v>517</v>
      </c>
      <c r="E34" s="404">
        <v>44920</v>
      </c>
      <c r="F34" s="416">
        <v>0.70138888888888884</v>
      </c>
      <c r="G34" s="416">
        <v>0.91666666666666663</v>
      </c>
      <c r="H34" s="405">
        <v>1391.9</v>
      </c>
      <c r="I34" s="380">
        <v>4601</v>
      </c>
    </row>
    <row r="35" spans="2:9" x14ac:dyDescent="0.25">
      <c r="B35" s="393"/>
      <c r="C35" s="414" t="s">
        <v>603</v>
      </c>
      <c r="D35" s="415" t="s">
        <v>539</v>
      </c>
      <c r="E35" s="404">
        <v>44920</v>
      </c>
      <c r="F35" s="416">
        <v>0.83333333333333337</v>
      </c>
      <c r="G35" s="416">
        <v>0.91666666666666663</v>
      </c>
      <c r="H35" s="405">
        <v>2355.9499999999998</v>
      </c>
      <c r="I35" s="380">
        <v>5796</v>
      </c>
    </row>
    <row r="36" spans="2:9" x14ac:dyDescent="0.25">
      <c r="B36" s="393"/>
      <c r="C36" s="414" t="s">
        <v>604</v>
      </c>
      <c r="D36" s="415" t="s">
        <v>381</v>
      </c>
      <c r="E36" s="404">
        <v>44920</v>
      </c>
      <c r="F36" s="416">
        <v>0.875</v>
      </c>
      <c r="G36" s="416">
        <v>0.95833333333333337</v>
      </c>
      <c r="H36" s="405">
        <v>10119.200000000001</v>
      </c>
      <c r="I36" s="380">
        <v>21602</v>
      </c>
    </row>
    <row r="37" spans="2:9" x14ac:dyDescent="0.25">
      <c r="B37" s="393"/>
      <c r="C37" s="414" t="s">
        <v>605</v>
      </c>
      <c r="D37" s="415" t="s">
        <v>606</v>
      </c>
      <c r="E37" s="470">
        <v>44920</v>
      </c>
      <c r="F37" s="416">
        <v>0.91666666666666663</v>
      </c>
      <c r="G37" s="416">
        <v>6.9444444444444441E-3</v>
      </c>
      <c r="H37" s="405">
        <v>1535.58</v>
      </c>
      <c r="I37" s="433">
        <v>2672</v>
      </c>
    </row>
    <row r="38" spans="2:9" ht="15.75" thickBot="1" x14ac:dyDescent="0.3">
      <c r="B38"/>
      <c r="C38" s="295"/>
    </row>
    <row r="39" spans="2:9" ht="15.75" thickBot="1" x14ac:dyDescent="0.3">
      <c r="B39" s="453" t="s">
        <v>378</v>
      </c>
      <c r="C39" s="454"/>
    </row>
    <row r="40" spans="2:9" ht="15.75" thickBot="1" x14ac:dyDescent="0.3">
      <c r="B40" s="378" t="s">
        <v>373</v>
      </c>
      <c r="C40" s="349"/>
      <c r="D40" s="350" t="s">
        <v>379</v>
      </c>
      <c r="E40" s="350" t="s">
        <v>374</v>
      </c>
      <c r="F40" s="350" t="s">
        <v>380</v>
      </c>
      <c r="G40" s="350" t="s">
        <v>375</v>
      </c>
      <c r="H40" s="350" t="s">
        <v>376</v>
      </c>
      <c r="I40" s="350" t="s">
        <v>377</v>
      </c>
    </row>
    <row r="41" spans="2:9" x14ac:dyDescent="0.25">
      <c r="B41" s="408" t="s">
        <v>504</v>
      </c>
      <c r="C41" s="408" t="s">
        <v>381</v>
      </c>
      <c r="D41" s="404">
        <v>44914</v>
      </c>
      <c r="E41" s="409">
        <v>0.375</v>
      </c>
      <c r="F41" s="381">
        <v>44918</v>
      </c>
      <c r="G41" s="409">
        <v>0.95833333333333337</v>
      </c>
      <c r="H41" s="405">
        <v>3242.1</v>
      </c>
      <c r="I41" s="380">
        <v>4374</v>
      </c>
    </row>
    <row r="42" spans="2:9" x14ac:dyDescent="0.25">
      <c r="B42" s="408" t="s">
        <v>530</v>
      </c>
      <c r="C42" s="408" t="s">
        <v>502</v>
      </c>
      <c r="D42" s="404">
        <v>44914</v>
      </c>
      <c r="E42" s="409">
        <v>4.1666666666666664E-2</v>
      </c>
      <c r="F42" s="381">
        <v>44918</v>
      </c>
      <c r="G42" s="409">
        <v>0.95833333333333337</v>
      </c>
      <c r="H42" s="405">
        <v>3.28</v>
      </c>
      <c r="I42" s="380">
        <v>3</v>
      </c>
    </row>
    <row r="44" spans="2:9" x14ac:dyDescent="0.25">
      <c r="B44" s="434" t="s">
        <v>372</v>
      </c>
      <c r="C44" s="435" t="s">
        <v>540</v>
      </c>
    </row>
    <row r="45" spans="2:9" x14ac:dyDescent="0.25">
      <c r="B45" s="436" t="s">
        <v>373</v>
      </c>
      <c r="C45" s="437" t="s">
        <v>540</v>
      </c>
      <c r="D45" s="437" t="s">
        <v>379</v>
      </c>
      <c r="E45" s="437" t="s">
        <v>374</v>
      </c>
      <c r="F45" s="437" t="s">
        <v>380</v>
      </c>
      <c r="G45" s="437" t="s">
        <v>375</v>
      </c>
      <c r="H45" s="437" t="s">
        <v>376</v>
      </c>
      <c r="I45" s="437" t="s">
        <v>377</v>
      </c>
    </row>
    <row r="46" spans="2:9" x14ac:dyDescent="0.25">
      <c r="B46" s="380" t="s">
        <v>541</v>
      </c>
      <c r="C46" s="438"/>
      <c r="D46" s="471">
        <v>44914</v>
      </c>
      <c r="E46" s="409">
        <v>4.1666666666666664E-2</v>
      </c>
      <c r="F46" s="381">
        <v>44920</v>
      </c>
      <c r="G46" s="409">
        <v>0.99930555555555556</v>
      </c>
      <c r="H46" s="405">
        <v>6991.38</v>
      </c>
      <c r="I46" s="380">
        <v>7427</v>
      </c>
    </row>
  </sheetData>
  <autoFilter ref="B3:I36" xr:uid="{7D46FBD9-20BA-4FF6-9F60-44AF332FA66D}">
    <sortState xmlns:xlrd2="http://schemas.microsoft.com/office/spreadsheetml/2017/richdata2" ref="B4:I36">
      <sortCondition descending="1" ref="H3:H36"/>
    </sortState>
  </autoFilter>
  <mergeCells count="2">
    <mergeCell ref="B2:C2"/>
    <mergeCell ref="B39:C3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55" t="s">
        <v>542</v>
      </c>
      <c r="B1" s="456"/>
      <c r="C1" s="456"/>
    </row>
    <row r="2" spans="1:3" ht="20.100000000000001" customHeight="1" thickBot="1" x14ac:dyDescent="0.3">
      <c r="A2" s="349" t="s">
        <v>437</v>
      </c>
      <c r="B2" s="350" t="s">
        <v>376</v>
      </c>
      <c r="C2" s="350" t="s">
        <v>377</v>
      </c>
    </row>
    <row r="3" spans="1:3" x14ac:dyDescent="0.25">
      <c r="A3" s="353" t="s">
        <v>360</v>
      </c>
      <c r="B3" s="297">
        <v>5022.5129999999999</v>
      </c>
      <c r="C3" s="298">
        <v>5044</v>
      </c>
    </row>
    <row r="4" spans="1:3" x14ac:dyDescent="0.25">
      <c r="A4" s="353" t="s">
        <v>470</v>
      </c>
      <c r="B4" s="297">
        <v>2255.5030000000002</v>
      </c>
      <c r="C4" s="298">
        <v>1856</v>
      </c>
    </row>
    <row r="5" spans="1:3" x14ac:dyDescent="0.25">
      <c r="A5" s="353" t="s">
        <v>363</v>
      </c>
      <c r="B5" s="297">
        <v>2130.1010000000001</v>
      </c>
      <c r="C5" s="298">
        <v>1514</v>
      </c>
    </row>
    <row r="6" spans="1:3" x14ac:dyDescent="0.25">
      <c r="A6" s="353" t="s">
        <v>471</v>
      </c>
      <c r="B6" s="297">
        <v>1424.788</v>
      </c>
      <c r="C6" s="298">
        <v>1156</v>
      </c>
    </row>
    <row r="7" spans="1:3" x14ac:dyDescent="0.25">
      <c r="A7" s="353" t="s">
        <v>493</v>
      </c>
      <c r="B7" s="297">
        <v>1243.08</v>
      </c>
      <c r="C7" s="298">
        <v>1203</v>
      </c>
    </row>
    <row r="8" spans="1:3" x14ac:dyDescent="0.25">
      <c r="A8" s="353" t="s">
        <v>366</v>
      </c>
      <c r="B8" s="297">
        <v>1083.894</v>
      </c>
      <c r="C8" s="298">
        <v>1362</v>
      </c>
    </row>
    <row r="9" spans="1:3" x14ac:dyDescent="0.25">
      <c r="A9" s="353" t="s">
        <v>361</v>
      </c>
      <c r="B9" s="297">
        <v>1083.6600000000001</v>
      </c>
      <c r="C9" s="298">
        <v>1158</v>
      </c>
    </row>
    <row r="10" spans="1:3" x14ac:dyDescent="0.25">
      <c r="A10" s="353" t="s">
        <v>365</v>
      </c>
      <c r="B10" s="297">
        <v>964.90599999999995</v>
      </c>
      <c r="C10" s="298">
        <v>1115</v>
      </c>
    </row>
    <row r="11" spans="1:3" x14ac:dyDescent="0.25">
      <c r="A11" s="353" t="s">
        <v>534</v>
      </c>
      <c r="B11" s="297">
        <v>780.11</v>
      </c>
      <c r="C11" s="298">
        <v>629</v>
      </c>
    </row>
    <row r="12" spans="1:3" x14ac:dyDescent="0.25">
      <c r="A12" s="348" t="s">
        <v>472</v>
      </c>
      <c r="B12" s="292">
        <v>750.28700000000003</v>
      </c>
      <c r="C12" s="294">
        <v>975</v>
      </c>
    </row>
    <row r="13" spans="1:3" x14ac:dyDescent="0.25">
      <c r="A13" s="348" t="s">
        <v>368</v>
      </c>
      <c r="B13" s="292">
        <v>707.03099999999995</v>
      </c>
      <c r="C13" s="294">
        <v>2327</v>
      </c>
    </row>
    <row r="14" spans="1:3" x14ac:dyDescent="0.25">
      <c r="A14" s="348" t="s">
        <v>362</v>
      </c>
      <c r="B14" s="292">
        <v>702.19899999999996</v>
      </c>
      <c r="C14" s="294">
        <v>941</v>
      </c>
    </row>
    <row r="15" spans="1:3" x14ac:dyDescent="0.25">
      <c r="A15" s="348" t="s">
        <v>536</v>
      </c>
      <c r="B15" s="292">
        <v>605.65899999999999</v>
      </c>
      <c r="C15" s="294">
        <v>546</v>
      </c>
    </row>
    <row r="16" spans="1:3" x14ac:dyDescent="0.25">
      <c r="A16" s="348" t="s">
        <v>425</v>
      </c>
      <c r="B16" s="292">
        <v>603.04399999999998</v>
      </c>
      <c r="C16" s="294">
        <v>1604</v>
      </c>
    </row>
    <row r="17" spans="1:3" x14ac:dyDescent="0.25">
      <c r="A17" s="348" t="s">
        <v>476</v>
      </c>
      <c r="B17" s="292">
        <v>595.678</v>
      </c>
      <c r="C17" s="294">
        <v>1087</v>
      </c>
    </row>
    <row r="18" spans="1:3" x14ac:dyDescent="0.25">
      <c r="A18" s="348" t="s">
        <v>364</v>
      </c>
      <c r="B18" s="292">
        <v>569.495</v>
      </c>
      <c r="C18" s="294">
        <v>807</v>
      </c>
    </row>
    <row r="19" spans="1:3" x14ac:dyDescent="0.25">
      <c r="A19" s="348" t="s">
        <v>395</v>
      </c>
      <c r="B19" s="292">
        <v>561.56299999999999</v>
      </c>
      <c r="C19" s="294">
        <v>161</v>
      </c>
    </row>
    <row r="20" spans="1:3" x14ac:dyDescent="0.25">
      <c r="A20" s="353" t="s">
        <v>543</v>
      </c>
      <c r="B20" s="297">
        <v>488.75599999999997</v>
      </c>
      <c r="C20" s="298">
        <v>524</v>
      </c>
    </row>
    <row r="21" spans="1:3" x14ac:dyDescent="0.25">
      <c r="A21" s="348" t="s">
        <v>367</v>
      </c>
      <c r="B21" s="292">
        <v>486.43700000000001</v>
      </c>
      <c r="C21" s="294">
        <v>843</v>
      </c>
    </row>
    <row r="22" spans="1:3" x14ac:dyDescent="0.25">
      <c r="A22" s="348" t="s">
        <v>544</v>
      </c>
      <c r="B22" s="292">
        <v>459.89100000000002</v>
      </c>
      <c r="C22" s="294">
        <v>514</v>
      </c>
    </row>
    <row r="23" spans="1:3" x14ac:dyDescent="0.25">
      <c r="A23" s="348" t="s">
        <v>545</v>
      </c>
      <c r="B23" s="292">
        <v>455.83300000000003</v>
      </c>
      <c r="C23" s="294">
        <v>283</v>
      </c>
    </row>
    <row r="24" spans="1:3" x14ac:dyDescent="0.25">
      <c r="A24" s="348" t="s">
        <v>474</v>
      </c>
      <c r="B24" s="292">
        <v>422.822</v>
      </c>
      <c r="C24" s="294">
        <v>369</v>
      </c>
    </row>
    <row r="25" spans="1:3" x14ac:dyDescent="0.25">
      <c r="A25" s="348">
        <v>300</v>
      </c>
      <c r="B25" s="292">
        <v>405.07299999999998</v>
      </c>
      <c r="C25" s="294">
        <v>371</v>
      </c>
    </row>
    <row r="26" spans="1:3" x14ac:dyDescent="0.25">
      <c r="A26" s="348" t="s">
        <v>532</v>
      </c>
      <c r="B26" s="292">
        <v>384.911</v>
      </c>
      <c r="C26" s="294">
        <v>456</v>
      </c>
    </row>
    <row r="27" spans="1:3" x14ac:dyDescent="0.25">
      <c r="A27" s="348" t="s">
        <v>477</v>
      </c>
      <c r="B27" s="292">
        <v>376.791</v>
      </c>
      <c r="C27" s="294">
        <v>739</v>
      </c>
    </row>
    <row r="28" spans="1:3" x14ac:dyDescent="0.25">
      <c r="A28" s="348" t="s">
        <v>473</v>
      </c>
      <c r="B28" s="292">
        <v>371.245</v>
      </c>
      <c r="C28" s="294">
        <v>691</v>
      </c>
    </row>
    <row r="29" spans="1:3" x14ac:dyDescent="0.25">
      <c r="A29" s="348" t="s">
        <v>546</v>
      </c>
      <c r="B29" s="292">
        <v>356.67599999999999</v>
      </c>
      <c r="C29" s="294">
        <v>333</v>
      </c>
    </row>
    <row r="30" spans="1:3" x14ac:dyDescent="0.25">
      <c r="A30" s="348" t="s">
        <v>497</v>
      </c>
      <c r="B30" s="292">
        <v>350.46300000000002</v>
      </c>
      <c r="C30" s="294">
        <v>309</v>
      </c>
    </row>
    <row r="31" spans="1:3" x14ac:dyDescent="0.25">
      <c r="A31" s="348" t="s">
        <v>404</v>
      </c>
      <c r="B31" s="292">
        <v>346.49200000000002</v>
      </c>
      <c r="C31" s="294">
        <v>463</v>
      </c>
    </row>
    <row r="32" spans="1:3" x14ac:dyDescent="0.25">
      <c r="A32" s="348" t="s">
        <v>547</v>
      </c>
      <c r="B32" s="292">
        <v>337.61</v>
      </c>
      <c r="C32" s="294">
        <v>412</v>
      </c>
    </row>
    <row r="33" spans="1:3" x14ac:dyDescent="0.25">
      <c r="A33" s="348" t="s">
        <v>481</v>
      </c>
      <c r="B33" s="292">
        <v>335.63400000000001</v>
      </c>
      <c r="C33" s="294">
        <v>331</v>
      </c>
    </row>
    <row r="34" spans="1:3" x14ac:dyDescent="0.25">
      <c r="A34" s="348" t="s">
        <v>548</v>
      </c>
      <c r="B34" s="292">
        <v>327.66199999999998</v>
      </c>
      <c r="C34" s="294">
        <v>333</v>
      </c>
    </row>
    <row r="35" spans="1:3" x14ac:dyDescent="0.25">
      <c r="A35" s="348" t="s">
        <v>549</v>
      </c>
      <c r="B35" s="292">
        <v>310.20699999999999</v>
      </c>
      <c r="C35" s="294">
        <v>1040</v>
      </c>
    </row>
    <row r="36" spans="1:3" x14ac:dyDescent="0.25">
      <c r="A36" s="348" t="s">
        <v>511</v>
      </c>
      <c r="B36" s="292">
        <v>288.20999999999998</v>
      </c>
      <c r="C36" s="294">
        <v>234</v>
      </c>
    </row>
    <row r="37" spans="1:3" x14ac:dyDescent="0.25">
      <c r="A37" s="348" t="s">
        <v>496</v>
      </c>
      <c r="B37" s="292">
        <v>285.82799999999997</v>
      </c>
      <c r="C37" s="294">
        <v>193</v>
      </c>
    </row>
    <row r="38" spans="1:3" x14ac:dyDescent="0.25">
      <c r="A38" s="348" t="s">
        <v>479</v>
      </c>
      <c r="B38" s="292">
        <v>285.38</v>
      </c>
      <c r="C38" s="294">
        <v>275</v>
      </c>
    </row>
    <row r="39" spans="1:3" x14ac:dyDescent="0.25">
      <c r="A39" s="348" t="s">
        <v>550</v>
      </c>
      <c r="B39" s="292">
        <v>279.78899999999999</v>
      </c>
      <c r="C39" s="294">
        <v>221</v>
      </c>
    </row>
    <row r="40" spans="1:3" x14ac:dyDescent="0.25">
      <c r="A40" s="348" t="s">
        <v>551</v>
      </c>
      <c r="B40" s="292">
        <v>273.69600000000003</v>
      </c>
      <c r="C40" s="294">
        <v>351</v>
      </c>
    </row>
    <row r="41" spans="1:3" x14ac:dyDescent="0.25">
      <c r="A41" s="348" t="s">
        <v>480</v>
      </c>
      <c r="B41" s="292">
        <v>272.339</v>
      </c>
      <c r="C41" s="294">
        <v>570</v>
      </c>
    </row>
    <row r="42" spans="1:3" x14ac:dyDescent="0.25">
      <c r="A42" s="348" t="s">
        <v>552</v>
      </c>
      <c r="B42" s="292">
        <v>271.77499999999998</v>
      </c>
      <c r="C42" s="294">
        <v>344</v>
      </c>
    </row>
    <row r="43" spans="1:3" x14ac:dyDescent="0.25">
      <c r="A43" s="348" t="s">
        <v>553</v>
      </c>
      <c r="B43" s="292">
        <v>255.94499999999999</v>
      </c>
      <c r="C43" s="294">
        <v>371</v>
      </c>
    </row>
    <row r="44" spans="1:3" x14ac:dyDescent="0.25">
      <c r="A44" s="348" t="s">
        <v>554</v>
      </c>
      <c r="B44" s="292">
        <v>246.035</v>
      </c>
      <c r="C44" s="294">
        <v>202</v>
      </c>
    </row>
    <row r="45" spans="1:3" x14ac:dyDescent="0.25">
      <c r="A45" s="348" t="s">
        <v>555</v>
      </c>
      <c r="B45" s="292">
        <v>243.35400000000001</v>
      </c>
      <c r="C45" s="294">
        <v>233</v>
      </c>
    </row>
    <row r="46" spans="1:3" x14ac:dyDescent="0.25">
      <c r="A46" s="348" t="s">
        <v>556</v>
      </c>
      <c r="B46" s="292">
        <v>239.54599999999999</v>
      </c>
      <c r="C46" s="294">
        <v>235</v>
      </c>
    </row>
    <row r="47" spans="1:3" x14ac:dyDescent="0.25">
      <c r="A47" s="348" t="s">
        <v>557</v>
      </c>
      <c r="B47" s="292">
        <v>230.23699999999999</v>
      </c>
      <c r="C47" s="294">
        <v>0</v>
      </c>
    </row>
    <row r="48" spans="1:3" x14ac:dyDescent="0.25">
      <c r="A48" s="348" t="s">
        <v>558</v>
      </c>
      <c r="B48" s="292">
        <v>219.61500000000001</v>
      </c>
      <c r="C48" s="294">
        <v>195</v>
      </c>
    </row>
    <row r="49" spans="1:3" x14ac:dyDescent="0.25">
      <c r="A49" s="348" t="s">
        <v>559</v>
      </c>
      <c r="B49" s="292">
        <v>210.89500000000001</v>
      </c>
      <c r="C49" s="294">
        <v>226</v>
      </c>
    </row>
    <row r="50" spans="1:3" x14ac:dyDescent="0.25">
      <c r="A50" s="348" t="s">
        <v>560</v>
      </c>
      <c r="B50" s="292">
        <v>206.29900000000001</v>
      </c>
      <c r="C50" s="294">
        <v>339</v>
      </c>
    </row>
    <row r="51" spans="1:3" x14ac:dyDescent="0.25">
      <c r="A51" s="348" t="s">
        <v>475</v>
      </c>
      <c r="B51" s="292">
        <v>203.20699999999999</v>
      </c>
      <c r="C51" s="294">
        <v>905</v>
      </c>
    </row>
    <row r="52" spans="1:3" x14ac:dyDescent="0.25">
      <c r="A52" s="348" t="s">
        <v>478</v>
      </c>
      <c r="B52" s="292">
        <v>183.62799999999999</v>
      </c>
      <c r="C52" s="294">
        <v>281</v>
      </c>
    </row>
    <row r="53" spans="1:3" x14ac:dyDescent="0.25">
      <c r="A53" s="348" t="s">
        <v>466</v>
      </c>
      <c r="B53" s="292">
        <v>181.53299999999999</v>
      </c>
      <c r="C53" s="294">
        <v>419</v>
      </c>
    </row>
    <row r="54" spans="1:3" x14ac:dyDescent="0.25">
      <c r="A54" s="348" t="s">
        <v>561</v>
      </c>
      <c r="B54" s="292">
        <v>178.005</v>
      </c>
      <c r="C54" s="294">
        <v>196</v>
      </c>
    </row>
    <row r="55" spans="1:3" x14ac:dyDescent="0.25">
      <c r="A55" s="348" t="s">
        <v>562</v>
      </c>
      <c r="B55" s="292">
        <v>177.94900000000001</v>
      </c>
      <c r="C55" s="294">
        <v>210</v>
      </c>
    </row>
    <row r="56" spans="1:3" x14ac:dyDescent="0.25">
      <c r="A56" s="348" t="s">
        <v>563</v>
      </c>
      <c r="B56" s="292">
        <v>158.78100000000001</v>
      </c>
      <c r="C56" s="294">
        <v>188</v>
      </c>
    </row>
    <row r="57" spans="1:3" x14ac:dyDescent="0.25">
      <c r="A57" s="348" t="s">
        <v>564</v>
      </c>
      <c r="B57" s="292">
        <v>150.041</v>
      </c>
      <c r="C57" s="294">
        <v>234</v>
      </c>
    </row>
    <row r="58" spans="1:3" x14ac:dyDescent="0.25">
      <c r="A58" s="348" t="s">
        <v>467</v>
      </c>
      <c r="B58" s="292">
        <v>143.381</v>
      </c>
      <c r="C58" s="294">
        <v>399</v>
      </c>
    </row>
    <row r="59" spans="1:3" x14ac:dyDescent="0.25">
      <c r="A59" s="348" t="s">
        <v>494</v>
      </c>
      <c r="B59" s="292">
        <v>142.38200000000001</v>
      </c>
      <c r="C59" s="294">
        <v>147</v>
      </c>
    </row>
    <row r="60" spans="1:3" x14ac:dyDescent="0.25">
      <c r="A60" s="348" t="s">
        <v>483</v>
      </c>
      <c r="B60" s="292">
        <v>139.50800000000001</v>
      </c>
      <c r="C60" s="294">
        <v>302</v>
      </c>
    </row>
    <row r="61" spans="1:3" x14ac:dyDescent="0.25">
      <c r="A61" s="348" t="s">
        <v>565</v>
      </c>
      <c r="B61" s="292">
        <v>137.49600000000001</v>
      </c>
      <c r="C61" s="294">
        <v>269</v>
      </c>
    </row>
    <row r="62" spans="1:3" x14ac:dyDescent="0.25">
      <c r="A62" s="348" t="s">
        <v>522</v>
      </c>
      <c r="B62" s="292">
        <v>126.58</v>
      </c>
      <c r="C62" s="294">
        <v>321</v>
      </c>
    </row>
    <row r="63" spans="1:3" x14ac:dyDescent="0.25">
      <c r="A63" s="348" t="s">
        <v>518</v>
      </c>
      <c r="B63" s="292">
        <v>121.932</v>
      </c>
      <c r="C63" s="294">
        <v>258</v>
      </c>
    </row>
    <row r="64" spans="1:3" x14ac:dyDescent="0.25">
      <c r="A64" s="348" t="s">
        <v>486</v>
      </c>
      <c r="B64" s="292">
        <v>116.65300000000001</v>
      </c>
      <c r="C64" s="294">
        <v>367</v>
      </c>
    </row>
    <row r="65" spans="1:3" x14ac:dyDescent="0.25">
      <c r="A65" s="348" t="s">
        <v>482</v>
      </c>
      <c r="B65" s="292">
        <v>115.28100000000001</v>
      </c>
      <c r="C65" s="294">
        <v>534</v>
      </c>
    </row>
    <row r="66" spans="1:3" x14ac:dyDescent="0.25">
      <c r="A66" s="348" t="s">
        <v>465</v>
      </c>
      <c r="B66" s="292">
        <v>113.369</v>
      </c>
      <c r="C66" s="294">
        <v>196</v>
      </c>
    </row>
    <row r="67" spans="1:3" x14ac:dyDescent="0.25">
      <c r="A67" s="348" t="s">
        <v>396</v>
      </c>
      <c r="B67" s="292">
        <v>108.033</v>
      </c>
      <c r="C67" s="294">
        <v>254</v>
      </c>
    </row>
    <row r="68" spans="1:3" x14ac:dyDescent="0.25">
      <c r="A68" s="348" t="s">
        <v>566</v>
      </c>
      <c r="B68" s="292">
        <v>103.209</v>
      </c>
      <c r="C68" s="294">
        <v>364</v>
      </c>
    </row>
    <row r="69" spans="1:3" x14ac:dyDescent="0.25">
      <c r="A69" s="348" t="s">
        <v>567</v>
      </c>
      <c r="B69" s="292">
        <v>101.236</v>
      </c>
      <c r="C69" s="294">
        <v>330</v>
      </c>
    </row>
    <row r="70" spans="1:3" x14ac:dyDescent="0.25">
      <c r="A70" s="348" t="s">
        <v>519</v>
      </c>
      <c r="B70" s="292">
        <v>99.430999999999997</v>
      </c>
      <c r="C70" s="294">
        <v>197</v>
      </c>
    </row>
    <row r="71" spans="1:3" x14ac:dyDescent="0.25">
      <c r="A71" s="348" t="s">
        <v>568</v>
      </c>
      <c r="B71" s="292">
        <v>93.602000000000004</v>
      </c>
      <c r="C71" s="294">
        <v>283</v>
      </c>
    </row>
    <row r="72" spans="1:3" x14ac:dyDescent="0.25">
      <c r="A72" s="348" t="s">
        <v>569</v>
      </c>
      <c r="B72" s="292">
        <v>93.442999999999998</v>
      </c>
      <c r="C72" s="294">
        <v>0</v>
      </c>
    </row>
    <row r="73" spans="1:3" x14ac:dyDescent="0.25">
      <c r="A73" s="348" t="s">
        <v>488</v>
      </c>
      <c r="B73" s="292">
        <v>93.388000000000005</v>
      </c>
      <c r="C73" s="294">
        <v>358</v>
      </c>
    </row>
    <row r="74" spans="1:3" x14ac:dyDescent="0.25">
      <c r="A74" s="348" t="s">
        <v>535</v>
      </c>
      <c r="B74" s="292">
        <v>90.691999999999993</v>
      </c>
      <c r="C74" s="294">
        <v>118</v>
      </c>
    </row>
    <row r="75" spans="1:3" x14ac:dyDescent="0.25">
      <c r="A75" s="348" t="s">
        <v>570</v>
      </c>
      <c r="B75" s="292">
        <v>86.427000000000007</v>
      </c>
      <c r="C75" s="294">
        <v>167</v>
      </c>
    </row>
    <row r="76" spans="1:3" x14ac:dyDescent="0.25">
      <c r="A76" s="348" t="s">
        <v>571</v>
      </c>
      <c r="B76" s="292">
        <v>86.155000000000001</v>
      </c>
      <c r="C76" s="294">
        <v>277</v>
      </c>
    </row>
    <row r="77" spans="1:3" x14ac:dyDescent="0.25">
      <c r="A77" s="348" t="s">
        <v>484</v>
      </c>
      <c r="B77" s="292">
        <v>83.512</v>
      </c>
      <c r="C77" s="294">
        <v>298</v>
      </c>
    </row>
    <row r="78" spans="1:3" x14ac:dyDescent="0.25">
      <c r="A78" s="348" t="s">
        <v>572</v>
      </c>
      <c r="B78" s="292">
        <v>82.966999999999999</v>
      </c>
      <c r="C78" s="294">
        <v>275</v>
      </c>
    </row>
    <row r="79" spans="1:3" x14ac:dyDescent="0.25">
      <c r="A79" s="348" t="s">
        <v>498</v>
      </c>
      <c r="B79" s="292">
        <v>81.466999999999999</v>
      </c>
      <c r="C79" s="294">
        <v>275</v>
      </c>
    </row>
    <row r="80" spans="1:3" x14ac:dyDescent="0.25">
      <c r="A80" s="348" t="s">
        <v>573</v>
      </c>
      <c r="B80" s="292">
        <v>79.248999999999995</v>
      </c>
      <c r="C80" s="294">
        <v>246</v>
      </c>
    </row>
    <row r="81" spans="1:3" x14ac:dyDescent="0.25">
      <c r="A81" s="348" t="s">
        <v>485</v>
      </c>
      <c r="B81" s="292">
        <v>76.804000000000002</v>
      </c>
      <c r="C81" s="294">
        <v>158</v>
      </c>
    </row>
    <row r="82" spans="1:3" x14ac:dyDescent="0.25">
      <c r="A82" s="348" t="s">
        <v>487</v>
      </c>
      <c r="B82" s="292">
        <v>76.058000000000007</v>
      </c>
      <c r="C82" s="294">
        <v>220</v>
      </c>
    </row>
    <row r="83" spans="1:3" x14ac:dyDescent="0.25">
      <c r="A83" s="348" t="s">
        <v>526</v>
      </c>
      <c r="B83" s="292">
        <v>74.066000000000003</v>
      </c>
      <c r="C83" s="294">
        <v>255</v>
      </c>
    </row>
    <row r="84" spans="1:3" x14ac:dyDescent="0.25">
      <c r="A84" s="348" t="s">
        <v>524</v>
      </c>
      <c r="B84" s="292">
        <v>71.554000000000002</v>
      </c>
      <c r="C84" s="294">
        <v>229</v>
      </c>
    </row>
    <row r="85" spans="1:3" x14ac:dyDescent="0.25">
      <c r="A85" s="348" t="s">
        <v>574</v>
      </c>
      <c r="B85" s="292">
        <v>70.457999999999998</v>
      </c>
      <c r="C85" s="294">
        <v>245</v>
      </c>
    </row>
    <row r="86" spans="1:3" x14ac:dyDescent="0.25">
      <c r="A86" s="348" t="s">
        <v>525</v>
      </c>
      <c r="B86" s="292">
        <v>67.16</v>
      </c>
      <c r="C86" s="294">
        <v>306</v>
      </c>
    </row>
    <row r="87" spans="1:3" x14ac:dyDescent="0.25">
      <c r="A87" s="348" t="s">
        <v>490</v>
      </c>
      <c r="B87" s="292">
        <v>66.343000000000004</v>
      </c>
      <c r="C87" s="294">
        <v>136</v>
      </c>
    </row>
    <row r="88" spans="1:3" x14ac:dyDescent="0.25">
      <c r="A88" s="348" t="s">
        <v>575</v>
      </c>
      <c r="B88" s="292">
        <v>65.477999999999994</v>
      </c>
      <c r="C88" s="294">
        <v>367</v>
      </c>
    </row>
    <row r="89" spans="1:3" x14ac:dyDescent="0.25">
      <c r="A89" s="348" t="s">
        <v>533</v>
      </c>
      <c r="B89" s="292">
        <v>61.789000000000001</v>
      </c>
      <c r="C89" s="294">
        <v>0</v>
      </c>
    </row>
    <row r="90" spans="1:3" x14ac:dyDescent="0.25">
      <c r="A90" s="348" t="s">
        <v>576</v>
      </c>
      <c r="B90" s="292">
        <v>61.491999999999997</v>
      </c>
      <c r="C90" s="294">
        <v>198</v>
      </c>
    </row>
    <row r="91" spans="1:3" x14ac:dyDescent="0.25">
      <c r="A91" s="348" t="s">
        <v>235</v>
      </c>
      <c r="B91" s="292">
        <v>60.145000000000003</v>
      </c>
      <c r="C91" s="294">
        <v>124</v>
      </c>
    </row>
    <row r="92" spans="1:3" x14ac:dyDescent="0.25">
      <c r="A92" s="348" t="s">
        <v>489</v>
      </c>
      <c r="B92" s="292">
        <v>56.649000000000001</v>
      </c>
      <c r="C92" s="294">
        <v>223</v>
      </c>
    </row>
    <row r="93" spans="1:3" x14ac:dyDescent="0.25">
      <c r="A93" s="348" t="s">
        <v>527</v>
      </c>
      <c r="B93" s="292">
        <v>54.271999999999998</v>
      </c>
      <c r="C93" s="294">
        <v>137</v>
      </c>
    </row>
    <row r="94" spans="1:3" x14ac:dyDescent="0.25">
      <c r="A94" s="348" t="s">
        <v>577</v>
      </c>
      <c r="B94" s="292">
        <v>45.35</v>
      </c>
      <c r="C94" s="294">
        <v>229</v>
      </c>
    </row>
    <row r="95" spans="1:3" x14ac:dyDescent="0.25">
      <c r="A95" s="348" t="s">
        <v>491</v>
      </c>
      <c r="B95" s="292">
        <v>44.988</v>
      </c>
      <c r="C95" s="294">
        <v>470</v>
      </c>
    </row>
    <row r="96" spans="1:3" x14ac:dyDescent="0.25">
      <c r="A96" s="348" t="s">
        <v>537</v>
      </c>
      <c r="B96" s="292">
        <v>39.929000000000002</v>
      </c>
      <c r="C96" s="294">
        <v>29</v>
      </c>
    </row>
    <row r="97" spans="1:3" x14ac:dyDescent="0.25">
      <c r="A97" s="348" t="s">
        <v>578</v>
      </c>
      <c r="B97" s="292">
        <v>35.534999999999997</v>
      </c>
      <c r="C97" s="294">
        <v>208</v>
      </c>
    </row>
    <row r="98" spans="1:3" x14ac:dyDescent="0.25">
      <c r="A98" s="348" t="s">
        <v>579</v>
      </c>
      <c r="B98" s="292">
        <v>34.997</v>
      </c>
      <c r="C98" s="294">
        <v>78</v>
      </c>
    </row>
    <row r="99" spans="1:3" x14ac:dyDescent="0.25">
      <c r="A99" s="348" t="s">
        <v>520</v>
      </c>
      <c r="B99" s="292">
        <v>24.556000000000001</v>
      </c>
      <c r="C99" s="294">
        <v>321</v>
      </c>
    </row>
    <row r="100" spans="1:3" x14ac:dyDescent="0.25">
      <c r="A100" s="348" t="s">
        <v>528</v>
      </c>
      <c r="B100" s="292">
        <v>18.925000000000001</v>
      </c>
      <c r="C100" s="294">
        <v>296</v>
      </c>
    </row>
    <row r="101" spans="1:3" x14ac:dyDescent="0.25">
      <c r="A101" s="348" t="s">
        <v>499</v>
      </c>
      <c r="B101" s="292">
        <v>18.085000000000001</v>
      </c>
      <c r="C101" s="294">
        <v>333</v>
      </c>
    </row>
    <row r="102" spans="1:3" x14ac:dyDescent="0.25">
      <c r="A102" s="348" t="s">
        <v>512</v>
      </c>
      <c r="B102" s="292">
        <v>0</v>
      </c>
      <c r="C102" s="294">
        <v>245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2022-12-27T21:19:09Z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