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AD7B3504-C826-44B0-8B45-6DD747BFE258}" xr6:coauthVersionLast="47" xr6:coauthVersionMax="47" xr10:uidLastSave="{00000000-0000-0000-0000-000000000000}"/>
  <bookViews>
    <workbookView xWindow="-120" yWindow="-120" windowWidth="20730" windowHeight="11160" tabRatio="769" firstSheet="5" activeTab="11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Partidos" sheetId="4" r:id="rId9"/>
    <sheet name="Replay" sheetId="9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Destacados!$B$3:$I$45</definedName>
    <definedName name="_xlnm._FilterDatabase" localSheetId="8" hidden="1">Partidos!$A$1:$J$1</definedName>
    <definedName name="_xlnm._FilterDatabase" localSheetId="9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6" l="1"/>
  <c r="D45" i="6"/>
  <c r="D46" i="6"/>
  <c r="D47" i="6"/>
  <c r="D48" i="6"/>
  <c r="D43" i="6"/>
  <c r="D43" i="5"/>
  <c r="D44" i="5"/>
  <c r="D45" i="5"/>
  <c r="D46" i="5"/>
  <c r="D47" i="5"/>
  <c r="D42" i="5"/>
  <c r="H7" i="10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2" i="4"/>
  <c r="J2" i="4"/>
  <c r="P29" i="6" l="1"/>
  <c r="O29" i="6"/>
  <c r="J3" i="16"/>
  <c r="J4" i="16"/>
  <c r="J5" i="16"/>
  <c r="J6" i="16"/>
  <c r="J7" i="16"/>
  <c r="J8" i="16"/>
  <c r="J9" i="16"/>
  <c r="D41" i="13"/>
  <c r="D42" i="13" s="1"/>
  <c r="D38" i="14"/>
  <c r="D39" i="14" s="1"/>
  <c r="J15" i="5"/>
  <c r="K15" i="5"/>
  <c r="L15" i="5"/>
  <c r="M15" i="5"/>
  <c r="N15" i="5"/>
  <c r="O15" i="5"/>
  <c r="P15" i="5"/>
  <c r="H5" i="10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1" i="6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<sst xmlns="http://schemas.openxmlformats.org/spreadsheetml/2006/main" count="1383" uniqueCount="657">
  <si>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</si>
  <si>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</si>
  <si>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</si>
  <si>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</si>
  <si>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</si>
  <si>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</si>
  <si>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</si>
  <si>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</si>
  <si>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</si>
  <si>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</si>
  <si>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</si>
  <si>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</si>
  <si>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</si>
  <si>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</si>
  <si>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</si>
  <si>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</si>
  <si>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</si>
  <si>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</si>
  <si>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</si>
  <si>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</si>
  <si>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</si>
  <si>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</si>
  <si>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</si>
  <si>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</si>
  <si>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</si>
  <si>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</si>
  <si>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</si>
  <si>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</si>
  <si>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</si>
  <si>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</si>
  <si>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</si>
  <si>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</si>
  <si>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</si>
  <si>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</si>
  <si>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</si>
  <si>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</si>
  <si>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</si>
  <si>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</si>
  <si>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</si>
  <si>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</si>
  <si>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</si>
  <si>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</si>
  <si>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</si>
  <si>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</si>
  <si>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</si>
  <si>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</si>
  <si>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</si>
  <si>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</si>
  <si>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</si>
  <si>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</si>
  <si>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</si>
  <si>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</si>
  <si>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</si>
  <si>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</si>
  <si>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</si>
  <si>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</si>
  <si>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</si>
  <si>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</si>
  <si>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</si>
  <si>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</si>
  <si>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</si>
  <si>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</si>
  <si>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</si>
  <si>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</si>
  <si>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</si>
  <si>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</si>
  <si>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</si>
  <si>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</si>
  <si>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</si>
  <si>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</si>
  <si>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</si>
  <si>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</si>
  <si>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</si>
  <si>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</si>
  <si>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</si>
  <si>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</si>
  <si>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</si>
  <si>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</si>
  <si>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</si>
  <si>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</si>
  <si>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</si>
  <si>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</si>
  <si>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</si>
  <si>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</si>
  <si>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</si>
  <si>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</si>
  <si>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</si>
  <si>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</si>
  <si>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</si>
  <si>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</si>
  <si>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</si>
  <si>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</si>
  <si>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</si>
  <si>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</si>
  <si>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</si>
  <si>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</si>
  <si>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</si>
  <si>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</si>
  <si>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</si>
  <si>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</si>
  <si>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</si>
  <si>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</si>
  <si>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</si>
  <si>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</si>
  <si>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</si>
  <si>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</si>
  <si>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</si>
  <si>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</si>
  <si>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</si>
  <si>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</si>
  <si>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</si>
  <si>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</si>
  <si>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</si>
  <si>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</si>
  <si>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</si>
  <si>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</si>
  <si>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</si>
  <si>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</si>
  <si>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</si>
  <si>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</si>
  <si>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</si>
  <si>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</si>
  <si>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</si>
  <si>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</si>
  <si>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</si>
  <si>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</si>
  <si>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</si>
  <si>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</si>
  <si>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</si>
  <si>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</si>
  <si>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</si>
  <si>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</si>
  <si>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</si>
  <si>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</si>
  <si>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</si>
  <si>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</si>
  <si>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</si>
  <si>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</si>
  <si>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</si>
  <si>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</si>
  <si>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</si>
  <si>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</si>
  <si>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</si>
  <si>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</si>
  <si>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</si>
  <si>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</si>
  <si>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</si>
  <si>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</si>
  <si>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</si>
  <si>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</si>
  <si>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</si>
  <si>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</si>
  <si>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</si>
  <si>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</si>
  <si>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</si>
  <si>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</si>
  <si>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</si>
  <si>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</si>
  <si>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</si>
  <si>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</si>
  <si>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</si>
  <si>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</si>
  <si>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</si>
  <si>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</si>
  <si>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</si>
  <si>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</si>
  <si>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</si>
  <si>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</si>
  <si>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</si>
  <si>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</si>
  <si>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</si>
  <si>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</si>
  <si>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</si>
  <si>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</si>
  <si>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</si>
  <si>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</si>
  <si>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</si>
  <si>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</si>
  <si>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</si>
  <si>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</si>
  <si>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</si>
  <si>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</si>
  <si>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</si>
  <si>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</si>
  <si>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</si>
  <si>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</si>
  <si>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</si>
  <si>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</si>
  <si>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</si>
  <si>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</si>
  <si>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</si>
  <si>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</si>
  <si>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</si>
  <si>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</si>
  <si>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</si>
  <si>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</si>
  <si>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</si>
  <si>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</si>
  <si>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</si>
  <si>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</si>
  <si>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</si>
  <si>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</si>
  <si>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</si>
  <si>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</si>
  <si>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</si>
  <si>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</si>
  <si>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</si>
  <si>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</si>
  <si>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</si>
  <si>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</si>
  <si>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</si>
  <si>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</si>
  <si>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</si>
  <si>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</si>
  <si>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</si>
  <si>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</si>
  <si>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</si>
  <si>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</si>
  <si>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</si>
  <si>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</si>
  <si>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</si>
  <si>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</si>
  <si>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</si>
  <si>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</si>
  <si>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</si>
  <si>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</si>
  <si>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</si>
  <si>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</si>
  <si>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</si>
  <si>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</si>
  <si>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</si>
  <si>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</si>
  <si>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</si>
  <si>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</si>
  <si>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</si>
  <si>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</si>
  <si>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</si>
  <si>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</si>
  <si>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</si>
  <si>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</si>
  <si>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</si>
  <si>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</si>
  <si>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</si>
  <si>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</si>
  <si>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</si>
  <si>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</si>
  <si>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</si>
  <si>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</si>
  <si>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</si>
  <si>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</si>
  <si>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</si>
  <si>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</si>
  <si>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</si>
  <si>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</si>
  <si>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</si>
  <si>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</si>
  <si>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</si>
  <si>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</si>
  <si>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</si>
  <si>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</si>
  <si>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</si>
  <si>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</si>
  <si>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</si>
  <si>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</si>
  <si>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</si>
  <si>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</si>
  <si>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</si>
  <si>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</si>
  <si>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</si>
  <si>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</si>
  <si>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</si>
  <si>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</si>
  <si>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</si>
  <si>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</si>
  <si>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</si>
  <si>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</si>
  <si>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</si>
  <si>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</si>
  <si>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</si>
  <si>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</si>
  <si>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</si>
  <si>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</si>
  <si>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</si>
  <si>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</si>
  <si>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</si>
  <si>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</si>
  <si>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</si>
  <si>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</si>
  <si>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</si>
  <si>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</si>
  <si>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</si>
  <si>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</si>
  <si>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</si>
  <si>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</si>
  <si>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</si>
  <si>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</si>
  <si>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</si>
  <si>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</si>
  <si>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</si>
  <si>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</si>
  <si>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</si>
  <si>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</si>
  <si>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</si>
  <si>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</si>
  <si>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</si>
  <si>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</si>
  <si>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</si>
  <si>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</si>
  <si>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</si>
  <si>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</si>
  <si>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</si>
  <si>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</si>
  <si>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</si>
  <si>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</si>
  <si>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</si>
  <si>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</si>
  <si>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</si>
  <si>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</si>
  <si>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</si>
  <si>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</si>
  <si>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</si>
  <si>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</si>
  <si>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</si>
  <si>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</si>
  <si>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</si>
  <si>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</si>
  <si>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</si>
  <si>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</si>
  <si>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</si>
  <si>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</si>
  <si>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</si>
  <si>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</si>
  <si>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</si>
  <si>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</si>
  <si>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</si>
  <si>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</si>
  <si>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</si>
  <si>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</si>
  <si>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</si>
  <si>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</si>
  <si>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</si>
  <si>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</si>
  <si>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</si>
  <si>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</si>
  <si>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</si>
  <si>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</si>
  <si>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</si>
  <si>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</si>
  <si>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</si>
  <si>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</si>
  <si>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</si>
  <si>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</si>
  <si>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</si>
  <si>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</si>
  <si>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</si>
  <si>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</si>
  <si>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</si>
  <si>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</si>
  <si>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</si>
  <si>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</si>
  <si>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</si>
  <si>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</si>
  <si>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</si>
  <si>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</si>
  <si>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</si>
  <si>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</si>
  <si>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</si>
  <si>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</si>
  <si>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</si>
  <si>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</si>
  <si>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</si>
  <si>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</si>
  <si>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</si>
  <si>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</si>
  <si>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</si>
  <si>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</si>
  <si>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</si>
  <si>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</si>
  <si>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</si>
  <si>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</si>
  <si>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</si>
  <si>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</si>
  <si>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</si>
  <si>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</si>
  <si>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</si>
  <si>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</si>
  <si>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</si>
  <si>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</si>
  <si>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</si>
  <si>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</si>
  <si>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</si>
  <si>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</si>
  <si>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</si>
  <si>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</si>
  <si>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</si>
  <si>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</si>
  <si>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</si>
  <si>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</si>
  <si>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</si>
  <si>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La familia de mi esposo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</si>
  <si>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</si>
  <si>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</si>
  <si>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</si>
  <si>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</si>
  <si>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</si>
  <si>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</si>
  <si>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</si>
  <si>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</si>
  <si>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</si>
  <si>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</si>
  <si>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</si>
  <si>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</si>
  <si>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</si>
  <si>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</si>
  <si>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</si>
  <si>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</si>
  <si>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</si>
  <si>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</si>
  <si>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</si>
  <si>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</si>
  <si>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</si>
  <si>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</si>
  <si>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</si>
  <si>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</si>
  <si>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</si>
  <si>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</si>
  <si>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</si>
  <si>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</si>
  <si>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</si>
  <si>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</si>
  <si>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</si>
  <si>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</si>
  <si>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</si>
  <si>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</si>
  <si>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</si>
  <si>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</si>
  <si>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</si>
  <si>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</si>
  <si>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</si>
  <si>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</si>
  <si>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</si>
  <si>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</si>
  <si>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</si>
  <si>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</si>
  <si>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</si>
  <si>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</si>
  <si>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</si>
  <si>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</si>
  <si>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</si>
  <si>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</si>
  <si>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</si>
  <si>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</si>
  <si>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</si>
  <si>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</si>
  <si>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</si>
  <si>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</si>
  <si>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</si>
  <si>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</si>
  <si>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</si>
  <si>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</si>
  <si>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</si>
  <si>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De película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</si>
  <si>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</si>
  <si>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</si>
  <si>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</si>
  <si>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</si>
  <si>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</si>
  <si>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</si>
  <si>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</si>
  <si>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</si>
  <si>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</si>
  <si>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ATV noticias edición matinal</t>
  </si>
  <si>
    <t>PBO digital</t>
  </si>
  <si>
    <t>Masha y el oso</t>
  </si>
  <si>
    <t>Los Picapiedra</t>
  </si>
  <si>
    <t>Los jóvenes titanes en acción</t>
  </si>
  <si>
    <t>Escandalosos</t>
  </si>
  <si>
    <t>Willax noticias edición mediodía</t>
  </si>
  <si>
    <t>Mickey Mouse Funhouse</t>
  </si>
  <si>
    <t>Hora y treinta</t>
  </si>
  <si>
    <t>SportsCenter</t>
  </si>
  <si>
    <t>El mundo de Craig</t>
  </si>
  <si>
    <t>N Deportes</t>
  </si>
  <si>
    <t>03/10-09/10</t>
  </si>
  <si>
    <t>Legado de amor</t>
  </si>
  <si>
    <t>10/10-16/10</t>
  </si>
  <si>
    <t>Día D</t>
  </si>
  <si>
    <t>Central de informaciones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</si>
  <si>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</si>
  <si>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</si>
  <si>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</si>
  <si>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</si>
  <si>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</si>
  <si>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</si>
  <si>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</si>
  <si>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</si>
  <si>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</si>
  <si>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</si>
  <si>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</si>
  <si>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</si>
  <si>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Fútbol 7 Superliga Peruana</t>
  </si>
  <si>
    <t>Noticiero Científico y Cultural Iberoamericano</t>
  </si>
  <si>
    <t>21/11-27/11</t>
  </si>
  <si>
    <t>La vacuna del humor</t>
  </si>
  <si>
    <t>28/11-04/12</t>
  </si>
  <si>
    <t>Ampliación de noticias</t>
  </si>
  <si>
    <t>Noticias al día</t>
  </si>
  <si>
    <t>Bluey</t>
  </si>
  <si>
    <t>05/12-11/12</t>
  </si>
  <si>
    <t>Joker</t>
  </si>
  <si>
    <t>Feriha</t>
  </si>
  <si>
    <t>12/12-18/12</t>
  </si>
  <si>
    <t> </t>
  </si>
  <si>
    <t>Hechos en Willax</t>
  </si>
  <si>
    <t>Película</t>
  </si>
  <si>
    <t>19/12-25/12</t>
  </si>
  <si>
    <t>La voz generaciones</t>
  </si>
  <si>
    <t>Latina</t>
  </si>
  <si>
    <t>Magaly Tv La firme</t>
  </si>
  <si>
    <t>Cinemax</t>
  </si>
  <si>
    <t>Star Channel</t>
  </si>
  <si>
    <t>Luna de miel en familia</t>
  </si>
  <si>
    <t>FX</t>
  </si>
  <si>
    <t>26/12 –01/01</t>
  </si>
  <si>
    <t>Maricucha 21:30 a 22:30</t>
  </si>
  <si>
    <t>ESPN HD</t>
  </si>
  <si>
    <t>Spider-Man: Lejos de casa</t>
  </si>
  <si>
    <t>El sabotaje</t>
  </si>
  <si>
    <t>Almas Suspendidas : Piloto</t>
  </si>
  <si>
    <t>A Corazón Abierto</t>
  </si>
  <si>
    <t>Criminología Naval</t>
  </si>
  <si>
    <t>PJ Masks: Héroes en pijamas</t>
  </si>
  <si>
    <t>Grizzy y los Lemmings</t>
  </si>
  <si>
    <t>26/12-01/01</t>
  </si>
  <si>
    <t>Bloque Novelas Turcas</t>
  </si>
  <si>
    <t>02/01 –08/01</t>
  </si>
  <si>
    <t>LA NOCHE CREMA</t>
  </si>
  <si>
    <t>UNIVERSITARIO vs AUCAS (Ecu)</t>
  </si>
  <si>
    <t>2023-01-07 20:00:00</t>
  </si>
  <si>
    <t>TARDE DEL PAPÁ</t>
  </si>
  <si>
    <t>CIENCIANO vs MAGALLANES (Chi)</t>
  </si>
  <si>
    <t>2023-01-08 15:00:00</t>
  </si>
  <si>
    <t>Premier #19-SOEN 16296</t>
  </si>
  <si>
    <t>Brentford vs Liverpool</t>
  </si>
  <si>
    <t>2023-01-02 12:30:00</t>
  </si>
  <si>
    <t>Premier #19-SOEN 16294</t>
  </si>
  <si>
    <t>Arsenal vs Newcastle</t>
  </si>
  <si>
    <t>2023-01-03 14:45:00</t>
  </si>
  <si>
    <t>Serie A #16-SOIM 14899</t>
  </si>
  <si>
    <t>Roma vs Bologna</t>
  </si>
  <si>
    <t>2023-01-04 10:30:00</t>
  </si>
  <si>
    <t>Serie A #16-SOIM 14895</t>
  </si>
  <si>
    <t>Cremonese vs Juventus</t>
  </si>
  <si>
    <t>2023-01-04 12:30:00</t>
  </si>
  <si>
    <t>Serie A #16-SOIM 14897</t>
  </si>
  <si>
    <t>Inter vs Napoli</t>
  </si>
  <si>
    <t>2023-01-04 14:45:00</t>
  </si>
  <si>
    <t>Premier #19-SOEN 16297</t>
  </si>
  <si>
    <t>Chelsea vs Manchester City</t>
  </si>
  <si>
    <t>2023-01-05 15:00:00</t>
  </si>
  <si>
    <t>FA Cup #3Rnd-SOFA 2602</t>
  </si>
  <si>
    <t>Manchester United vs Everton</t>
  </si>
  <si>
    <t>2023-01-06 15:00:00</t>
  </si>
  <si>
    <t>LaLiga #16-SOIG 14982</t>
  </si>
  <si>
    <t>Elche vs Celta de Vigo</t>
  </si>
  <si>
    <t>2023-01-06 12:30:00</t>
  </si>
  <si>
    <t>Serie A #17-SOIM 14906</t>
  </si>
  <si>
    <t>Fiorentina vs Sassuolo</t>
  </si>
  <si>
    <t>2023-01-07 09:00:00</t>
  </si>
  <si>
    <t>Serie A #17-SOIM 14908</t>
  </si>
  <si>
    <t>Juventus vs Udinese</t>
  </si>
  <si>
    <t>2023-01-07 12:00:00</t>
  </si>
  <si>
    <t>FA Cup #3Rnd-SOFA 2603</t>
  </si>
  <si>
    <t>Liverpool FC vs Wolverhampton Wanderers FC</t>
  </si>
  <si>
    <t>2023-01-07 15:00:00</t>
  </si>
  <si>
    <t>FA Cup #3Rnd-SOFA 2604</t>
  </si>
  <si>
    <t>Manchester City FC vs Chelsea FC</t>
  </si>
  <si>
    <t>2023-01-08 11:30:00</t>
  </si>
  <si>
    <t>LaLiga #16-SOIG 14978</t>
  </si>
  <si>
    <t>Atlético Madrid vs Barcelona</t>
  </si>
  <si>
    <t>Serie A #17-SOIM 14910</t>
  </si>
  <si>
    <t>Milan vs Roma</t>
  </si>
  <si>
    <t>2023-01-08 14:45:00</t>
  </si>
  <si>
    <t>Corazón de león</t>
  </si>
  <si>
    <t>Rampage: Devastación</t>
  </si>
  <si>
    <t>Código fútbol</t>
  </si>
  <si>
    <t>Jack el cazagigantes</t>
  </si>
  <si>
    <t>Caminando con orgullo</t>
  </si>
  <si>
    <t>El príncipe del rap : I, Done</t>
  </si>
  <si>
    <t>Venganza letal</t>
  </si>
  <si>
    <t>Diamante de sangre</t>
  </si>
  <si>
    <t>Parker</t>
  </si>
  <si>
    <t>El libro de los secretos</t>
  </si>
  <si>
    <t>El infiltrado</t>
  </si>
  <si>
    <t>Camotillo, el tinterillo</t>
  </si>
  <si>
    <t>¿Qué pasó ayer?</t>
  </si>
  <si>
    <t>Sabrina, la bruja adolescente : Mom vs. Magic</t>
  </si>
  <si>
    <t>Mad Max: Furia en el camino</t>
  </si>
  <si>
    <t>El hombre de acero</t>
  </si>
  <si>
    <t>El príncipe del rap : Will Gets Committed</t>
  </si>
  <si>
    <t>Priest: El vengador</t>
  </si>
  <si>
    <t>Rendirse jamás 2: Combate final</t>
  </si>
  <si>
    <t>Sabrina, la bruja adolescente : The True Adventures of Rudy Kazootie</t>
  </si>
  <si>
    <t>El príncipe del rap : Where There's a Will, There's a Way</t>
  </si>
  <si>
    <t>La isla siniestra</t>
  </si>
  <si>
    <t>Una esposa de mentira</t>
  </si>
  <si>
    <t>Mechanic: Resurrection</t>
  </si>
  <si>
    <t>La venganza de Jane</t>
  </si>
  <si>
    <t>The Flash</t>
  </si>
  <si>
    <t>Sabrina, la bruja adolescente : Pilot</t>
  </si>
  <si>
    <t>Las cosas como son</t>
  </si>
  <si>
    <t>¿Qué pasó ayer? Parte III</t>
  </si>
  <si>
    <t>Los vecinos Green</t>
  </si>
  <si>
    <t>Las claves del día</t>
  </si>
  <si>
    <t>Sabrina, la bruja adolescente : Bundt Friday</t>
  </si>
  <si>
    <t>Rompiendo las reglas 3</t>
  </si>
  <si>
    <t>Sabrina, la bruja adolescente : Terrible Things</t>
  </si>
  <si>
    <t>Gol Perú noticias</t>
  </si>
  <si>
    <t>Sabrina, la bruja adolescente : A Halloween Story</t>
  </si>
  <si>
    <t>La granja de Zenón</t>
  </si>
  <si>
    <t>Primal</t>
  </si>
  <si>
    <t>Enfoques cruxados</t>
  </si>
  <si>
    <t>13 Hours: The Secret Soldiers of Benghazi</t>
  </si>
  <si>
    <t>Posesión satánica</t>
  </si>
  <si>
    <t>El príncipe del rap : That's No Lady ... That's My Cousin</t>
  </si>
  <si>
    <t>Cazador Citadino</t>
  </si>
  <si>
    <t>WWE Raw</t>
  </si>
  <si>
    <t>El príncipe del rap : Mama's Baby, Carlton's Maybe</t>
  </si>
  <si>
    <t>Passengers</t>
  </si>
  <si>
    <t>El hombre araña</t>
  </si>
  <si>
    <t>02/01-08/01</t>
  </si>
  <si>
    <t>Premier #19</t>
  </si>
  <si>
    <t>Serie A #16</t>
  </si>
  <si>
    <t>FA Cup #3</t>
  </si>
  <si>
    <t>Liverpool vs Wolverhampton</t>
  </si>
  <si>
    <t>Manchester City vs Chelsea</t>
  </si>
  <si>
    <t>La Liga #16</t>
  </si>
  <si>
    <t>Maricucha</t>
  </si>
  <si>
    <t>Arriba mi gente</t>
  </si>
  <si>
    <t>Cinescape</t>
  </si>
  <si>
    <t>Especial de Hotel Transylvania</t>
  </si>
  <si>
    <t>Warner Channel</t>
  </si>
  <si>
    <t>Locos de amor 2</t>
  </si>
  <si>
    <t>Especial La noche del demonio</t>
  </si>
  <si>
    <t>AMC</t>
  </si>
  <si>
    <t>Talentos ocultos</t>
  </si>
  <si>
    <t>Cinecanal</t>
  </si>
  <si>
    <t>Jurassic World</t>
  </si>
  <si>
    <t>Punto Final</t>
  </si>
  <si>
    <t>Especial El Hombre Araña</t>
  </si>
  <si>
    <t>Especial Animado</t>
  </si>
  <si>
    <t>12 horas para sobrevivir</t>
  </si>
  <si>
    <t>El regreso de la nana mágica</t>
  </si>
  <si>
    <t>Panorama</t>
  </si>
  <si>
    <t>Panamericana</t>
  </si>
  <si>
    <t>02/01-08/02</t>
  </si>
  <si>
    <t>PROGRAMAS DESTACADOS DEL 02 AL 08 DE 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</si>
</sst>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</numFmts>
  <fonts count="6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</fills>
  <borders count="7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medium">
        <color theme="2" tint="-0.749992370372631"/>
      </left>
      <right/>
      <top style="medium">
        <color theme="2" tint="-0.749992370372631"/>
      </top>
      <bottom/>
      <diagonal/>
    </border>
    <border>
      <left/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89">
    <xf numFmtId="0" fontId="0" fillId="0" borderId="0"/>
    <xf numFmtId="164" fontId="29" fillId="0" borderId="0" applyBorder="0" applyProtection="0"/>
    <xf numFmtId="165" fontId="29" fillId="0" borderId="0" applyBorder="0" applyProtection="0"/>
    <xf numFmtId="0" fontId="29" fillId="0" borderId="0"/>
    <xf numFmtId="0" fontId="18" fillId="0" borderId="0"/>
    <xf numFmtId="0" fontId="17" fillId="0" borderId="0"/>
    <xf numFmtId="0" fontId="30" fillId="0" borderId="0" applyNumberFormat="0" applyFill="0" applyBorder="0" applyAlignment="0" applyProtection="0"/>
    <xf numFmtId="0" fontId="31" fillId="0" borderId="36" applyNumberFormat="0" applyFill="0" applyAlignment="0" applyProtection="0"/>
    <xf numFmtId="0" fontId="32" fillId="0" borderId="37" applyNumberFormat="0" applyFill="0" applyAlignment="0" applyProtection="0"/>
    <xf numFmtId="0" fontId="33" fillId="0" borderId="38" applyNumberFormat="0" applyFill="0" applyAlignment="0" applyProtection="0"/>
    <xf numFmtId="0" fontId="33" fillId="0" borderId="0" applyNumberFormat="0" applyFill="0" applyBorder="0" applyAlignment="0" applyProtection="0"/>
    <xf numFmtId="0" fontId="34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7" fillId="17" borderId="39" applyNumberFormat="0" applyAlignment="0" applyProtection="0"/>
    <xf numFmtId="0" fontId="38" fillId="18" borderId="40" applyNumberFormat="0" applyAlignment="0" applyProtection="0"/>
    <xf numFmtId="0" fontId="39" fillId="18" borderId="39" applyNumberFormat="0" applyAlignment="0" applyProtection="0"/>
    <xf numFmtId="0" fontId="40" fillId="0" borderId="41" applyNumberFormat="0" applyFill="0" applyAlignment="0" applyProtection="0"/>
    <xf numFmtId="0" fontId="41" fillId="19" borderId="42" applyNumberFormat="0" applyAlignment="0" applyProtection="0"/>
    <xf numFmtId="0" fontId="42" fillId="0" borderId="0" applyNumberFormat="0" applyFill="0" applyBorder="0" applyAlignment="0" applyProtection="0"/>
    <xf numFmtId="0" fontId="43" fillId="0" borderId="44" applyNumberFormat="0" applyFill="0" applyAlignment="0" applyProtection="0"/>
    <xf numFmtId="0" fontId="44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44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44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44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44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44" fillId="41" borderId="0" applyNumberFormat="0" applyBorder="0" applyAlignment="0" applyProtection="0"/>
    <xf numFmtId="0" fontId="16" fillId="42" borderId="0" applyNumberFormat="0" applyBorder="0" applyAlignment="0" applyProtection="0"/>
    <xf numFmtId="0" fontId="16" fillId="43" borderId="0" applyNumberFormat="0" applyBorder="0" applyAlignment="0" applyProtection="0"/>
    <xf numFmtId="0" fontId="16" fillId="44" borderId="0" applyNumberFormat="0" applyBorder="0" applyAlignment="0" applyProtection="0"/>
    <xf numFmtId="0" fontId="16" fillId="0" borderId="0"/>
    <xf numFmtId="0" fontId="16" fillId="20" borderId="43" applyNumberFormat="0" applyFont="0" applyAlignment="0" applyProtection="0"/>
    <xf numFmtId="0" fontId="45" fillId="0" borderId="0" applyNumberFormat="0" applyFill="0" applyBorder="0" applyAlignment="0" applyProtection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0" borderId="0"/>
    <xf numFmtId="0" fontId="6" fillId="20" borderId="43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4" fillId="0" borderId="0"/>
    <xf numFmtId="0" fontId="2" fillId="0" borderId="0"/>
    <xf numFmtId="0" fontId="1" fillId="0" borderId="0"/>
  </cellStyleXfs>
  <cellXfs count="462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2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1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21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20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2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9" fillId="5" borderId="18" xfId="1" applyFont="1" applyFill="1" applyBorder="1" applyAlignment="1" applyProtection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/>
    </xf>
    <xf numFmtId="164" fontId="19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9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1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9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23" fillId="2" borderId="0" xfId="0" applyFont="1" applyFill="1"/>
    <xf numFmtId="0" fontId="2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9" fillId="2" borderId="0" xfId="0" applyFont="1" applyFill="1" applyBorder="1"/>
    <xf numFmtId="164" fontId="19" fillId="2" borderId="0" xfId="1" applyFont="1" applyFill="1" applyBorder="1" applyAlignment="1" applyProtection="1"/>
    <xf numFmtId="3" fontId="24" fillId="0" borderId="0" xfId="0" applyNumberFormat="1" applyFont="1"/>
    <xf numFmtId="0" fontId="25" fillId="2" borderId="0" xfId="0" applyFont="1" applyFill="1" applyAlignment="1">
      <alignment horizontal="center" vertical="center"/>
    </xf>
    <xf numFmtId="165" fontId="24" fillId="0" borderId="0" xfId="2" applyFont="1" applyBorder="1" applyAlignment="1" applyProtection="1">
      <alignment horizontal="center" vertical="center"/>
    </xf>
    <xf numFmtId="0" fontId="21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1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4" fillId="2" borderId="0" xfId="0" applyNumberFormat="1" applyFont="1" applyFill="1"/>
    <xf numFmtId="0" fontId="19" fillId="2" borderId="0" xfId="0" applyFont="1" applyFill="1"/>
    <xf numFmtId="167" fontId="19" fillId="7" borderId="13" xfId="0" applyNumberFormat="1" applyFont="1" applyFill="1" applyBorder="1" applyAlignment="1">
      <alignment horizontal="center" vertical="center"/>
    </xf>
    <xf numFmtId="168" fontId="19" fillId="2" borderId="11" xfId="0" applyNumberFormat="1" applyFont="1" applyFill="1" applyBorder="1" applyAlignment="1">
      <alignment horizontal="center" vertical="center"/>
    </xf>
    <xf numFmtId="168" fontId="19" fillId="7" borderId="11" xfId="0" applyNumberFormat="1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vertical="center"/>
    </xf>
    <xf numFmtId="0" fontId="26" fillId="0" borderId="15" xfId="0" applyFont="1" applyBorder="1"/>
    <xf numFmtId="0" fontId="26" fillId="0" borderId="16" xfId="0" applyFont="1" applyBorder="1"/>
    <xf numFmtId="0" fontId="26" fillId="0" borderId="17" xfId="0" applyFont="1" applyBorder="1"/>
    <xf numFmtId="0" fontId="26" fillId="2" borderId="3" xfId="0" applyFont="1" applyFill="1" applyBorder="1"/>
    <xf numFmtId="0" fontId="26" fillId="2" borderId="0" xfId="0" applyFont="1" applyFill="1"/>
    <xf numFmtId="0" fontId="26" fillId="0" borderId="4" xfId="0" applyFont="1" applyBorder="1"/>
    <xf numFmtId="0" fontId="26" fillId="0" borderId="3" xfId="0" applyFont="1" applyBorder="1"/>
    <xf numFmtId="0" fontId="26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20" fillId="8" borderId="11" xfId="0" applyFont="1" applyFill="1" applyBorder="1" applyAlignment="1">
      <alignment vertical="center"/>
    </xf>
    <xf numFmtId="0" fontId="0" fillId="2" borderId="4" xfId="0" applyFill="1" applyBorder="1"/>
    <xf numFmtId="0" fontId="20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6" fillId="0" borderId="14" xfId="0" applyFont="1" applyBorder="1"/>
    <xf numFmtId="0" fontId="21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6" fillId="0" borderId="19" xfId="0" applyNumberFormat="1" applyFont="1" applyBorder="1"/>
    <xf numFmtId="0" fontId="26" fillId="0" borderId="20" xfId="0" applyFont="1" applyBorder="1"/>
    <xf numFmtId="3" fontId="26" fillId="0" borderId="14" xfId="0" applyNumberFormat="1" applyFont="1" applyBorder="1"/>
    <xf numFmtId="3" fontId="26" fillId="2" borderId="19" xfId="0" applyNumberFormat="1" applyFont="1" applyFill="1" applyBorder="1"/>
    <xf numFmtId="3" fontId="26" fillId="2" borderId="14" xfId="0" applyNumberFormat="1" applyFont="1" applyFill="1" applyBorder="1"/>
    <xf numFmtId="0" fontId="26" fillId="2" borderId="14" xfId="0" applyFont="1" applyFill="1" applyBorder="1"/>
    <xf numFmtId="3" fontId="26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1" fillId="2" borderId="18" xfId="0" applyFont="1" applyFill="1" applyBorder="1"/>
    <xf numFmtId="0" fontId="26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6" fillId="2" borderId="19" xfId="0" applyFont="1" applyFill="1" applyBorder="1"/>
    <xf numFmtId="3" fontId="26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6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6" fillId="8" borderId="18" xfId="0" applyFont="1" applyFill="1" applyBorder="1"/>
    <xf numFmtId="0" fontId="26" fillId="10" borderId="18" xfId="0" applyFont="1" applyFill="1" applyBorder="1"/>
    <xf numFmtId="0" fontId="26" fillId="0" borderId="18" xfId="0" applyFont="1" applyBorder="1"/>
    <xf numFmtId="0" fontId="26" fillId="11" borderId="18" xfId="0" applyFont="1" applyFill="1" applyBorder="1"/>
    <xf numFmtId="0" fontId="26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7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2" fillId="2" borderId="13" xfId="0" applyFont="1" applyFill="1" applyBorder="1"/>
    <xf numFmtId="0" fontId="28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7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7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2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1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9" fillId="2" borderId="0" xfId="0" applyNumberFormat="1" applyFont="1" applyFill="1" applyBorder="1" applyAlignment="1">
      <alignment horizontal="center" vertical="center"/>
    </xf>
    <xf numFmtId="167" fontId="19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9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8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6" fillId="2" borderId="0" xfId="0" applyFont="1" applyFill="1" applyBorder="1"/>
    <xf numFmtId="0" fontId="26" fillId="2" borderId="16" xfId="0" applyFont="1" applyFill="1" applyBorder="1"/>
    <xf numFmtId="0" fontId="46" fillId="0" borderId="46" xfId="0" applyFont="1" applyBorder="1" applyAlignment="1">
      <alignment horizontal="center" vertical="center" wrapText="1"/>
    </xf>
    <xf numFmtId="0" fontId="20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7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9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6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50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9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9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9" fillId="46" borderId="51" xfId="2" applyNumberFormat="1" applyFill="1" applyBorder="1" applyAlignment="1">
      <alignment horizontal="center" vertical="center"/>
    </xf>
    <xf numFmtId="0" fontId="47" fillId="50" borderId="51" xfId="0" applyFont="1" applyFill="1" applyBorder="1" applyAlignment="1">
      <alignment horizontal="center" vertical="center"/>
    </xf>
    <xf numFmtId="4" fontId="47" fillId="50" borderId="51" xfId="0" applyNumberFormat="1" applyFont="1" applyFill="1" applyBorder="1" applyAlignment="1">
      <alignment horizontal="center" vertical="center"/>
    </xf>
    <xf numFmtId="169" fontId="47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9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9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51" fillId="0" borderId="51" xfId="0" applyFont="1" applyBorder="1" applyAlignment="1">
      <alignment horizontal="center" vertical="center"/>
    </xf>
    <xf numFmtId="0" fontId="51" fillId="0" borderId="51" xfId="0" applyFont="1" applyBorder="1" applyAlignment="1">
      <alignment horizontal="center" vertical="center" wrapText="1"/>
    </xf>
    <xf numFmtId="0" fontId="51" fillId="48" borderId="51" xfId="0" applyFont="1" applyFill="1" applyBorder="1" applyAlignment="1">
      <alignment horizontal="center" vertical="center" wrapText="1"/>
    </xf>
    <xf numFmtId="4" fontId="47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7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7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3" fillId="0" borderId="57" xfId="0" applyFont="1" applyBorder="1" applyAlignment="1">
      <alignment horizontal="center" vertical="center" wrapText="1"/>
    </xf>
    <xf numFmtId="0" fontId="51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2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7" fillId="0" borderId="58" xfId="0" applyNumberFormat="1" applyFont="1" applyBorder="1" applyAlignment="1">
      <alignment horizontal="center" vertical="center"/>
    </xf>
    <xf numFmtId="3" fontId="10" fillId="51" borderId="58" xfId="51" applyNumberFormat="1" applyFont="1" applyFill="1" applyBorder="1" applyAlignment="1">
      <alignment horizontal="center"/>
    </xf>
    <xf numFmtId="0" fontId="55" fillId="0" borderId="0" xfId="0" applyFont="1"/>
    <xf numFmtId="0" fontId="55" fillId="52" borderId="58" xfId="0" applyFont="1" applyFill="1" applyBorder="1" applyAlignment="1">
      <alignment horizontal="center"/>
    </xf>
    <xf numFmtId="0" fontId="55" fillId="51" borderId="58" xfId="0" applyFont="1" applyFill="1" applyBorder="1" applyAlignment="1">
      <alignment horizontal="center"/>
    </xf>
    <xf numFmtId="0" fontId="55" fillId="0" borderId="0" xfId="0" applyFont="1" applyAlignment="1">
      <alignment horizontal="center"/>
    </xf>
    <xf numFmtId="2" fontId="55" fillId="53" borderId="58" xfId="0" applyNumberFormat="1" applyFont="1" applyFill="1" applyBorder="1" applyAlignment="1">
      <alignment horizontal="center"/>
    </xf>
    <xf numFmtId="2" fontId="55" fillId="0" borderId="0" xfId="0" applyNumberFormat="1" applyFont="1" applyAlignment="1">
      <alignment horizontal="center"/>
    </xf>
    <xf numFmtId="0" fontId="55" fillId="52" borderId="58" xfId="0" applyFont="1" applyFill="1" applyBorder="1" applyAlignment="1">
      <alignment horizontal="left" indent="1"/>
    </xf>
    <xf numFmtId="0" fontId="55" fillId="51" borderId="58" xfId="0" applyFont="1" applyFill="1" applyBorder="1" applyAlignment="1">
      <alignment horizontal="left" indent="1"/>
    </xf>
    <xf numFmtId="0" fontId="55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4" fillId="3" borderId="52" xfId="0" applyFont="1" applyFill="1" applyBorder="1" applyAlignment="1">
      <alignment horizontal="left" vertical="center" indent="1"/>
    </xf>
    <xf numFmtId="0" fontId="54" fillId="3" borderId="52" xfId="0" applyFont="1" applyFill="1" applyBorder="1" applyAlignment="1">
      <alignment horizontal="center" vertical="center"/>
    </xf>
    <xf numFmtId="4" fontId="47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7" fillId="45" borderId="50" xfId="0" applyFont="1" applyFill="1" applyBorder="1" applyAlignment="1">
      <alignment horizontal="left" vertical="center" wrapText="1" indent="1"/>
    </xf>
    <xf numFmtId="4" fontId="49" fillId="45" borderId="21" xfId="0" applyNumberFormat="1" applyFont="1" applyFill="1" applyBorder="1" applyAlignment="1">
      <alignment horizontal="center" vertical="center" wrapText="1"/>
    </xf>
    <xf numFmtId="0" fontId="47" fillId="49" borderId="50" xfId="0" applyFont="1" applyFill="1" applyBorder="1" applyAlignment="1">
      <alignment horizontal="left" vertical="center" wrapText="1" indent="1"/>
    </xf>
    <xf numFmtId="4" fontId="47" fillId="49" borderId="21" xfId="0" applyNumberFormat="1" applyFont="1" applyFill="1" applyBorder="1" applyAlignment="1">
      <alignment horizontal="center" vertical="center" wrapText="1"/>
    </xf>
    <xf numFmtId="4" fontId="47" fillId="49" borderId="21" xfId="0" applyNumberFormat="1" applyFont="1" applyFill="1" applyBorder="1" applyAlignment="1">
      <alignment horizontal="center"/>
    </xf>
    <xf numFmtId="169" fontId="47" fillId="47" borderId="21" xfId="2" applyNumberFormat="1" applyFont="1" applyFill="1" applyBorder="1" applyAlignment="1">
      <alignment horizontal="center"/>
    </xf>
    <xf numFmtId="0" fontId="57" fillId="47" borderId="21" xfId="0" applyFont="1" applyFill="1" applyBorder="1" applyAlignment="1">
      <alignment horizontal="center" vertical="center" wrapText="1"/>
    </xf>
    <xf numFmtId="4" fontId="58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1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6" fillId="3" borderId="3" xfId="0" applyNumberFormat="1" applyFont="1" applyFill="1" applyBorder="1" applyAlignment="1">
      <alignment horizontal="center" vertical="center"/>
    </xf>
    <xf numFmtId="4" fontId="47" fillId="0" borderId="63" xfId="0" applyNumberFormat="1" applyFont="1" applyBorder="1" applyAlignment="1">
      <alignment horizontal="center" vertical="center"/>
    </xf>
    <xf numFmtId="0" fontId="53" fillId="0" borderId="64" xfId="0" applyFont="1" applyBorder="1" applyAlignment="1">
      <alignment horizontal="center" vertical="center" wrapText="1"/>
    </xf>
    <xf numFmtId="0" fontId="51" fillId="0" borderId="65" xfId="0" applyFont="1" applyBorder="1" applyAlignment="1">
      <alignment horizontal="center" vertical="center"/>
    </xf>
    <xf numFmtId="4" fontId="26" fillId="0" borderId="16" xfId="0" applyNumberFormat="1" applyFont="1" applyBorder="1" applyAlignment="1">
      <alignment horizontal="center" vertical="center"/>
    </xf>
    <xf numFmtId="4" fontId="26" fillId="0" borderId="17" xfId="0" applyNumberFormat="1" applyFont="1" applyBorder="1" applyAlignment="1">
      <alignment horizontal="center" vertical="center"/>
    </xf>
    <xf numFmtId="4" fontId="26" fillId="0" borderId="0" xfId="0" applyNumberFormat="1" applyFont="1" applyAlignment="1">
      <alignment horizontal="center" vertical="center"/>
    </xf>
    <xf numFmtId="4" fontId="26" fillId="0" borderId="4" xfId="0" applyNumberFormat="1" applyFont="1" applyBorder="1" applyAlignment="1">
      <alignment horizontal="center" vertical="center"/>
    </xf>
    <xf numFmtId="0" fontId="26" fillId="0" borderId="0" xfId="0" applyFont="1"/>
    <xf numFmtId="3" fontId="26" fillId="3" borderId="0" xfId="0" applyNumberFormat="1" applyFont="1" applyFill="1" applyAlignment="1">
      <alignment horizontal="center" vertical="center"/>
    </xf>
    <xf numFmtId="4" fontId="0" fillId="0" borderId="64" xfId="0" applyNumberFormat="1" applyFill="1" applyBorder="1" applyAlignment="1">
      <alignment horizontal="center" vertical="center"/>
    </xf>
    <xf numFmtId="4" fontId="49" fillId="46" borderId="21" xfId="0" applyNumberFormat="1" applyFont="1" applyFill="1" applyBorder="1" applyAlignment="1">
      <alignment horizontal="center" vertical="center" wrapText="1"/>
    </xf>
    <xf numFmtId="14" fontId="49" fillId="0" borderId="21" xfId="0" applyNumberFormat="1" applyFont="1" applyBorder="1"/>
    <xf numFmtId="3" fontId="26" fillId="3" borderId="17" xfId="0" applyNumberFormat="1" applyFont="1" applyFill="1" applyBorder="1" applyAlignment="1">
      <alignment horizontal="center" vertical="center"/>
    </xf>
    <xf numFmtId="3" fontId="26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4" fillId="3" borderId="67" xfId="0" applyFont="1" applyFill="1" applyBorder="1" applyAlignment="1">
      <alignment horizontal="left" vertical="center" indent="1"/>
    </xf>
    <xf numFmtId="0" fontId="54" fillId="3" borderId="67" xfId="0" applyFont="1" applyFill="1" applyBorder="1" applyAlignment="1">
      <alignment horizontal="center" vertical="center"/>
    </xf>
    <xf numFmtId="4" fontId="0" fillId="46" borderId="64" xfId="0" applyNumberForma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49" fillId="0" borderId="21" xfId="0" applyFont="1" applyBorder="1"/>
    <xf numFmtId="0" fontId="49" fillId="0" borderId="21" xfId="0" applyFont="1" applyBorder="1" applyAlignment="1">
      <alignment vertical="center"/>
    </xf>
    <xf numFmtId="0" fontId="51" fillId="48" borderId="68" xfId="0" applyFont="1" applyFill="1" applyBorder="1" applyAlignment="1">
      <alignment horizontal="center" vertical="center"/>
    </xf>
    <xf numFmtId="0" fontId="51" fillId="0" borderId="68" xfId="0" applyFont="1" applyBorder="1" applyAlignment="1">
      <alignment horizontal="center" vertical="center"/>
    </xf>
    <xf numFmtId="0" fontId="51" fillId="0" borderId="69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59" fillId="0" borderId="0" xfId="0" applyNumberFormat="1" applyFont="1" applyAlignment="1">
      <alignment horizontal="center" vertical="center"/>
    </xf>
    <xf numFmtId="165" fontId="59" fillId="0" borderId="0" xfId="2" applyFont="1" applyAlignment="1">
      <alignment horizontal="center" vertical="center"/>
    </xf>
    <xf numFmtId="0" fontId="54" fillId="3" borderId="21" xfId="0" applyFont="1" applyFill="1" applyBorder="1" applyAlignment="1">
      <alignment horizontal="left" vertical="center" indent="1"/>
    </xf>
    <xf numFmtId="0" fontId="54" fillId="3" borderId="21" xfId="0" applyFont="1" applyFill="1" applyBorder="1" applyAlignment="1">
      <alignment horizontal="center" vertical="center"/>
    </xf>
    <xf numFmtId="14" fontId="49" fillId="0" borderId="9" xfId="0" applyNumberFormat="1" applyFont="1" applyBorder="1"/>
    <xf numFmtId="0" fontId="0" fillId="0" borderId="21" xfId="0" applyBorder="1"/>
    <xf numFmtId="18" fontId="0" fillId="0" borderId="21" xfId="0" applyNumberFormat="1" applyBorder="1"/>
    <xf numFmtId="4" fontId="0" fillId="3" borderId="0" xfId="0" applyNumberFormat="1" applyFont="1" applyFill="1" applyAlignment="1">
      <alignment horizontal="center" vertical="center"/>
    </xf>
    <xf numFmtId="4" fontId="0" fillId="3" borderId="17" xfId="0" applyNumberFormat="1" applyFont="1" applyFill="1" applyBorder="1" applyAlignment="1">
      <alignment horizontal="center" vertical="center"/>
    </xf>
    <xf numFmtId="3" fontId="0" fillId="3" borderId="0" xfId="0" applyNumberFormat="1" applyFont="1" applyFill="1" applyAlignment="1">
      <alignment horizontal="center" vertical="center"/>
    </xf>
    <xf numFmtId="4" fontId="0" fillId="3" borderId="4" xfId="0" applyNumberFormat="1" applyFont="1" applyFill="1" applyBorder="1" applyAlignment="1">
      <alignment horizontal="center" vertical="center"/>
    </xf>
    <xf numFmtId="0" fontId="49" fillId="0" borderId="46" xfId="0" applyFont="1" applyBorder="1"/>
    <xf numFmtId="0" fontId="55" fillId="0" borderId="46" xfId="0" applyFont="1" applyBorder="1"/>
    <xf numFmtId="18" fontId="55" fillId="0" borderId="46" xfId="0" applyNumberFormat="1" applyFont="1" applyBorder="1"/>
    <xf numFmtId="0" fontId="55" fillId="0" borderId="46" xfId="0" applyFont="1" applyBorder="1" applyAlignment="1">
      <alignment vertical="center"/>
    </xf>
    <xf numFmtId="18" fontId="55" fillId="0" borderId="46" xfId="0" applyNumberFormat="1" applyFont="1" applyBorder="1" applyAlignment="1">
      <alignment vertical="center"/>
    </xf>
    <xf numFmtId="3" fontId="26" fillId="3" borderId="4" xfId="0" applyNumberFormat="1" applyFont="1" applyFill="1" applyBorder="1" applyAlignment="1">
      <alignment horizontal="center" vertical="center" wrapText="1"/>
    </xf>
    <xf numFmtId="4" fontId="3" fillId="0" borderId="58" xfId="51" applyNumberFormat="1" applyFont="1" applyBorder="1" applyAlignment="1">
      <alignment horizontal="center"/>
    </xf>
    <xf numFmtId="3" fontId="3" fillId="51" borderId="58" xfId="51" applyNumberFormat="1" applyFont="1" applyFill="1" applyBorder="1" applyAlignment="1">
      <alignment horizontal="center" wrapText="1"/>
    </xf>
    <xf numFmtId="4" fontId="47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53" fillId="0" borderId="0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60" fillId="55" borderId="21" xfId="0" applyFont="1" applyFill="1" applyBorder="1"/>
    <xf numFmtId="0" fontId="60" fillId="55" borderId="0" xfId="0" applyFont="1" applyFill="1"/>
    <xf numFmtId="0" fontId="47" fillId="56" borderId="9" xfId="0" applyFont="1" applyFill="1" applyBorder="1"/>
    <xf numFmtId="0" fontId="47" fillId="56" borderId="73" xfId="0" applyFont="1" applyFill="1" applyBorder="1"/>
    <xf numFmtId="0" fontId="19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19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9" fillId="3" borderId="53" xfId="0" applyFont="1" applyFill="1" applyBorder="1" applyAlignment="1">
      <alignment horizontal="center" vertical="center"/>
    </xf>
    <xf numFmtId="0" fontId="19" fillId="3" borderId="54" xfId="0" applyFont="1" applyFill="1" applyBorder="1" applyAlignment="1">
      <alignment horizontal="center" vertical="center"/>
    </xf>
    <xf numFmtId="0" fontId="19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1" fillId="54" borderId="70" xfId="0" applyFont="1" applyFill="1" applyBorder="1" applyAlignment="1">
      <alignment horizontal="center"/>
    </xf>
    <xf numFmtId="0" fontId="41" fillId="54" borderId="71" xfId="0" applyFont="1" applyFill="1" applyBorder="1" applyAlignment="1">
      <alignment horizontal="center"/>
    </xf>
    <xf numFmtId="0" fontId="61" fillId="0" borderId="0" xfId="0" applyFont="1" applyAlignment="1">
      <alignment horizontal="left"/>
    </xf>
    <xf numFmtId="0" fontId="56" fillId="54" borderId="60" xfId="0" applyFont="1" applyFill="1" applyBorder="1" applyAlignment="1">
      <alignment horizontal="center" vertical="center"/>
    </xf>
    <xf numFmtId="0" fontId="56" fillId="54" borderId="6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9" fillId="3" borderId="19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0" fontId="19" fillId="3" borderId="45" xfId="0" applyFont="1" applyFill="1" applyBorder="1" applyAlignment="1">
      <alignment horizontal="center" vertical="center"/>
    </xf>
    <xf numFmtId="0" fontId="19" fillId="3" borderId="62" xfId="0" applyFont="1" applyFill="1" applyBorder="1" applyAlignment="1">
      <alignment horizontal="center" vertical="center"/>
    </xf>
    <xf numFmtId="0" fontId="19" fillId="12" borderId="53" xfId="0" applyFont="1" applyFill="1" applyBorder="1" applyAlignment="1">
      <alignment horizontal="center" vertical="center"/>
    </xf>
    <xf numFmtId="0" fontId="19" fillId="12" borderId="54" xfId="0" applyFont="1" applyFill="1" applyBorder="1" applyAlignment="1">
      <alignment horizontal="center" vertical="center"/>
    </xf>
    <xf numFmtId="0" fontId="19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0" fontId="49" fillId="0" borderId="46" xfId="0" applyFont="1" applyBorder="1" applyAlignment="1">
      <alignment vertical="center" wrapText="1"/>
    </xf>
    <xf numFmtId="0" fontId="49" fillId="0" borderId="73" xfId="0" applyFont="1" applyBorder="1"/>
    <xf numFmtId="14" fontId="49" fillId="0" borderId="74" xfId="0" applyNumberFormat="1" applyFont="1" applyBorder="1"/>
    <xf numFmtId="2" fontId="1" fillId="0" borderId="66" xfId="0" applyNumberFormat="1" applyFont="1" applyBorder="1"/>
    <xf numFmtId="2" fontId="1" fillId="0" borderId="66" xfId="0" applyNumberFormat="1" applyFont="1" applyBorder="1" applyAlignment="1">
      <alignment vertical="center"/>
    </xf>
    <xf numFmtId="2" fontId="1" fillId="0" borderId="72" xfId="0" applyNumberFormat="1" applyFont="1" applyBorder="1"/>
    <xf numFmtId="2" fontId="1" fillId="0" borderId="46" xfId="0" applyNumberFormat="1" applyFont="1" applyBorder="1"/>
    <xf numFmtId="2" fontId="1" fillId="0" borderId="46" xfId="0" applyNumberFormat="1" applyFont="1" applyBorder="1" applyAlignment="1">
      <alignment vertical="center"/>
    </xf>
  </cellXfs>
  <cellStyles count="89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0.12095647770754352</c:v>
                </c:pt>
                <c:pt idx="1">
                  <c:v>0.22659177599874342</c:v>
                </c:pt>
                <c:pt idx="2">
                  <c:v>2.2694648734999823E-2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1.7316973708385801E-2</c:v>
                </c:pt>
                <c:pt idx="1">
                  <c:v>0.94936820334920402</c:v>
                </c:pt>
                <c:pt idx="2">
                  <c:v>3.3314822942410158E-2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General'!$B$26:$B$39</c15:sqref>
                  </c15:fullRef>
                </c:ext>
              </c:extLst>
              <c:f>'Historico General'!$B$33:$B$39</c:f>
              <c:strCache>
                <c:ptCount val="7"/>
                <c:pt idx="0">
                  <c:v>21/11-27/11</c:v>
                </c:pt>
                <c:pt idx="1">
                  <c:v>28/11-04/12</c:v>
                </c:pt>
                <c:pt idx="2">
                  <c:v>05/12-11/12</c:v>
                </c:pt>
                <c:pt idx="3">
                  <c:v>12/12-18/12</c:v>
                </c:pt>
                <c:pt idx="4">
                  <c:v>19/12-25/12</c:v>
                </c:pt>
                <c:pt idx="5">
                  <c:v>26/12-01/01</c:v>
                </c:pt>
                <c:pt idx="6">
                  <c:v>02/01-08/01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General'!$C$26:$C$39</c15:sqref>
                  </c15:fullRef>
                </c:ext>
              </c:extLst>
              <c:f>'Historico General'!$C$33:$C$39</c:f>
              <c:numCache>
                <c:formatCode>#,##0.00</c:formatCode>
                <c:ptCount val="7"/>
                <c:pt idx="0">
                  <c:v>75114.12</c:v>
                </c:pt>
                <c:pt idx="1">
                  <c:v>20253.34</c:v>
                </c:pt>
                <c:pt idx="2">
                  <c:v>71708.460000000006</c:v>
                </c:pt>
                <c:pt idx="3">
                  <c:v>66752.12</c:v>
                </c:pt>
                <c:pt idx="4">
                  <c:v>52532.28</c:v>
                </c:pt>
                <c:pt idx="5">
                  <c:v>52719.3</c:v>
                </c:pt>
                <c:pt idx="6">
                  <c:v>56805.21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General'!$B$26:$B$39</c15:sqref>
                  </c15:fullRef>
                </c:ext>
              </c:extLst>
              <c:f>'Historico General'!$B$33:$B$39</c:f>
              <c:strCache>
                <c:ptCount val="7"/>
                <c:pt idx="0">
                  <c:v>21/11-27/11</c:v>
                </c:pt>
                <c:pt idx="1">
                  <c:v>28/11-04/12</c:v>
                </c:pt>
                <c:pt idx="2">
                  <c:v>05/12-11/12</c:v>
                </c:pt>
                <c:pt idx="3">
                  <c:v>12/12-18/12</c:v>
                </c:pt>
                <c:pt idx="4">
                  <c:v>19/12-25/12</c:v>
                </c:pt>
                <c:pt idx="5">
                  <c:v>26/12-01/01</c:v>
                </c:pt>
                <c:pt idx="6">
                  <c:v>02/01-08/01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General'!$D$26:$D$39</c15:sqref>
                  </c15:fullRef>
                </c:ext>
              </c:extLst>
              <c:f>'Historico General'!$D$33:$D$39</c:f>
              <c:numCache>
                <c:formatCode>#,##0.00</c:formatCode>
                <c:ptCount val="7"/>
                <c:pt idx="0">
                  <c:v>3429090.15</c:v>
                </c:pt>
                <c:pt idx="1">
                  <c:v>3326371.7</c:v>
                </c:pt>
                <c:pt idx="2">
                  <c:v>4009037.446</c:v>
                </c:pt>
                <c:pt idx="3">
                  <c:v>4131857.4</c:v>
                </c:pt>
                <c:pt idx="4">
                  <c:v>3060662.27</c:v>
                </c:pt>
                <c:pt idx="5">
                  <c:v>2771073.19</c:v>
                </c:pt>
                <c:pt idx="6">
                  <c:v>3114231.22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'Historico General'!$B$26:$B$39</c15:sqref>
                        </c15:fullRef>
                        <c15:formulaRef>
                          <c15:sqref>'Historico General'!$B$33:$B$39</c15:sqref>
                        </c15:formulaRef>
                      </c:ext>
                    </c:extLst>
                    <c:strCache>
                      <c:ptCount val="7"/>
                      <c:pt idx="0">
                        <c:v>21/11-27/11</c:v>
                      </c:pt>
                      <c:pt idx="1">
                        <c:v>28/11-04/12</c:v>
                      </c:pt>
                      <c:pt idx="2">
                        <c:v>05/12-11/12</c:v>
                      </c:pt>
                      <c:pt idx="3">
                        <c:v>12/12-18/12</c:v>
                      </c:pt>
                      <c:pt idx="4">
                        <c:v>19/12-25/12</c:v>
                      </c:pt>
                      <c:pt idx="5">
                        <c:v>26/12-01/01</c:v>
                      </c:pt>
                      <c:pt idx="6">
                        <c:v>02/01-08/01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'Historico General'!$E$26:$E$39</c15:sqref>
                        </c15:fullRef>
                        <c15:formulaRef>
                          <c15:sqref>'Historico General'!$E$33:$E$39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131323.24</c:v>
                      </c:pt>
                      <c:pt idx="1">
                        <c:v>123693.17</c:v>
                      </c:pt>
                      <c:pt idx="2">
                        <c:v>118341.56</c:v>
                      </c:pt>
                      <c:pt idx="3">
                        <c:v>110615.43</c:v>
                      </c:pt>
                      <c:pt idx="4">
                        <c:v>106009.5</c:v>
                      </c:pt>
                      <c:pt idx="5">
                        <c:v>105873.15</c:v>
                      </c:pt>
                      <c:pt idx="6">
                        <c:v>109283.27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Dinamizado'!$B$3:$B$34</c15:sqref>
                  </c15:fullRef>
                </c:ext>
              </c:extLst>
              <c:f>'Historico Dinamizado'!$B$22:$B$34</c:f>
              <c:strCache>
                <c:ptCount val="13"/>
                <c:pt idx="0">
                  <c:v>17/10-23/10</c:v>
                </c:pt>
                <c:pt idx="1">
                  <c:v>24/10-30/10</c:v>
                </c:pt>
                <c:pt idx="2">
                  <c:v>31/10-06/11</c:v>
                </c:pt>
                <c:pt idx="3">
                  <c:v>07/11-13/11</c:v>
                </c:pt>
                <c:pt idx="4">
                  <c:v>14/11-20/11</c:v>
                </c:pt>
                <c:pt idx="5">
                  <c:v>21/11-27/11</c:v>
                </c:pt>
                <c:pt idx="6">
                  <c:v>28/11-04/12</c:v>
                </c:pt>
                <c:pt idx="7">
                  <c:v>05/12-11/12</c:v>
                </c:pt>
                <c:pt idx="8">
                  <c:v>05/12-11/12</c:v>
                </c:pt>
                <c:pt idx="9">
                  <c:v>12/12-18/12</c:v>
                </c:pt>
                <c:pt idx="10">
                  <c:v>19/12-25/12</c:v>
                </c:pt>
                <c:pt idx="11">
                  <c:v>26/12-01/01</c:v>
                </c:pt>
                <c:pt idx="12">
                  <c:v>02/01-08/02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Dinamizado'!$C$3:$C$34</c15:sqref>
                  </c15:fullRef>
                </c:ext>
              </c:extLst>
              <c:f>'Historico Dinamizado'!$C$22:$C$34</c:f>
              <c:numCache>
                <c:formatCode>#,##0.00</c:formatCode>
                <c:ptCount val="13"/>
                <c:pt idx="0">
                  <c:v>825826.8</c:v>
                </c:pt>
                <c:pt idx="1">
                  <c:v>1145203.633333331</c:v>
                </c:pt>
                <c:pt idx="2">
                  <c:v>1010198.6966666657</c:v>
                </c:pt>
                <c:pt idx="3">
                  <c:v>1375636.3033333314</c:v>
                </c:pt>
                <c:pt idx="4">
                  <c:v>529672.07666666608</c:v>
                </c:pt>
                <c:pt idx="5">
                  <c:v>776743.3166666656</c:v>
                </c:pt>
                <c:pt idx="6">
                  <c:v>512422.67666666594</c:v>
                </c:pt>
                <c:pt idx="7">
                  <c:v>443706.27666666621</c:v>
                </c:pt>
                <c:pt idx="8">
                  <c:v>443706.27666666621</c:v>
                </c:pt>
                <c:pt idx="9">
                  <c:v>455054.15333333268</c:v>
                </c:pt>
                <c:pt idx="10">
                  <c:v>493134.93999999965</c:v>
                </c:pt>
                <c:pt idx="11">
                  <c:v>335845.12333333289</c:v>
                </c:pt>
                <c:pt idx="12">
                  <c:v>396775.91666666587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DFCF-4B2B-851F-E0241BE03739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DFCF-4B2B-851F-E0241BE03739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DFCF-4B2B-851F-E0241BE03739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DFCF-4B2B-851F-E0241BE0373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Dinamizado'!$B$3:$B$34</c15:sqref>
                  </c15:fullRef>
                </c:ext>
              </c:extLst>
              <c:f>'Historico Dinamizado'!$B$22:$B$34</c:f>
              <c:strCache>
                <c:ptCount val="13"/>
                <c:pt idx="0">
                  <c:v>17/10-23/10</c:v>
                </c:pt>
                <c:pt idx="1">
                  <c:v>24/10-30/10</c:v>
                </c:pt>
                <c:pt idx="2">
                  <c:v>31/10-06/11</c:v>
                </c:pt>
                <c:pt idx="3">
                  <c:v>07/11-13/11</c:v>
                </c:pt>
                <c:pt idx="4">
                  <c:v>14/11-20/11</c:v>
                </c:pt>
                <c:pt idx="5">
                  <c:v>21/11-27/11</c:v>
                </c:pt>
                <c:pt idx="6">
                  <c:v>28/11-04/12</c:v>
                </c:pt>
                <c:pt idx="7">
                  <c:v>05/12-11/12</c:v>
                </c:pt>
                <c:pt idx="8">
                  <c:v>05/12-11/12</c:v>
                </c:pt>
                <c:pt idx="9">
                  <c:v>12/12-18/12</c:v>
                </c:pt>
                <c:pt idx="10">
                  <c:v>19/12-25/12</c:v>
                </c:pt>
                <c:pt idx="11">
                  <c:v>26/12-01/01</c:v>
                </c:pt>
                <c:pt idx="12">
                  <c:v>02/01-08/02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Dinamizado'!$D$3:$D$34</c15:sqref>
                  </c15:fullRef>
                </c:ext>
              </c:extLst>
              <c:f>'Historico Dinamizado'!$D$22:$D$34</c:f>
              <c:numCache>
                <c:formatCode>#,##0.00</c:formatCode>
                <c:ptCount val="13"/>
                <c:pt idx="0">
                  <c:v>1608232.4566666654</c:v>
                </c:pt>
                <c:pt idx="1">
                  <c:v>1734749.1999999981</c:v>
                </c:pt>
                <c:pt idx="2">
                  <c:v>1364365.7233333318</c:v>
                </c:pt>
                <c:pt idx="3">
                  <c:v>1529460.0466666652</c:v>
                </c:pt>
                <c:pt idx="4">
                  <c:v>1318167.7166666652</c:v>
                </c:pt>
                <c:pt idx="5">
                  <c:v>1260408.4866666654</c:v>
                </c:pt>
                <c:pt idx="6">
                  <c:v>1221685.8366666653</c:v>
                </c:pt>
                <c:pt idx="7">
                  <c:v>1196007.4099999999</c:v>
                </c:pt>
                <c:pt idx="8">
                  <c:v>1196007.4099999999</c:v>
                </c:pt>
                <c:pt idx="9">
                  <c:v>1265754.3666666651</c:v>
                </c:pt>
                <c:pt idx="10">
                  <c:v>994279.96666666539</c:v>
                </c:pt>
                <c:pt idx="11">
                  <c:v>722011.46666666586</c:v>
                </c:pt>
                <c:pt idx="12">
                  <c:v>743293.46666666528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Dinamizado'!$B$3:$B$34</c15:sqref>
                  </c15:fullRef>
                </c:ext>
              </c:extLst>
              <c:f>'Historico Dinamizado'!$B$22:$B$34</c:f>
              <c:strCache>
                <c:ptCount val="13"/>
                <c:pt idx="0">
                  <c:v>17/10-23/10</c:v>
                </c:pt>
                <c:pt idx="1">
                  <c:v>24/10-30/10</c:v>
                </c:pt>
                <c:pt idx="2">
                  <c:v>31/10-06/11</c:v>
                </c:pt>
                <c:pt idx="3">
                  <c:v>07/11-13/11</c:v>
                </c:pt>
                <c:pt idx="4">
                  <c:v>14/11-20/11</c:v>
                </c:pt>
                <c:pt idx="5">
                  <c:v>21/11-27/11</c:v>
                </c:pt>
                <c:pt idx="6">
                  <c:v>28/11-04/12</c:v>
                </c:pt>
                <c:pt idx="7">
                  <c:v>05/12-11/12</c:v>
                </c:pt>
                <c:pt idx="8">
                  <c:v>05/12-11/12</c:v>
                </c:pt>
                <c:pt idx="9">
                  <c:v>12/12-18/12</c:v>
                </c:pt>
                <c:pt idx="10">
                  <c:v>19/12-25/12</c:v>
                </c:pt>
                <c:pt idx="11">
                  <c:v>26/12-01/01</c:v>
                </c:pt>
                <c:pt idx="12">
                  <c:v>02/01-08/02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Dinamizado'!$E$3:$E$34</c15:sqref>
                  </c15:fullRef>
                </c:ext>
              </c:extLst>
              <c:f>'Historico Dinamizado'!$E$22:$E$34</c:f>
              <c:numCache>
                <c:formatCode>#,##0.00</c:formatCode>
                <c:ptCount val="13"/>
                <c:pt idx="0">
                  <c:v>421434.18497000012</c:v>
                </c:pt>
                <c:pt idx="1">
                  <c:v>379280.33332999999</c:v>
                </c:pt>
                <c:pt idx="2">
                  <c:v>241132.81</c:v>
                </c:pt>
                <c:pt idx="3">
                  <c:v>478085.30900000007</c:v>
                </c:pt>
                <c:pt idx="4">
                  <c:v>20579.573333333334</c:v>
                </c:pt>
                <c:pt idx="5">
                  <c:v>0</c:v>
                </c:pt>
                <c:pt idx="6">
                  <c:v>1641.01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12845.800999999999</c:v>
                </c:pt>
                <c:pt idx="12">
                  <c:v>74445.703330000004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26" t="s">
        <v>339</v>
      </c>
      <c r="D2" s="426"/>
      <c r="E2" s="426"/>
      <c r="F2" s="427" t="s">
        <v>343</v>
      </c>
      <c r="G2" s="427"/>
      <c r="H2" s="427"/>
      <c r="I2" s="428" t="s">
        <v>0</v>
      </c>
      <c r="J2" s="428"/>
      <c r="K2" s="428"/>
    </row>
    <row r="3" spans="1:11" x14ac:dyDescent="0.25">
      <c r="A3" s="2"/>
      <c r="C3" s="426" t="s">
        <v>1</v>
      </c>
      <c r="D3" s="426"/>
      <c r="E3" s="426"/>
      <c r="F3" s="429" t="s">
        <v>2</v>
      </c>
      <c r="G3" s="429"/>
      <c r="H3" s="429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1">
        <f>SUM(Horas!C6:I6)</f>
        <v>0</v>
      </c>
      <c r="D6" s="269"/>
      <c r="E6" s="270" t="str">
        <f t="shared" ref="E6:E8" si="0">+IFERROR(C6/D6,"-")</f>
        <v>-</v>
      </c>
      <c r="F6" s="272">
        <f>SUM(Horas!J6:P6)</f>
        <v>0</v>
      </c>
      <c r="G6" s="266"/>
      <c r="H6" s="273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1">
        <f>SUM(Horas!C7:I7)</f>
        <v>0</v>
      </c>
      <c r="D7" s="269"/>
      <c r="E7" s="270" t="str">
        <f t="shared" si="0"/>
        <v>-</v>
      </c>
      <c r="F7" s="272">
        <f>SUM(Horas!J7:P7)</f>
        <v>0</v>
      </c>
      <c r="G7" s="266"/>
      <c r="H7" s="273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1">
        <f>SUM(Horas!C8:I8)</f>
        <v>0</v>
      </c>
      <c r="D8" s="269"/>
      <c r="E8" s="270" t="str">
        <f t="shared" si="0"/>
        <v>-</v>
      </c>
      <c r="F8" s="272">
        <f>SUM(Horas!J8:P8)</f>
        <v>0</v>
      </c>
      <c r="G8" s="266"/>
      <c r="H8" s="273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1">
        <f>SUM(Horas!C9:I9)</f>
        <v>0</v>
      </c>
      <c r="D9" s="268"/>
      <c r="E9" s="270" t="str">
        <f t="shared" ref="E9:E12" si="5">+IFERROR(C9/D9,"-")</f>
        <v>-</v>
      </c>
      <c r="F9" s="272">
        <f>SUM(Horas!J9:P9)</f>
        <v>0</v>
      </c>
      <c r="G9" s="267"/>
      <c r="H9" s="273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1">
        <f>SUM(Horas!C10:I10)</f>
        <v>0</v>
      </c>
      <c r="D10" s="268"/>
      <c r="E10" s="270" t="str">
        <f t="shared" si="5"/>
        <v>-</v>
      </c>
      <c r="F10" s="272">
        <f>SUM(Horas!J10:P10)</f>
        <v>0</v>
      </c>
      <c r="G10" s="267"/>
      <c r="H10" s="273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1">
        <f>SUM(Horas!C11:I11)</f>
        <v>0</v>
      </c>
      <c r="D11" s="268"/>
      <c r="E11" s="270" t="str">
        <f t="shared" si="5"/>
        <v>-</v>
      </c>
      <c r="F11" s="272">
        <f>SUM(Horas!J11:P11)</f>
        <v>0</v>
      </c>
      <c r="G11" s="267"/>
      <c r="H11" s="273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1">
        <f>SUM(Horas!C12:I12)</f>
        <v>0</v>
      </c>
      <c r="D12" s="268"/>
      <c r="E12" s="270" t="str">
        <f t="shared" si="5"/>
        <v>-</v>
      </c>
      <c r="F12" s="272">
        <f>SUM(Horas!J12:P12)</f>
        <v>0</v>
      </c>
      <c r="G12" s="267"/>
      <c r="H12" s="273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1"/>
      <c r="D13" s="268"/>
      <c r="E13" s="270"/>
      <c r="F13" s="272">
        <f>SUM(Horas!J13:P13)</f>
        <v>0</v>
      </c>
      <c r="G13" s="267"/>
      <c r="H13" s="273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1">
        <f>SUM(Horas!C15:I15)</f>
        <v>0</v>
      </c>
      <c r="D16" s="268"/>
      <c r="E16" s="270" t="str">
        <f t="shared" ref="E16:E25" si="9">+IFERROR(C16/D16,"-")</f>
        <v>-</v>
      </c>
      <c r="F16" s="272">
        <f>SUM(Horas!J15:P15)</f>
        <v>0</v>
      </c>
      <c r="G16" s="274"/>
      <c r="H16" s="273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1">
        <f>SUM(Horas!C16:I16)</f>
        <v>0</v>
      </c>
      <c r="D17" s="268"/>
      <c r="E17" s="270" t="str">
        <f t="shared" si="9"/>
        <v>-</v>
      </c>
      <c r="F17" s="272">
        <f>SUM(Horas!J16:P16)</f>
        <v>0</v>
      </c>
      <c r="G17" s="274"/>
      <c r="H17" s="273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1">
        <f>SUM(Horas!C17:I17)</f>
        <v>0</v>
      </c>
      <c r="D18" s="268"/>
      <c r="E18" s="270" t="str">
        <f t="shared" si="9"/>
        <v>-</v>
      </c>
      <c r="F18" s="272">
        <f>SUM(Horas!J17:P17)</f>
        <v>0</v>
      </c>
      <c r="G18" s="274"/>
      <c r="H18" s="273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1">
        <f>SUM(Horas!C18:I18)</f>
        <v>0</v>
      </c>
      <c r="D19" s="268"/>
      <c r="E19" s="270" t="str">
        <f t="shared" si="9"/>
        <v>-</v>
      </c>
      <c r="F19" s="272">
        <f>SUM(Horas!J18:P18)</f>
        <v>0</v>
      </c>
      <c r="G19" s="274"/>
      <c r="H19" s="273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1">
        <f>SUM(Horas!C19:I19)</f>
        <v>0</v>
      </c>
      <c r="D20" s="268"/>
      <c r="E20" s="270" t="str">
        <f>+IFERROR(C20/D20,"-")</f>
        <v>-</v>
      </c>
      <c r="F20" s="272">
        <f>SUM(Horas!J19:P19)</f>
        <v>0</v>
      </c>
      <c r="G20" s="274"/>
      <c r="H20" s="273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1">
        <f>SUM(Horas!C20:I20)</f>
        <v>0</v>
      </c>
      <c r="D21" s="268"/>
      <c r="E21" s="270" t="str">
        <f t="shared" si="9"/>
        <v>-</v>
      </c>
      <c r="F21" s="272">
        <f>SUM(Horas!J20:P20)</f>
        <v>0</v>
      </c>
      <c r="G21" s="274"/>
      <c r="H21" s="273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1">
        <f>SUM(Horas!C21:I21)</f>
        <v>0</v>
      </c>
      <c r="D22" s="268"/>
      <c r="E22" s="270" t="str">
        <f t="shared" si="9"/>
        <v>-</v>
      </c>
      <c r="F22" s="272">
        <f>SUM(Horas!J21:P21)</f>
        <v>0</v>
      </c>
      <c r="G22" s="274"/>
      <c r="H22" s="273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1">
        <f>SUM(Horas!C22:I22)</f>
        <v>0</v>
      </c>
      <c r="D23" s="268"/>
      <c r="E23" s="270" t="str">
        <f t="shared" si="9"/>
        <v>-</v>
      </c>
      <c r="F23" s="272">
        <f>SUM(Horas!J22:P22)</f>
        <v>0</v>
      </c>
      <c r="G23" s="274"/>
      <c r="H23" s="273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1">
        <f>SUM(Horas!C23:I23)</f>
        <v>0</v>
      </c>
      <c r="D24" s="268"/>
      <c r="E24" s="270" t="str">
        <f t="shared" si="9"/>
        <v>-</v>
      </c>
      <c r="F24" s="272">
        <f>SUM(Horas!J23:P23)</f>
        <v>0</v>
      </c>
      <c r="G24" s="267"/>
      <c r="H24" s="273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1">
        <f>SUM(Horas!C24:I24)</f>
        <v>0</v>
      </c>
      <c r="D25" s="268"/>
      <c r="E25" s="270" t="str">
        <f t="shared" si="9"/>
        <v>-</v>
      </c>
      <c r="F25" s="272">
        <f>SUM(Horas!J24:P24)</f>
        <v>0</v>
      </c>
      <c r="G25" s="274"/>
      <c r="H25" s="273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0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5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4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26" t="s">
        <v>339</v>
      </c>
      <c r="D241" s="426"/>
      <c r="E241" s="426"/>
      <c r="F241" s="427" t="s">
        <v>343</v>
      </c>
      <c r="G241" s="427"/>
      <c r="H241" s="427"/>
      <c r="I241" s="428" t="s">
        <v>0</v>
      </c>
      <c r="J241" s="428"/>
      <c r="K241" s="428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30" t="s">
        <v>1</v>
      </c>
      <c r="D242" s="430"/>
      <c r="E242" s="430"/>
      <c r="F242" s="431" t="s">
        <v>2</v>
      </c>
      <c r="G242" s="431"/>
      <c r="H242" s="431"/>
      <c r="I242" s="432"/>
      <c r="J242" s="432"/>
      <c r="K242" s="432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58" t="s">
        <v>3</v>
      </c>
      <c r="D243" s="259" t="s">
        <v>4</v>
      </c>
      <c r="E243" s="260" t="s">
        <v>5</v>
      </c>
      <c r="F243" s="261" t="s">
        <v>3</v>
      </c>
      <c r="G243" s="262" t="s">
        <v>4</v>
      </c>
      <c r="H243" s="263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A2" sqref="A2"/>
    </sheetView>
  </sheetViews>
  <sheetFormatPr baseColWidth="10" defaultRowHeight="15" x14ac:dyDescent="0.25"/>
  <cols>
    <col min="1" max="1" width="69.7109375" customWidth="1"/>
    <col min="2" max="2" width="18.7109375" style="220" customWidth="1"/>
    <col min="3" max="3" width="18.7109375" style="190" customWidth="1"/>
  </cols>
  <sheetData>
    <row r="1" spans="1:3" ht="20.100000000000001" customHeight="1" thickBot="1" x14ac:dyDescent="0.3">
      <c r="A1" s="441" t="s">
        <v>535</v>
      </c>
      <c r="B1" s="442"/>
      <c r="C1" s="442"/>
    </row>
    <row r="2" spans="1:3" ht="20.100000000000001" customHeight="1" thickBot="1" x14ac:dyDescent="0.3">
      <c r="A2" s="348" t="s">
        <v>432</v>
      </c>
      <c r="B2" s="349" t="s">
        <v>373</v>
      </c>
      <c r="C2" s="349" t="s">
        <v>374</v>
      </c>
    </row>
    <row r="3" spans="1:3" x14ac:dyDescent="0.25">
      <c r="A3" s="352" t="s">
        <v>360</v>
      </c>
      <c r="B3" s="296">
        <v>3939.491</v>
      </c>
      <c r="C3" s="297">
        <v>4816</v>
      </c>
    </row>
    <row r="4" spans="1:3" x14ac:dyDescent="0.25">
      <c r="A4" s="352" t="s">
        <v>361</v>
      </c>
      <c r="B4" s="296">
        <v>1760.694</v>
      </c>
      <c r="C4" s="297">
        <v>1243</v>
      </c>
    </row>
    <row r="5" spans="1:3" x14ac:dyDescent="0.25">
      <c r="A5" s="352" t="s">
        <v>362</v>
      </c>
      <c r="B5" s="296">
        <v>1988.2729999999999</v>
      </c>
      <c r="C5" s="297">
        <v>1358</v>
      </c>
    </row>
    <row r="6" spans="1:3" x14ac:dyDescent="0.25">
      <c r="A6" s="352" t="s">
        <v>365</v>
      </c>
      <c r="B6" s="296">
        <v>801.72699999999998</v>
      </c>
      <c r="C6" s="297">
        <v>2791</v>
      </c>
    </row>
    <row r="7" spans="1:3" x14ac:dyDescent="0.25">
      <c r="A7" s="352" t="s">
        <v>420</v>
      </c>
      <c r="B7" s="296">
        <v>745.36300000000006</v>
      </c>
      <c r="C7" s="297">
        <v>2203</v>
      </c>
    </row>
    <row r="8" spans="1:3" x14ac:dyDescent="0.25">
      <c r="A8" s="352" t="s">
        <v>484</v>
      </c>
      <c r="B8" s="296">
        <v>1303.2660000000001</v>
      </c>
      <c r="C8" s="297">
        <v>875</v>
      </c>
    </row>
    <row r="9" spans="1:3" x14ac:dyDescent="0.25">
      <c r="A9" s="352" t="s">
        <v>468</v>
      </c>
      <c r="B9" s="296">
        <v>879.30200000000002</v>
      </c>
      <c r="C9" s="297">
        <v>987</v>
      </c>
    </row>
    <row r="10" spans="1:3" x14ac:dyDescent="0.25">
      <c r="A10" s="352" t="s">
        <v>470</v>
      </c>
      <c r="B10" s="296">
        <v>227.87700000000001</v>
      </c>
      <c r="C10" s="297">
        <v>404</v>
      </c>
    </row>
    <row r="11" spans="1:3" x14ac:dyDescent="0.25">
      <c r="A11" s="352" t="s">
        <v>473</v>
      </c>
      <c r="B11" s="296">
        <v>151.72200000000001</v>
      </c>
      <c r="C11" s="297">
        <v>713</v>
      </c>
    </row>
    <row r="12" spans="1:3" x14ac:dyDescent="0.25">
      <c r="A12" s="347" t="s">
        <v>399</v>
      </c>
      <c r="B12" s="292">
        <v>484.31099999999998</v>
      </c>
      <c r="C12" s="294">
        <v>473</v>
      </c>
    </row>
    <row r="13" spans="1:3" x14ac:dyDescent="0.25">
      <c r="A13" s="347" t="s">
        <v>467</v>
      </c>
      <c r="B13" s="292">
        <v>436.24200000000002</v>
      </c>
      <c r="C13" s="294">
        <v>1274</v>
      </c>
    </row>
    <row r="14" spans="1:3" x14ac:dyDescent="0.25">
      <c r="A14" s="347" t="s">
        <v>510</v>
      </c>
      <c r="B14" s="292">
        <v>716.93600000000004</v>
      </c>
      <c r="C14" s="294">
        <v>416</v>
      </c>
    </row>
    <row r="15" spans="1:3" x14ac:dyDescent="0.25">
      <c r="A15" s="347" t="s">
        <v>363</v>
      </c>
      <c r="B15" s="292">
        <v>496.28100000000001</v>
      </c>
      <c r="C15" s="294">
        <v>921</v>
      </c>
    </row>
    <row r="16" spans="1:3" x14ac:dyDescent="0.25">
      <c r="A16" s="347" t="s">
        <v>364</v>
      </c>
      <c r="B16" s="292">
        <v>572.55200000000002</v>
      </c>
      <c r="C16" s="294">
        <v>869</v>
      </c>
    </row>
    <row r="17" spans="1:3" x14ac:dyDescent="0.25">
      <c r="A17" s="347" t="s">
        <v>465</v>
      </c>
      <c r="B17" s="292">
        <v>301.38</v>
      </c>
      <c r="C17" s="294">
        <v>731</v>
      </c>
    </row>
    <row r="18" spans="1:3" x14ac:dyDescent="0.25">
      <c r="A18" s="347" t="s">
        <v>464</v>
      </c>
      <c r="B18" s="292">
        <v>417.34300000000002</v>
      </c>
      <c r="C18" s="294">
        <v>936</v>
      </c>
    </row>
    <row r="19" spans="1:3" x14ac:dyDescent="0.25">
      <c r="A19" s="347" t="s">
        <v>482</v>
      </c>
      <c r="B19" s="292">
        <v>73.912999999999997</v>
      </c>
      <c r="C19" s="294">
        <v>1055</v>
      </c>
    </row>
    <row r="20" spans="1:3" x14ac:dyDescent="0.25">
      <c r="A20" s="352" t="s">
        <v>466</v>
      </c>
      <c r="B20" s="296">
        <v>371.858</v>
      </c>
      <c r="C20" s="297">
        <v>355</v>
      </c>
    </row>
    <row r="21" spans="1:3" x14ac:dyDescent="0.25">
      <c r="A21" s="347" t="s">
        <v>469</v>
      </c>
      <c r="B21" s="292">
        <v>327.84399999999999</v>
      </c>
      <c r="C21" s="294">
        <v>846</v>
      </c>
    </row>
    <row r="22" spans="1:3" x14ac:dyDescent="0.25">
      <c r="A22" s="347" t="s">
        <v>583</v>
      </c>
      <c r="B22" s="292">
        <v>776.16399999999999</v>
      </c>
      <c r="C22" s="294">
        <v>800</v>
      </c>
    </row>
    <row r="23" spans="1:3" x14ac:dyDescent="0.25">
      <c r="A23" s="347" t="s">
        <v>507</v>
      </c>
      <c r="B23" s="292">
        <v>115.369</v>
      </c>
      <c r="C23" s="294">
        <v>202</v>
      </c>
    </row>
    <row r="24" spans="1:3" x14ac:dyDescent="0.25">
      <c r="A24" s="347" t="s">
        <v>500</v>
      </c>
      <c r="B24" s="292">
        <v>182.41200000000001</v>
      </c>
      <c r="C24" s="294">
        <v>580</v>
      </c>
    </row>
    <row r="25" spans="1:3" x14ac:dyDescent="0.25">
      <c r="A25" s="347" t="s">
        <v>509</v>
      </c>
      <c r="B25" s="292">
        <v>580.78599999999994</v>
      </c>
      <c r="C25" s="294">
        <v>687</v>
      </c>
    </row>
    <row r="26" spans="1:3" x14ac:dyDescent="0.25">
      <c r="A26" s="347" t="s">
        <v>584</v>
      </c>
      <c r="B26" s="292">
        <v>612.553</v>
      </c>
      <c r="C26" s="294">
        <v>608</v>
      </c>
    </row>
    <row r="27" spans="1:3" x14ac:dyDescent="0.25">
      <c r="A27" s="347" t="s">
        <v>479</v>
      </c>
      <c r="B27" s="292">
        <v>136.30799999999999</v>
      </c>
      <c r="C27" s="294">
        <v>702</v>
      </c>
    </row>
    <row r="28" spans="1:3" x14ac:dyDescent="0.25">
      <c r="A28" s="347" t="s">
        <v>530</v>
      </c>
      <c r="B28" s="292">
        <v>192.083</v>
      </c>
      <c r="C28" s="294">
        <v>511</v>
      </c>
    </row>
    <row r="29" spans="1:3" x14ac:dyDescent="0.25">
      <c r="A29" s="347" t="s">
        <v>528</v>
      </c>
      <c r="B29" s="292">
        <v>250.036</v>
      </c>
      <c r="C29" s="294">
        <v>295</v>
      </c>
    </row>
    <row r="30" spans="1:3" x14ac:dyDescent="0.25">
      <c r="A30" s="347" t="s">
        <v>585</v>
      </c>
      <c r="B30" s="292">
        <v>261.72399999999999</v>
      </c>
      <c r="C30" s="294">
        <v>340</v>
      </c>
    </row>
    <row r="31" spans="1:3" x14ac:dyDescent="0.25">
      <c r="A31" s="347" t="s">
        <v>586</v>
      </c>
      <c r="B31" s="292">
        <v>588.36800000000005</v>
      </c>
      <c r="C31" s="294">
        <v>550</v>
      </c>
    </row>
    <row r="32" spans="1:3" x14ac:dyDescent="0.25">
      <c r="A32" s="347" t="s">
        <v>587</v>
      </c>
      <c r="B32" s="292">
        <v>197.47800000000001</v>
      </c>
      <c r="C32" s="294">
        <v>577</v>
      </c>
    </row>
    <row r="33" spans="1:3" x14ac:dyDescent="0.25">
      <c r="A33" s="347" t="s">
        <v>588</v>
      </c>
      <c r="B33" s="292">
        <v>175.39500000000001</v>
      </c>
      <c r="C33" s="294">
        <v>572</v>
      </c>
    </row>
    <row r="34" spans="1:3" x14ac:dyDescent="0.25">
      <c r="A34" s="347" t="s">
        <v>471</v>
      </c>
      <c r="B34" s="292">
        <v>231.38399999999999</v>
      </c>
      <c r="C34" s="294">
        <v>608</v>
      </c>
    </row>
    <row r="35" spans="1:3" x14ac:dyDescent="0.25">
      <c r="A35" s="347" t="s">
        <v>589</v>
      </c>
      <c r="B35" s="292">
        <v>460.66199999999998</v>
      </c>
      <c r="C35" s="294">
        <v>575</v>
      </c>
    </row>
    <row r="36" spans="1:3" x14ac:dyDescent="0.25">
      <c r="A36" s="347" t="s">
        <v>475</v>
      </c>
      <c r="B36" s="292">
        <v>94.448999999999998</v>
      </c>
      <c r="C36" s="294">
        <v>374</v>
      </c>
    </row>
    <row r="37" spans="1:3" x14ac:dyDescent="0.25">
      <c r="A37" s="347" t="s">
        <v>477</v>
      </c>
      <c r="B37" s="292">
        <v>172.60499999999999</v>
      </c>
      <c r="C37" s="294">
        <v>619</v>
      </c>
    </row>
    <row r="38" spans="1:3" x14ac:dyDescent="0.25">
      <c r="A38" s="347" t="s">
        <v>87</v>
      </c>
      <c r="B38" s="292">
        <v>175.48599999999999</v>
      </c>
      <c r="C38" s="294">
        <v>449</v>
      </c>
    </row>
    <row r="39" spans="1:3" x14ac:dyDescent="0.25">
      <c r="A39" s="347" t="s">
        <v>532</v>
      </c>
      <c r="B39" s="292">
        <v>35.712000000000003</v>
      </c>
      <c r="C39" s="294">
        <v>180</v>
      </c>
    </row>
    <row r="40" spans="1:3" x14ac:dyDescent="0.25">
      <c r="A40" s="347" t="s">
        <v>514</v>
      </c>
      <c r="B40" s="292">
        <v>130.64099999999999</v>
      </c>
      <c r="C40" s="294">
        <v>491</v>
      </c>
    </row>
    <row r="41" spans="1:3" x14ac:dyDescent="0.25">
      <c r="A41" s="347" t="s">
        <v>526</v>
      </c>
      <c r="B41" s="292">
        <v>361.40600000000001</v>
      </c>
      <c r="C41" s="294">
        <v>482</v>
      </c>
    </row>
    <row r="42" spans="1:3" x14ac:dyDescent="0.25">
      <c r="A42" s="347" t="s">
        <v>503</v>
      </c>
      <c r="B42" s="292">
        <v>168.458</v>
      </c>
      <c r="C42" s="294">
        <v>593</v>
      </c>
    </row>
    <row r="43" spans="1:3" x14ac:dyDescent="0.25">
      <c r="A43" s="347" t="s">
        <v>461</v>
      </c>
      <c r="B43" s="292">
        <v>134.541</v>
      </c>
      <c r="C43" s="294">
        <v>446</v>
      </c>
    </row>
    <row r="44" spans="1:3" x14ac:dyDescent="0.25">
      <c r="A44" s="347" t="s">
        <v>481</v>
      </c>
      <c r="B44" s="292">
        <v>57.924999999999997</v>
      </c>
      <c r="C44" s="294">
        <v>162</v>
      </c>
    </row>
    <row r="45" spans="1:3" x14ac:dyDescent="0.25">
      <c r="A45" s="347" t="s">
        <v>590</v>
      </c>
      <c r="B45" s="292">
        <v>500.06900000000002</v>
      </c>
      <c r="C45" s="294">
        <v>385</v>
      </c>
    </row>
    <row r="46" spans="1:3" x14ac:dyDescent="0.25">
      <c r="A46" s="347" t="s">
        <v>480</v>
      </c>
      <c r="B46" s="292">
        <v>65.480999999999995</v>
      </c>
      <c r="C46" s="294">
        <v>397</v>
      </c>
    </row>
    <row r="47" spans="1:3" x14ac:dyDescent="0.25">
      <c r="A47" s="347" t="s">
        <v>591</v>
      </c>
      <c r="B47" s="292">
        <v>409.97899999999998</v>
      </c>
      <c r="C47" s="294">
        <v>367</v>
      </c>
    </row>
    <row r="48" spans="1:3" x14ac:dyDescent="0.25">
      <c r="A48" s="347" t="s">
        <v>592</v>
      </c>
      <c r="B48" s="292">
        <v>323.10899999999998</v>
      </c>
      <c r="C48" s="294">
        <v>436</v>
      </c>
    </row>
    <row r="49" spans="1:3" x14ac:dyDescent="0.25">
      <c r="A49" s="347" t="s">
        <v>593</v>
      </c>
      <c r="B49" s="292">
        <v>440.983</v>
      </c>
      <c r="C49" s="294">
        <v>414</v>
      </c>
    </row>
    <row r="50" spans="1:3" x14ac:dyDescent="0.25">
      <c r="A50" s="347" t="s">
        <v>594</v>
      </c>
      <c r="B50" s="292">
        <v>24.298999999999999</v>
      </c>
      <c r="C50" s="294">
        <v>399</v>
      </c>
    </row>
    <row r="51" spans="1:3" x14ac:dyDescent="0.25">
      <c r="A51" s="347" t="s">
        <v>478</v>
      </c>
      <c r="B51" s="292">
        <v>110.786</v>
      </c>
      <c r="C51" s="294">
        <v>284</v>
      </c>
    </row>
    <row r="52" spans="1:3" x14ac:dyDescent="0.25">
      <c r="A52" s="347" t="s">
        <v>486</v>
      </c>
      <c r="B52" s="292">
        <v>210.102</v>
      </c>
      <c r="C52" s="294">
        <v>498</v>
      </c>
    </row>
    <row r="53" spans="1:3" x14ac:dyDescent="0.25">
      <c r="A53" s="347" t="s">
        <v>487</v>
      </c>
      <c r="B53" s="292">
        <v>89.484999999999999</v>
      </c>
      <c r="C53" s="294">
        <v>479</v>
      </c>
    </row>
    <row r="54" spans="1:3" x14ac:dyDescent="0.25">
      <c r="A54" s="347" t="s">
        <v>460</v>
      </c>
      <c r="B54" s="292">
        <v>112.739</v>
      </c>
      <c r="C54" s="294">
        <v>242</v>
      </c>
    </row>
    <row r="55" spans="1:3" x14ac:dyDescent="0.25">
      <c r="A55" s="347" t="s">
        <v>474</v>
      </c>
      <c r="B55" s="292">
        <v>129.73500000000001</v>
      </c>
      <c r="C55" s="294">
        <v>317</v>
      </c>
    </row>
    <row r="56" spans="1:3" x14ac:dyDescent="0.25">
      <c r="A56" s="347" t="s">
        <v>595</v>
      </c>
      <c r="B56" s="292">
        <v>341.16899999999998</v>
      </c>
      <c r="C56" s="294">
        <v>382</v>
      </c>
    </row>
    <row r="57" spans="1:3" x14ac:dyDescent="0.25">
      <c r="A57" s="347" t="s">
        <v>521</v>
      </c>
      <c r="B57" s="292">
        <v>400.30799999999999</v>
      </c>
      <c r="C57" s="294">
        <v>345</v>
      </c>
    </row>
    <row r="58" spans="1:3" x14ac:dyDescent="0.25">
      <c r="A58" s="347" t="s">
        <v>472</v>
      </c>
      <c r="B58" s="292">
        <v>213.65100000000001</v>
      </c>
      <c r="C58" s="294">
        <v>394</v>
      </c>
    </row>
    <row r="59" spans="1:3" x14ac:dyDescent="0.25">
      <c r="A59" s="347" t="s">
        <v>501</v>
      </c>
      <c r="B59" s="292">
        <v>25.131</v>
      </c>
      <c r="C59" s="294">
        <v>458</v>
      </c>
    </row>
    <row r="60" spans="1:3" x14ac:dyDescent="0.25">
      <c r="A60" s="347" t="s">
        <v>476</v>
      </c>
      <c r="B60" s="292">
        <v>67.341999999999999</v>
      </c>
      <c r="C60" s="294">
        <v>187</v>
      </c>
    </row>
    <row r="61" spans="1:3" x14ac:dyDescent="0.25">
      <c r="A61" s="347" t="s">
        <v>596</v>
      </c>
      <c r="B61" s="292">
        <v>99.093999999999994</v>
      </c>
      <c r="C61" s="294">
        <v>374</v>
      </c>
    </row>
    <row r="62" spans="1:3" x14ac:dyDescent="0.25">
      <c r="A62" s="347" t="s">
        <v>597</v>
      </c>
      <c r="B62" s="292">
        <v>335.86</v>
      </c>
      <c r="C62" s="294">
        <v>326</v>
      </c>
    </row>
    <row r="63" spans="1:3" x14ac:dyDescent="0.25">
      <c r="A63" s="347" t="s">
        <v>505</v>
      </c>
      <c r="B63" s="292">
        <v>84.843000000000004</v>
      </c>
      <c r="C63" s="294">
        <v>295</v>
      </c>
    </row>
    <row r="64" spans="1:3" x14ac:dyDescent="0.25">
      <c r="A64" s="347" t="s">
        <v>598</v>
      </c>
      <c r="B64" s="292">
        <v>189.90100000000001</v>
      </c>
      <c r="C64" s="294">
        <v>312</v>
      </c>
    </row>
    <row r="65" spans="1:3" x14ac:dyDescent="0.25">
      <c r="A65" s="347" t="s">
        <v>506</v>
      </c>
      <c r="B65" s="292">
        <v>64.47</v>
      </c>
      <c r="C65" s="294">
        <v>381</v>
      </c>
    </row>
    <row r="66" spans="1:3" x14ac:dyDescent="0.25">
      <c r="A66" s="347" t="s">
        <v>599</v>
      </c>
      <c r="B66" s="292">
        <v>101.89</v>
      </c>
      <c r="C66" s="294">
        <v>404</v>
      </c>
    </row>
    <row r="67" spans="1:3" x14ac:dyDescent="0.25">
      <c r="A67" s="347" t="s">
        <v>600</v>
      </c>
      <c r="B67" s="292">
        <v>239.77500000000001</v>
      </c>
      <c r="C67" s="294">
        <v>335</v>
      </c>
    </row>
    <row r="68" spans="1:3" x14ac:dyDescent="0.25">
      <c r="A68" s="347" t="s">
        <v>77</v>
      </c>
      <c r="B68" s="292">
        <v>205.80600000000001</v>
      </c>
      <c r="C68" s="294">
        <v>378</v>
      </c>
    </row>
    <row r="69" spans="1:3" x14ac:dyDescent="0.25">
      <c r="A69" s="347" t="s">
        <v>529</v>
      </c>
      <c r="B69" s="292">
        <v>109.605</v>
      </c>
      <c r="C69" s="294">
        <v>178</v>
      </c>
    </row>
    <row r="70" spans="1:3" x14ac:dyDescent="0.25">
      <c r="A70" s="347" t="s">
        <v>527</v>
      </c>
      <c r="B70" s="292">
        <v>301.57900000000001</v>
      </c>
      <c r="C70" s="294">
        <v>360</v>
      </c>
    </row>
    <row r="71" spans="1:3" x14ac:dyDescent="0.25">
      <c r="A71" s="347" t="s">
        <v>601</v>
      </c>
      <c r="B71" s="292">
        <v>267.07600000000002</v>
      </c>
      <c r="C71" s="294">
        <v>300</v>
      </c>
    </row>
    <row r="72" spans="1:3" x14ac:dyDescent="0.25">
      <c r="A72" s="347" t="s">
        <v>602</v>
      </c>
      <c r="B72" s="292">
        <v>61.511000000000003</v>
      </c>
      <c r="C72" s="294">
        <v>296</v>
      </c>
    </row>
    <row r="73" spans="1:3" x14ac:dyDescent="0.25">
      <c r="A73" s="347" t="s">
        <v>603</v>
      </c>
      <c r="B73" s="292">
        <v>99.489000000000004</v>
      </c>
      <c r="C73" s="294">
        <v>313</v>
      </c>
    </row>
    <row r="74" spans="1:3" x14ac:dyDescent="0.25">
      <c r="A74" s="347" t="s">
        <v>604</v>
      </c>
      <c r="B74" s="292">
        <v>274.77199999999999</v>
      </c>
      <c r="C74" s="294">
        <v>318</v>
      </c>
    </row>
    <row r="75" spans="1:3" x14ac:dyDescent="0.25">
      <c r="A75" s="347" t="s">
        <v>605</v>
      </c>
      <c r="B75" s="292">
        <v>335.315</v>
      </c>
      <c r="C75" s="294">
        <v>303</v>
      </c>
    </row>
    <row r="76" spans="1:3" x14ac:dyDescent="0.25">
      <c r="A76" s="347" t="s">
        <v>531</v>
      </c>
      <c r="B76" s="292">
        <v>75.543999999999997</v>
      </c>
      <c r="C76" s="294">
        <v>195</v>
      </c>
    </row>
    <row r="77" spans="1:3" x14ac:dyDescent="0.25">
      <c r="A77" s="347" t="s">
        <v>606</v>
      </c>
      <c r="B77" s="292">
        <v>300.62700000000001</v>
      </c>
      <c r="C77" s="294">
        <v>307</v>
      </c>
    </row>
    <row r="78" spans="1:3" x14ac:dyDescent="0.25">
      <c r="A78" s="347" t="s">
        <v>607</v>
      </c>
      <c r="B78" s="292">
        <v>231.73599999999999</v>
      </c>
      <c r="C78" s="294">
        <v>231</v>
      </c>
    </row>
    <row r="79" spans="1:3" x14ac:dyDescent="0.25">
      <c r="A79" s="347" t="s">
        <v>608</v>
      </c>
      <c r="B79" s="292">
        <v>85.454999999999998</v>
      </c>
      <c r="C79" s="294">
        <v>334</v>
      </c>
    </row>
    <row r="80" spans="1:3" x14ac:dyDescent="0.25">
      <c r="A80" s="347" t="s">
        <v>609</v>
      </c>
      <c r="B80" s="292">
        <v>103.011</v>
      </c>
      <c r="C80" s="294">
        <v>310</v>
      </c>
    </row>
    <row r="81" spans="1:3" x14ac:dyDescent="0.25">
      <c r="A81" s="347" t="s">
        <v>610</v>
      </c>
      <c r="B81" s="292">
        <v>94.049000000000007</v>
      </c>
      <c r="C81" s="294">
        <v>337</v>
      </c>
    </row>
    <row r="82" spans="1:3" x14ac:dyDescent="0.25">
      <c r="A82" s="347" t="s">
        <v>611</v>
      </c>
      <c r="B82" s="292">
        <v>243.21799999999999</v>
      </c>
      <c r="C82" s="294">
        <v>289</v>
      </c>
    </row>
    <row r="83" spans="1:3" x14ac:dyDescent="0.25">
      <c r="A83" s="347" t="s">
        <v>612</v>
      </c>
      <c r="B83" s="292">
        <v>86.293999999999997</v>
      </c>
      <c r="C83" s="294">
        <v>192</v>
      </c>
    </row>
    <row r="84" spans="1:3" x14ac:dyDescent="0.25">
      <c r="A84" s="347" t="s">
        <v>613</v>
      </c>
      <c r="B84" s="292">
        <v>59.856000000000002</v>
      </c>
      <c r="C84" s="294">
        <v>322</v>
      </c>
    </row>
    <row r="85" spans="1:3" x14ac:dyDescent="0.25">
      <c r="A85" s="347" t="s">
        <v>614</v>
      </c>
      <c r="B85" s="292">
        <v>99.201999999999998</v>
      </c>
      <c r="C85" s="294">
        <v>311</v>
      </c>
    </row>
    <row r="86" spans="1:3" x14ac:dyDescent="0.25">
      <c r="A86" s="347" t="s">
        <v>615</v>
      </c>
      <c r="B86" s="292">
        <v>270.62400000000002</v>
      </c>
      <c r="C86" s="294">
        <v>269</v>
      </c>
    </row>
    <row r="87" spans="1:3" x14ac:dyDescent="0.25">
      <c r="A87" s="347" t="s">
        <v>616</v>
      </c>
      <c r="B87" s="292">
        <v>58.253</v>
      </c>
      <c r="C87" s="294">
        <v>275</v>
      </c>
    </row>
    <row r="88" spans="1:3" x14ac:dyDescent="0.25">
      <c r="A88" s="347" t="s">
        <v>617</v>
      </c>
      <c r="B88" s="292">
        <v>120.456</v>
      </c>
      <c r="C88" s="294">
        <v>201</v>
      </c>
    </row>
    <row r="89" spans="1:3" x14ac:dyDescent="0.25">
      <c r="A89" s="347" t="s">
        <v>618</v>
      </c>
      <c r="B89" s="292">
        <v>71.849999999999994</v>
      </c>
      <c r="C89" s="294">
        <v>252</v>
      </c>
    </row>
    <row r="90" spans="1:3" x14ac:dyDescent="0.25">
      <c r="A90" s="347" t="s">
        <v>235</v>
      </c>
      <c r="B90" s="292">
        <v>71.730999999999995</v>
      </c>
      <c r="C90" s="294">
        <v>138</v>
      </c>
    </row>
    <row r="91" spans="1:3" x14ac:dyDescent="0.25">
      <c r="A91" s="347" t="s">
        <v>619</v>
      </c>
      <c r="B91" s="292">
        <v>10.423999999999999</v>
      </c>
      <c r="C91" s="294">
        <v>156</v>
      </c>
    </row>
    <row r="92" spans="1:3" x14ac:dyDescent="0.25">
      <c r="A92" s="347" t="s">
        <v>620</v>
      </c>
      <c r="B92" s="292">
        <v>295.93700000000001</v>
      </c>
      <c r="C92" s="294">
        <v>291</v>
      </c>
    </row>
    <row r="93" spans="1:3" x14ac:dyDescent="0.25">
      <c r="A93" s="347" t="s">
        <v>621</v>
      </c>
      <c r="B93" s="292">
        <v>63.878999999999998</v>
      </c>
      <c r="C93" s="294">
        <v>302</v>
      </c>
    </row>
    <row r="94" spans="1:3" x14ac:dyDescent="0.25">
      <c r="A94" s="347" t="s">
        <v>622</v>
      </c>
      <c r="B94" s="292">
        <v>283.952</v>
      </c>
      <c r="C94" s="294">
        <v>229</v>
      </c>
    </row>
    <row r="95" spans="1:3" x14ac:dyDescent="0.25">
      <c r="A95" s="347" t="s">
        <v>623</v>
      </c>
      <c r="B95" s="292">
        <v>196.05500000000001</v>
      </c>
      <c r="C95" s="294">
        <v>241</v>
      </c>
    </row>
    <row r="96" spans="1:3" x14ac:dyDescent="0.25">
      <c r="A96" s="347" t="s">
        <v>624</v>
      </c>
      <c r="B96" s="292">
        <v>67.153000000000006</v>
      </c>
      <c r="C96" s="294">
        <v>226</v>
      </c>
    </row>
    <row r="97" spans="1:3" x14ac:dyDescent="0.25">
      <c r="A97" s="347" t="s">
        <v>625</v>
      </c>
      <c r="B97" s="292">
        <v>131.429</v>
      </c>
      <c r="C97" s="294">
        <v>230</v>
      </c>
    </row>
    <row r="98" spans="1:3" x14ac:dyDescent="0.25">
      <c r="A98" s="347" t="s">
        <v>626</v>
      </c>
      <c r="B98" s="292">
        <v>211.19300000000001</v>
      </c>
      <c r="C98" s="294">
        <v>147</v>
      </c>
    </row>
    <row r="99" spans="1:3" x14ac:dyDescent="0.25">
      <c r="A99" s="347" t="s">
        <v>627</v>
      </c>
      <c r="B99" s="292">
        <v>70.239000000000004</v>
      </c>
      <c r="C99" s="294">
        <v>200</v>
      </c>
    </row>
    <row r="100" spans="1:3" x14ac:dyDescent="0.25">
      <c r="A100" s="347" t="s">
        <v>628</v>
      </c>
      <c r="B100" s="292">
        <v>221.70099999999999</v>
      </c>
      <c r="C100" s="294">
        <v>200</v>
      </c>
    </row>
    <row r="101" spans="1:3" x14ac:dyDescent="0.25">
      <c r="A101" s="347" t="s">
        <v>629</v>
      </c>
      <c r="B101" s="292">
        <v>246.09100000000001</v>
      </c>
      <c r="C101" s="294">
        <v>252</v>
      </c>
    </row>
    <row r="102" spans="1:3" x14ac:dyDescent="0.25">
      <c r="A102" s="347" t="s">
        <v>513</v>
      </c>
      <c r="B102" s="292">
        <v>47.314</v>
      </c>
      <c r="C102" s="294">
        <v>270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F16" sqref="F16"/>
    </sheetView>
  </sheetViews>
  <sheetFormatPr baseColWidth="10" defaultRowHeight="15" x14ac:dyDescent="0.25"/>
  <cols>
    <col min="1" max="1" width="1" customWidth="1"/>
    <col min="2" max="2" width="19.7109375" style="353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48" t="s">
        <v>433</v>
      </c>
      <c r="C2" s="349" t="s">
        <v>434</v>
      </c>
      <c r="D2" s="349" t="s">
        <v>435</v>
      </c>
      <c r="E2" s="349" t="s">
        <v>436</v>
      </c>
      <c r="F2" s="349" t="s">
        <v>437</v>
      </c>
      <c r="G2" s="349" t="s">
        <v>438</v>
      </c>
      <c r="H2" s="349" t="s">
        <v>439</v>
      </c>
      <c r="I2" s="349" t="s">
        <v>440</v>
      </c>
      <c r="J2" s="349" t="s">
        <v>16</v>
      </c>
      <c r="M2" s="360" t="s">
        <v>405</v>
      </c>
    </row>
    <row r="3" spans="2:13" ht="15.75" x14ac:dyDescent="0.25">
      <c r="B3" s="354" t="s">
        <v>398</v>
      </c>
      <c r="C3" s="355">
        <v>1373.85</v>
      </c>
      <c r="D3" s="355">
        <v>1511.2166666666601</v>
      </c>
      <c r="E3" s="355">
        <v>1681.86666666666</v>
      </c>
      <c r="F3" s="355">
        <v>902979.55</v>
      </c>
      <c r="G3" s="355">
        <v>2059.0666666666598</v>
      </c>
      <c r="H3" s="355">
        <v>2132.88333333333</v>
      </c>
      <c r="I3" s="355">
        <v>1719.56666666666</v>
      </c>
      <c r="J3" s="300">
        <f>SUM(C3:I3)</f>
        <v>913458</v>
      </c>
      <c r="K3" s="359">
        <f>J3/$M$3</f>
        <v>0.29331733435001656</v>
      </c>
      <c r="M3" s="361">
        <f>Resumen!C6</f>
        <v>3114231.22</v>
      </c>
    </row>
    <row r="4" spans="2:13" x14ac:dyDescent="0.25">
      <c r="B4" s="354" t="s">
        <v>342</v>
      </c>
      <c r="C4" s="377">
        <v>3674.4833333333299</v>
      </c>
      <c r="D4" s="377">
        <v>4099.8999999999996</v>
      </c>
      <c r="E4" s="377">
        <v>5173.1000000000004</v>
      </c>
      <c r="F4" s="377">
        <v>4251.05</v>
      </c>
      <c r="G4" s="377">
        <v>5004.3666666666604</v>
      </c>
      <c r="H4" s="377">
        <v>5726.85</v>
      </c>
      <c r="I4" s="355">
        <v>9572.8666666666595</v>
      </c>
      <c r="J4" s="300">
        <f t="shared" ref="J4:J12" si="0">SUM(C4:I4)</f>
        <v>37502.616666666654</v>
      </c>
      <c r="K4" s="359">
        <f t="shared" ref="K4:K13" si="1">J4/$M$3</f>
        <v>1.204233533650936E-2</v>
      </c>
    </row>
    <row r="5" spans="2:13" x14ac:dyDescent="0.25">
      <c r="B5" s="354" t="s">
        <v>387</v>
      </c>
      <c r="C5" s="377">
        <v>11027.983333333301</v>
      </c>
      <c r="D5" s="377">
        <v>12116.85</v>
      </c>
      <c r="E5" s="377">
        <v>13712.45</v>
      </c>
      <c r="F5" s="377">
        <v>19603.083333333299</v>
      </c>
      <c r="G5" s="377">
        <v>9815.65</v>
      </c>
      <c r="H5" s="377">
        <v>17308.166666666599</v>
      </c>
      <c r="I5" s="355">
        <v>30255.45</v>
      </c>
      <c r="J5" s="300">
        <f t="shared" si="0"/>
        <v>113839.63333333319</v>
      </c>
      <c r="K5" s="359">
        <f t="shared" si="1"/>
        <v>3.6554650342672107E-2</v>
      </c>
    </row>
    <row r="6" spans="2:13" x14ac:dyDescent="0.25">
      <c r="B6" s="354" t="s">
        <v>392</v>
      </c>
      <c r="C6" s="377">
        <v>527.53333333333296</v>
      </c>
      <c r="D6" s="377">
        <v>948.16666666666595</v>
      </c>
      <c r="E6" s="377">
        <v>2624.2</v>
      </c>
      <c r="F6" s="377">
        <v>763.46666666666601</v>
      </c>
      <c r="G6" s="377">
        <v>2164.88333333333</v>
      </c>
      <c r="H6" s="377">
        <v>1444.5166666666601</v>
      </c>
      <c r="I6" s="355">
        <v>3574.1666666666601</v>
      </c>
      <c r="J6" s="300">
        <f t="shared" si="0"/>
        <v>12046.933333333316</v>
      </c>
      <c r="K6" s="359">
        <f t="shared" si="1"/>
        <v>3.8683490345759602E-3</v>
      </c>
    </row>
    <row r="7" spans="2:13" x14ac:dyDescent="0.25">
      <c r="B7" s="354" t="s">
        <v>393</v>
      </c>
      <c r="C7" s="377">
        <v>431.76666666666603</v>
      </c>
      <c r="D7" s="377">
        <v>300.88333333333298</v>
      </c>
      <c r="E7" s="377">
        <v>461.933333333333</v>
      </c>
      <c r="F7" s="377">
        <v>307.33333333333297</v>
      </c>
      <c r="G7" s="377">
        <v>269.95</v>
      </c>
      <c r="H7" s="377">
        <v>618.98333333333301</v>
      </c>
      <c r="I7" s="355">
        <v>1420.88333333333</v>
      </c>
      <c r="J7" s="300">
        <f t="shared" si="0"/>
        <v>3811.7333333333281</v>
      </c>
      <c r="K7" s="359">
        <f t="shared" si="1"/>
        <v>1.2239724876091018E-3</v>
      </c>
    </row>
    <row r="8" spans="2:13" x14ac:dyDescent="0.25">
      <c r="B8" s="354" t="s">
        <v>394</v>
      </c>
      <c r="C8" s="377">
        <v>909.41666666666595</v>
      </c>
      <c r="D8" s="377">
        <v>829.31666666666604</v>
      </c>
      <c r="E8" s="377">
        <v>584.5</v>
      </c>
      <c r="F8" s="377">
        <v>572.28333333333296</v>
      </c>
      <c r="G8" s="377">
        <v>602.98333333333301</v>
      </c>
      <c r="H8" s="377">
        <v>681.8</v>
      </c>
      <c r="I8" s="355">
        <v>854.05</v>
      </c>
      <c r="J8" s="300">
        <f t="shared" si="0"/>
        <v>5034.3499999999976</v>
      </c>
      <c r="K8" s="359">
        <f t="shared" si="1"/>
        <v>1.6165626905506384E-3</v>
      </c>
    </row>
    <row r="9" spans="2:13" x14ac:dyDescent="0.25">
      <c r="B9" s="354" t="s">
        <v>397</v>
      </c>
      <c r="C9" s="377">
        <v>114.6</v>
      </c>
      <c r="D9" s="377">
        <v>158.44999999999999</v>
      </c>
      <c r="E9" s="377">
        <v>193.4</v>
      </c>
      <c r="F9" s="377">
        <v>301.14999999999998</v>
      </c>
      <c r="G9" s="377">
        <v>574.76666666666597</v>
      </c>
      <c r="H9" s="377">
        <v>549.78333333333296</v>
      </c>
      <c r="I9" s="355">
        <v>592.36666666666599</v>
      </c>
      <c r="J9" s="300">
        <f t="shared" si="0"/>
        <v>2484.5166666666646</v>
      </c>
      <c r="K9" s="359">
        <f t="shared" si="1"/>
        <v>7.9779454098037855E-4</v>
      </c>
    </row>
    <row r="10" spans="2:13" x14ac:dyDescent="0.25">
      <c r="B10" s="354" t="s">
        <v>395</v>
      </c>
      <c r="C10" s="377">
        <v>1424.0333333333299</v>
      </c>
      <c r="D10" s="377">
        <v>665.81666666666604</v>
      </c>
      <c r="E10" s="377">
        <v>490.4</v>
      </c>
      <c r="F10" s="377">
        <v>424.61666666666599</v>
      </c>
      <c r="G10" s="377">
        <v>1369.5833333333301</v>
      </c>
      <c r="H10" s="377">
        <v>737.33333333333303</v>
      </c>
      <c r="I10" s="355">
        <v>655.95</v>
      </c>
      <c r="J10" s="300">
        <f t="shared" si="0"/>
        <v>5767.7333333333245</v>
      </c>
      <c r="K10" s="359">
        <f t="shared" si="1"/>
        <v>1.8520568724287993E-3</v>
      </c>
    </row>
    <row r="11" spans="2:13" x14ac:dyDescent="0.25">
      <c r="B11" s="354" t="s">
        <v>396</v>
      </c>
      <c r="C11" s="377">
        <v>135.9</v>
      </c>
      <c r="D11" s="377">
        <v>291.76666666666603</v>
      </c>
      <c r="E11" s="377">
        <v>275.53333333333302</v>
      </c>
      <c r="F11" s="377">
        <v>253.78333333333299</v>
      </c>
      <c r="G11" s="377">
        <v>272.64999999999998</v>
      </c>
      <c r="H11" s="377">
        <v>293.89999999999998</v>
      </c>
      <c r="I11" s="355">
        <v>308.06666666666598</v>
      </c>
      <c r="J11" s="300">
        <f t="shared" si="0"/>
        <v>1831.5999999999979</v>
      </c>
      <c r="K11" s="359">
        <f t="shared" si="1"/>
        <v>5.8813873171562319E-4</v>
      </c>
    </row>
    <row r="12" spans="2:13" x14ac:dyDescent="0.25">
      <c r="B12" s="354" t="s">
        <v>462</v>
      </c>
      <c r="C12" s="377">
        <v>618.68333333333305</v>
      </c>
      <c r="D12" s="377">
        <v>464.7</v>
      </c>
      <c r="E12" s="377">
        <v>341.05</v>
      </c>
      <c r="F12" s="377">
        <v>622.33333333333303</v>
      </c>
      <c r="G12" s="377">
        <v>364.9</v>
      </c>
      <c r="H12" s="377">
        <v>1432.35</v>
      </c>
      <c r="I12" s="355">
        <v>674.31666666666604</v>
      </c>
      <c r="J12" s="300">
        <f t="shared" si="0"/>
        <v>4518.3333333333321</v>
      </c>
      <c r="K12" s="359">
        <f t="shared" si="1"/>
        <v>1.4508663660925381E-3</v>
      </c>
    </row>
    <row r="13" spans="2:13" ht="20.25" customHeight="1" x14ac:dyDescent="0.25">
      <c r="B13" s="356" t="s">
        <v>16</v>
      </c>
      <c r="C13" s="357">
        <f t="shared" ref="C13:I13" si="2">SUM(C3:C11)</f>
        <v>19619.566666666626</v>
      </c>
      <c r="D13" s="357">
        <f t="shared" si="2"/>
        <v>20922.366666666654</v>
      </c>
      <c r="E13" s="357">
        <f t="shared" si="2"/>
        <v>25197.383333333331</v>
      </c>
      <c r="F13" s="357">
        <f t="shared" si="2"/>
        <v>929456.31666666677</v>
      </c>
      <c r="G13" s="357">
        <f t="shared" si="2"/>
        <v>22133.899999999983</v>
      </c>
      <c r="H13" s="357">
        <f t="shared" si="2"/>
        <v>29494.216666666587</v>
      </c>
      <c r="I13" s="357">
        <f t="shared" si="2"/>
        <v>48953.36666666664</v>
      </c>
      <c r="J13" s="358">
        <f>SUM(J3:J12)</f>
        <v>1100295.4500000002</v>
      </c>
      <c r="K13" s="359">
        <f t="shared" si="1"/>
        <v>0.35331206075315119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tabSelected="1" zoomScale="70" zoomScaleNormal="70" workbookViewId="0">
      <pane ySplit="1" topLeftCell="A32" activePane="bottomLeft" state="frozen"/>
      <selection activeCell="L33" sqref="L33:L37"/>
      <selection pane="bottomLeft" activeCell="D45" sqref="D45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43"/>
      <c r="B1" s="443"/>
    </row>
    <row r="2" spans="1:16" ht="15.75" thickBot="1" x14ac:dyDescent="0.3">
      <c r="A2" s="443"/>
      <c r="B2" s="443"/>
      <c r="C2" s="444" t="s">
        <v>523</v>
      </c>
      <c r="D2" s="445"/>
      <c r="E2" s="445"/>
      <c r="F2" s="445"/>
      <c r="G2" s="445"/>
      <c r="H2" s="445"/>
      <c r="I2" s="446"/>
      <c r="J2" s="444" t="s">
        <v>535</v>
      </c>
      <c r="K2" s="445"/>
      <c r="L2" s="445"/>
      <c r="M2" s="445"/>
      <c r="N2" s="445"/>
      <c r="O2" s="445"/>
      <c r="P2" s="446"/>
    </row>
    <row r="3" spans="1:16" ht="15.75" thickBot="1" x14ac:dyDescent="0.3">
      <c r="A3" s="443"/>
      <c r="B3" s="443"/>
      <c r="C3" s="447" t="s">
        <v>2</v>
      </c>
      <c r="D3" s="448"/>
      <c r="E3" s="448"/>
      <c r="F3" s="448"/>
      <c r="G3" s="448"/>
      <c r="H3" s="448"/>
      <c r="I3" s="449"/>
      <c r="J3" s="447" t="s">
        <v>2</v>
      </c>
      <c r="K3" s="448"/>
      <c r="L3" s="448"/>
      <c r="M3" s="448"/>
      <c r="N3" s="448"/>
      <c r="O3" s="448"/>
      <c r="P3" s="449"/>
    </row>
    <row r="4" spans="1:16" ht="15.75" thickBot="1" x14ac:dyDescent="0.3">
      <c r="A4" s="443"/>
      <c r="B4" s="443"/>
      <c r="C4" s="128">
        <v>44921</v>
      </c>
      <c r="D4" s="128">
        <v>44922</v>
      </c>
      <c r="E4" s="128">
        <v>44923</v>
      </c>
      <c r="F4" s="128">
        <v>44924</v>
      </c>
      <c r="G4" s="128">
        <v>44925</v>
      </c>
      <c r="H4" s="128">
        <v>44926</v>
      </c>
      <c r="I4" s="128">
        <v>44927</v>
      </c>
      <c r="J4" s="128">
        <v>44928</v>
      </c>
      <c r="K4" s="128">
        <v>44929</v>
      </c>
      <c r="L4" s="128">
        <v>44930</v>
      </c>
      <c r="M4" s="128">
        <v>44931</v>
      </c>
      <c r="N4" s="128">
        <v>44932</v>
      </c>
      <c r="O4" s="128">
        <v>44933</v>
      </c>
      <c r="P4" s="128">
        <v>44934</v>
      </c>
    </row>
    <row r="5" spans="1:16" ht="15.75" thickBot="1" x14ac:dyDescent="0.3">
      <c r="B5" s="15" t="s">
        <v>412</v>
      </c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4" t="s">
        <v>346</v>
      </c>
      <c r="C6" s="189">
        <v>24558</v>
      </c>
      <c r="D6" s="190">
        <v>21617</v>
      </c>
      <c r="E6" s="190">
        <v>21627</v>
      </c>
      <c r="F6" s="190">
        <v>20209</v>
      </c>
      <c r="G6" s="190">
        <v>20394</v>
      </c>
      <c r="H6" s="190"/>
      <c r="I6" s="190"/>
      <c r="J6" s="193">
        <v>23470</v>
      </c>
      <c r="K6" s="193">
        <v>22639</v>
      </c>
      <c r="L6" s="193">
        <v>35131</v>
      </c>
      <c r="M6" s="193">
        <v>27372</v>
      </c>
      <c r="N6" s="193">
        <v>24973</v>
      </c>
      <c r="O6" s="193"/>
      <c r="P6" s="194"/>
    </row>
    <row r="7" spans="1:16" x14ac:dyDescent="0.25">
      <c r="B7" s="188" t="s">
        <v>347</v>
      </c>
      <c r="C7" s="189">
        <v>38892</v>
      </c>
      <c r="D7" s="190">
        <v>37821</v>
      </c>
      <c r="E7" s="190">
        <v>37624</v>
      </c>
      <c r="F7" s="190">
        <v>36408</v>
      </c>
      <c r="G7" s="190">
        <v>35702</v>
      </c>
      <c r="H7" s="190"/>
      <c r="I7" s="190"/>
      <c r="J7" s="193">
        <v>37804</v>
      </c>
      <c r="K7" s="193">
        <v>38047</v>
      </c>
      <c r="L7" s="193">
        <v>54366</v>
      </c>
      <c r="M7" s="193">
        <v>43786</v>
      </c>
      <c r="N7" s="193">
        <v>40304</v>
      </c>
      <c r="O7" s="193"/>
      <c r="P7" s="194"/>
    </row>
    <row r="8" spans="1:16" ht="18" customHeight="1" x14ac:dyDescent="0.25">
      <c r="B8" s="188" t="s">
        <v>348</v>
      </c>
      <c r="C8" s="189">
        <v>11665</v>
      </c>
      <c r="D8" s="190">
        <v>10911</v>
      </c>
      <c r="E8" s="190">
        <v>10367</v>
      </c>
      <c r="F8" s="190">
        <v>9548</v>
      </c>
      <c r="G8" s="190">
        <v>8359</v>
      </c>
      <c r="H8" s="190"/>
      <c r="I8" s="190"/>
      <c r="J8" s="193">
        <v>7705</v>
      </c>
      <c r="K8" s="193">
        <v>7097</v>
      </c>
      <c r="L8" s="193">
        <v>7843</v>
      </c>
      <c r="M8" s="193">
        <v>6521</v>
      </c>
      <c r="N8" s="193">
        <v>5679</v>
      </c>
      <c r="O8" s="193"/>
      <c r="P8" s="194"/>
    </row>
    <row r="9" spans="1:16" x14ac:dyDescent="0.25">
      <c r="B9" s="188" t="s">
        <v>349</v>
      </c>
      <c r="C9" s="189">
        <v>30994</v>
      </c>
      <c r="D9" s="190">
        <v>28255</v>
      </c>
      <c r="E9" s="190">
        <v>25665</v>
      </c>
      <c r="F9" s="190">
        <v>24595</v>
      </c>
      <c r="G9" s="190">
        <v>22352</v>
      </c>
      <c r="H9" s="190"/>
      <c r="I9" s="190"/>
      <c r="J9" s="192">
        <v>26286</v>
      </c>
      <c r="K9" s="193">
        <v>27316</v>
      </c>
      <c r="L9" s="193">
        <v>29487</v>
      </c>
      <c r="M9" s="193">
        <v>26808</v>
      </c>
      <c r="N9" s="193">
        <v>24533</v>
      </c>
      <c r="O9" s="193"/>
      <c r="P9" s="194"/>
    </row>
    <row r="10" spans="1:16" x14ac:dyDescent="0.25">
      <c r="B10" s="188" t="s">
        <v>350</v>
      </c>
      <c r="C10" s="189">
        <v>21037</v>
      </c>
      <c r="D10" s="190">
        <v>18686</v>
      </c>
      <c r="E10" s="190">
        <v>17915</v>
      </c>
      <c r="F10" s="190">
        <v>17088</v>
      </c>
      <c r="G10" s="190">
        <v>16111</v>
      </c>
      <c r="H10" s="190"/>
      <c r="I10" s="190"/>
      <c r="J10" s="192">
        <v>19508</v>
      </c>
      <c r="K10" s="193">
        <v>19549</v>
      </c>
      <c r="L10" s="193">
        <v>20990</v>
      </c>
      <c r="M10" s="193">
        <v>19182</v>
      </c>
      <c r="N10" s="193">
        <v>17602</v>
      </c>
      <c r="O10" s="193"/>
      <c r="P10" s="194"/>
    </row>
    <row r="11" spans="1:16" x14ac:dyDescent="0.25">
      <c r="B11" s="188" t="s">
        <v>524</v>
      </c>
      <c r="C11" s="189">
        <v>21961</v>
      </c>
      <c r="D11" s="190">
        <v>20546</v>
      </c>
      <c r="E11" s="190">
        <v>19947</v>
      </c>
      <c r="F11" s="190">
        <v>19586</v>
      </c>
      <c r="G11" s="190">
        <v>17480</v>
      </c>
      <c r="H11" s="190"/>
      <c r="I11" s="190"/>
      <c r="J11" s="192">
        <v>19338</v>
      </c>
      <c r="K11" s="193">
        <v>19953</v>
      </c>
      <c r="L11" s="193">
        <v>21154</v>
      </c>
      <c r="M11" s="193">
        <v>19169</v>
      </c>
      <c r="N11" s="193">
        <v>18402</v>
      </c>
      <c r="O11" s="193"/>
      <c r="P11" s="194"/>
    </row>
    <row r="12" spans="1:16" x14ac:dyDescent="0.25">
      <c r="B12" s="188" t="s">
        <v>352</v>
      </c>
      <c r="C12" s="189">
        <v>19438</v>
      </c>
      <c r="D12" s="190">
        <v>15636</v>
      </c>
      <c r="E12" s="190">
        <v>14569</v>
      </c>
      <c r="F12" s="190">
        <v>13543</v>
      </c>
      <c r="G12" s="190">
        <v>11706</v>
      </c>
      <c r="H12" s="190"/>
      <c r="I12" s="190"/>
      <c r="J12" s="192">
        <v>13084</v>
      </c>
      <c r="K12" s="193">
        <v>12761</v>
      </c>
      <c r="L12" s="193">
        <v>13333</v>
      </c>
      <c r="M12" s="193">
        <v>11624</v>
      </c>
      <c r="N12" s="193">
        <v>10501</v>
      </c>
      <c r="O12" s="193"/>
      <c r="P12" s="194"/>
    </row>
    <row r="13" spans="1:16" x14ac:dyDescent="0.25">
      <c r="B13" s="188" t="s">
        <v>353</v>
      </c>
      <c r="C13" s="189">
        <v>3047</v>
      </c>
      <c r="D13" s="190">
        <v>2960</v>
      </c>
      <c r="E13" s="190">
        <v>2826</v>
      </c>
      <c r="F13" s="190">
        <v>2663</v>
      </c>
      <c r="G13" s="190">
        <v>2109</v>
      </c>
      <c r="H13" s="190"/>
      <c r="I13" s="190"/>
      <c r="J13" s="193">
        <v>2470</v>
      </c>
      <c r="K13" s="193">
        <v>2719</v>
      </c>
      <c r="L13" s="193">
        <v>3181</v>
      </c>
      <c r="M13" s="193">
        <v>3207</v>
      </c>
      <c r="N13" s="193">
        <v>3018</v>
      </c>
      <c r="O13" s="193"/>
      <c r="P13" s="194"/>
    </row>
    <row r="14" spans="1:16" ht="15.75" thickBot="1" x14ac:dyDescent="0.3">
      <c r="B14" s="188" t="s">
        <v>390</v>
      </c>
      <c r="C14" s="189">
        <v>29363</v>
      </c>
      <c r="D14" s="190">
        <v>23878</v>
      </c>
      <c r="E14" s="190">
        <v>21046</v>
      </c>
      <c r="F14" s="190">
        <v>19174</v>
      </c>
      <c r="G14" s="190">
        <v>16855</v>
      </c>
      <c r="H14" s="190"/>
      <c r="I14" s="190"/>
      <c r="J14" s="192">
        <v>17831</v>
      </c>
      <c r="K14" s="193">
        <v>18025</v>
      </c>
      <c r="L14" s="193">
        <v>18663</v>
      </c>
      <c r="M14" s="193">
        <v>17385</v>
      </c>
      <c r="N14" s="193">
        <v>15469</v>
      </c>
      <c r="O14" s="193"/>
      <c r="P14" s="194"/>
    </row>
    <row r="15" spans="1:16" ht="15.75" thickBot="1" x14ac:dyDescent="0.3">
      <c r="B15" s="196" t="s">
        <v>16</v>
      </c>
      <c r="C15" s="195">
        <v>200955</v>
      </c>
      <c r="D15" s="195">
        <v>180310</v>
      </c>
      <c r="E15" s="195">
        <v>171586</v>
      </c>
      <c r="F15" s="195">
        <v>162814</v>
      </c>
      <c r="G15" s="195">
        <v>151068</v>
      </c>
      <c r="H15" s="195"/>
      <c r="I15" s="195"/>
      <c r="J15" s="195">
        <f>SUM(J6:J14)</f>
        <v>167496</v>
      </c>
      <c r="K15" s="195">
        <f t="shared" ref="K15:P15" si="0">SUM(K6:K14)</f>
        <v>168106</v>
      </c>
      <c r="L15" s="195">
        <f t="shared" si="0"/>
        <v>204148</v>
      </c>
      <c r="M15" s="195">
        <f t="shared" si="0"/>
        <v>175054</v>
      </c>
      <c r="N15" s="195">
        <f t="shared" si="0"/>
        <v>160481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413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15856</v>
      </c>
      <c r="I17" s="185"/>
      <c r="J17" s="186"/>
      <c r="K17" s="187"/>
      <c r="L17" s="187"/>
      <c r="M17" s="187"/>
      <c r="N17" s="187"/>
      <c r="O17" s="187">
        <v>15337</v>
      </c>
      <c r="P17" s="379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5607</v>
      </c>
      <c r="I18" s="191"/>
      <c r="J18" s="192"/>
      <c r="K18" s="193"/>
      <c r="L18" s="193"/>
      <c r="M18" s="193"/>
      <c r="N18" s="193"/>
      <c r="O18" s="193">
        <v>5846</v>
      </c>
      <c r="P18" s="380"/>
    </row>
    <row r="19" spans="2:16" x14ac:dyDescent="0.25">
      <c r="B19" s="188" t="s">
        <v>416</v>
      </c>
      <c r="C19" s="189"/>
      <c r="D19" s="190"/>
      <c r="E19" s="190"/>
      <c r="F19" s="190"/>
      <c r="G19" s="190"/>
      <c r="H19" s="190">
        <v>20574</v>
      </c>
      <c r="I19" s="191"/>
      <c r="J19" s="192"/>
      <c r="K19" s="193"/>
      <c r="L19" s="193"/>
      <c r="M19" s="193"/>
      <c r="N19" s="193"/>
      <c r="O19" s="193">
        <v>29703</v>
      </c>
      <c r="P19" s="380"/>
    </row>
    <row r="20" spans="2:16" x14ac:dyDescent="0.25">
      <c r="B20" s="188" t="s">
        <v>458</v>
      </c>
      <c r="C20" s="189"/>
      <c r="D20" s="190"/>
      <c r="E20" s="190"/>
      <c r="F20" s="190"/>
      <c r="G20" s="190"/>
      <c r="H20" s="190">
        <v>19325</v>
      </c>
      <c r="I20" s="191"/>
      <c r="J20" s="192"/>
      <c r="K20" s="193"/>
      <c r="L20" s="193"/>
      <c r="M20" s="193"/>
      <c r="N20" s="193"/>
      <c r="O20" s="193">
        <v>26034</v>
      </c>
      <c r="P20" s="380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15672</v>
      </c>
      <c r="I21" s="191"/>
      <c r="J21" s="192"/>
      <c r="K21" s="193"/>
      <c r="L21" s="193"/>
      <c r="M21" s="193"/>
      <c r="N21" s="193"/>
      <c r="O21" s="193">
        <v>15296</v>
      </c>
      <c r="P21" s="380"/>
    </row>
    <row r="22" spans="2:16" x14ac:dyDescent="0.25">
      <c r="B22" s="188" t="s">
        <v>417</v>
      </c>
      <c r="C22" s="189"/>
      <c r="D22" s="190"/>
      <c r="E22" s="190"/>
      <c r="F22" s="190"/>
      <c r="G22" s="190"/>
      <c r="H22" s="190">
        <v>25968</v>
      </c>
      <c r="I22" s="191"/>
      <c r="J22" s="192"/>
      <c r="K22" s="193"/>
      <c r="L22" s="193"/>
      <c r="M22" s="193"/>
      <c r="N22" s="193"/>
      <c r="O22" s="193">
        <v>27932</v>
      </c>
      <c r="P22" s="380"/>
    </row>
    <row r="23" spans="2:16" x14ac:dyDescent="0.25">
      <c r="B23" s="257" t="s">
        <v>414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193"/>
      <c r="P23" s="380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20791</v>
      </c>
      <c r="J24" s="192"/>
      <c r="K24" s="193"/>
      <c r="L24" s="193"/>
      <c r="M24" s="375"/>
      <c r="N24" s="193"/>
      <c r="O24" s="193"/>
      <c r="P24" s="413">
        <v>38622</v>
      </c>
    </row>
    <row r="25" spans="2:16" x14ac:dyDescent="0.25">
      <c r="B25" s="188" t="s">
        <v>356</v>
      </c>
      <c r="I25" s="190">
        <v>28139</v>
      </c>
      <c r="J25" s="192"/>
      <c r="K25" s="193"/>
      <c r="L25" s="193"/>
      <c r="M25" s="193"/>
      <c r="N25" s="193"/>
      <c r="O25" s="193"/>
      <c r="P25" s="380">
        <v>31086</v>
      </c>
    </row>
    <row r="26" spans="2:16" x14ac:dyDescent="0.25">
      <c r="B26" s="188" t="s">
        <v>415</v>
      </c>
      <c r="I26" s="190">
        <v>27487</v>
      </c>
      <c r="J26" s="192"/>
      <c r="K26" s="193"/>
      <c r="L26" s="193"/>
      <c r="M26" s="193"/>
      <c r="N26" s="193"/>
      <c r="O26" s="193"/>
      <c r="P26" s="380">
        <v>30567</v>
      </c>
    </row>
    <row r="27" spans="2:16" ht="15.75" thickBot="1" x14ac:dyDescent="0.3">
      <c r="B27" s="188" t="s">
        <v>357</v>
      </c>
      <c r="I27" s="190">
        <v>2898</v>
      </c>
      <c r="J27" s="192"/>
      <c r="K27" s="193"/>
      <c r="L27" s="193"/>
      <c r="M27" s="193"/>
      <c r="N27" s="193"/>
      <c r="O27" s="193"/>
      <c r="P27" s="380">
        <v>5646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103002</v>
      </c>
      <c r="I28" s="293">
        <v>79315</v>
      </c>
      <c r="J28" s="195"/>
      <c r="K28" s="195"/>
      <c r="L28" s="195"/>
      <c r="M28" s="195"/>
      <c r="N28" s="195"/>
      <c r="O28" s="195">
        <f>SUM(O17:O27)</f>
        <v>120148</v>
      </c>
      <c r="P28" s="195">
        <f>SUM(P17:P27)</f>
        <v>105921</v>
      </c>
    </row>
    <row r="29" spans="2:16" ht="15.75" thickBot="1" x14ac:dyDescent="0.3"/>
    <row r="30" spans="2:16" ht="15.75" thickBot="1" x14ac:dyDescent="0.3">
      <c r="B30" s="131" t="s">
        <v>412</v>
      </c>
      <c r="C30" s="200" t="s">
        <v>523</v>
      </c>
      <c r="D30" s="201" t="s">
        <v>535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108405</v>
      </c>
      <c r="D31" s="205">
        <f t="shared" ref="D31:D40" si="2">SUM(J6:P6)</f>
        <v>133585</v>
      </c>
      <c r="E31" s="206">
        <f t="shared" ref="E31:E40" si="3">+IFERROR((D31-C31)/C31,"-")</f>
        <v>0.23227710898943776</v>
      </c>
    </row>
    <row r="32" spans="2:16" x14ac:dyDescent="0.25">
      <c r="B32" s="207" t="s">
        <v>347</v>
      </c>
      <c r="C32" s="208">
        <f t="shared" si="1"/>
        <v>186447</v>
      </c>
      <c r="D32" s="209">
        <f t="shared" si="2"/>
        <v>214307</v>
      </c>
      <c r="E32" s="210">
        <f t="shared" si="3"/>
        <v>0.14942584219644189</v>
      </c>
    </row>
    <row r="33" spans="2:5" x14ac:dyDescent="0.25">
      <c r="B33" s="207" t="s">
        <v>348</v>
      </c>
      <c r="C33" s="208">
        <f t="shared" si="1"/>
        <v>50850</v>
      </c>
      <c r="D33" s="209">
        <f t="shared" si="2"/>
        <v>34845</v>
      </c>
      <c r="E33" s="210">
        <f t="shared" si="3"/>
        <v>-0.31474926253687313</v>
      </c>
    </row>
    <row r="34" spans="2:5" x14ac:dyDescent="0.25">
      <c r="B34" s="207" t="s">
        <v>349</v>
      </c>
      <c r="C34" s="208">
        <f t="shared" si="1"/>
        <v>131861</v>
      </c>
      <c r="D34" s="209">
        <f t="shared" si="2"/>
        <v>134430</v>
      </c>
      <c r="E34" s="210">
        <f t="shared" si="3"/>
        <v>1.9482637019285459E-2</v>
      </c>
    </row>
    <row r="35" spans="2:5" x14ac:dyDescent="0.25">
      <c r="B35" s="207" t="s">
        <v>350</v>
      </c>
      <c r="C35" s="208">
        <f t="shared" si="1"/>
        <v>90837</v>
      </c>
      <c r="D35" s="209">
        <f t="shared" si="2"/>
        <v>96831</v>
      </c>
      <c r="E35" s="210">
        <f t="shared" si="3"/>
        <v>6.5986327157435853E-2</v>
      </c>
    </row>
    <row r="36" spans="2:5" x14ac:dyDescent="0.25">
      <c r="B36" s="207" t="s">
        <v>351</v>
      </c>
      <c r="C36" s="208">
        <f t="shared" si="1"/>
        <v>99520</v>
      </c>
      <c r="D36" s="209">
        <f t="shared" si="2"/>
        <v>98016</v>
      </c>
      <c r="E36" s="210">
        <f t="shared" si="3"/>
        <v>-1.5112540192926046E-2</v>
      </c>
    </row>
    <row r="37" spans="2:5" x14ac:dyDescent="0.25">
      <c r="B37" s="207" t="s">
        <v>352</v>
      </c>
      <c r="C37" s="208">
        <f t="shared" si="1"/>
        <v>74892</v>
      </c>
      <c r="D37" s="209">
        <f t="shared" si="2"/>
        <v>61303</v>
      </c>
      <c r="E37" s="210">
        <f t="shared" si="3"/>
        <v>-0.18144795171713934</v>
      </c>
    </row>
    <row r="38" spans="2:5" x14ac:dyDescent="0.25">
      <c r="B38" s="203" t="s">
        <v>353</v>
      </c>
      <c r="C38" s="208">
        <f t="shared" si="1"/>
        <v>13605</v>
      </c>
      <c r="D38" s="209">
        <f t="shared" si="2"/>
        <v>14595</v>
      </c>
      <c r="E38" s="211">
        <f t="shared" si="3"/>
        <v>7.2767364939360535E-2</v>
      </c>
    </row>
    <row r="39" spans="2:5" ht="15.75" thickBot="1" x14ac:dyDescent="0.3">
      <c r="B39" s="203" t="s">
        <v>390</v>
      </c>
      <c r="C39" s="208">
        <f t="shared" si="1"/>
        <v>110316</v>
      </c>
      <c r="D39" s="209">
        <f t="shared" si="2"/>
        <v>87373</v>
      </c>
      <c r="E39" s="211">
        <f t="shared" ref="E39" si="4">+IFERROR((D39-C39)/C39,"-")</f>
        <v>-0.2079752710395591</v>
      </c>
    </row>
    <row r="40" spans="2:5" ht="15.75" thickBot="1" x14ac:dyDescent="0.3">
      <c r="B40" s="212" t="s">
        <v>16</v>
      </c>
      <c r="C40" s="213">
        <f t="shared" si="1"/>
        <v>866733</v>
      </c>
      <c r="D40" s="214">
        <f t="shared" si="2"/>
        <v>875285</v>
      </c>
      <c r="E40" s="215">
        <f t="shared" si="3"/>
        <v>9.8669371075060016E-3</v>
      </c>
    </row>
    <row r="41" spans="2:5" ht="15.75" thickBot="1" x14ac:dyDescent="0.3">
      <c r="B41" s="131" t="s">
        <v>413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D48" si="6">H17</f>
        <v>15856</v>
      </c>
      <c r="D42" s="208">
        <f>O17</f>
        <v>15337</v>
      </c>
      <c r="E42" s="216">
        <f t="shared" si="5"/>
        <v>-3.2732088799192732E-2</v>
      </c>
    </row>
    <row r="43" spans="2:5" x14ac:dyDescent="0.25">
      <c r="B43" s="207" t="s">
        <v>359</v>
      </c>
      <c r="C43" s="208">
        <f t="shared" si="6"/>
        <v>5607</v>
      </c>
      <c r="D43" s="208">
        <f t="shared" ref="D43:D47" si="7">O18</f>
        <v>5846</v>
      </c>
      <c r="E43" s="216">
        <f t="shared" si="5"/>
        <v>4.2625289816301051E-2</v>
      </c>
    </row>
    <row r="44" spans="2:5" x14ac:dyDescent="0.25">
      <c r="B44" s="298" t="s">
        <v>416</v>
      </c>
      <c r="C44" s="208">
        <f t="shared" si="6"/>
        <v>20574</v>
      </c>
      <c r="D44" s="208">
        <f t="shared" si="7"/>
        <v>29703</v>
      </c>
      <c r="E44" s="216">
        <f t="shared" si="5"/>
        <v>0.4437153689122193</v>
      </c>
    </row>
    <row r="45" spans="2:5" ht="15.75" thickBot="1" x14ac:dyDescent="0.3">
      <c r="B45" s="298" t="s">
        <v>458</v>
      </c>
      <c r="C45" s="208">
        <f t="shared" si="6"/>
        <v>19325</v>
      </c>
      <c r="D45" s="208">
        <f t="shared" si="7"/>
        <v>26034</v>
      </c>
      <c r="E45" s="216">
        <f t="shared" si="5"/>
        <v>0.34716688227684345</v>
      </c>
    </row>
    <row r="46" spans="2:5" ht="15.75" thickBot="1" x14ac:dyDescent="0.3">
      <c r="B46" s="298" t="s">
        <v>354</v>
      </c>
      <c r="C46" s="208">
        <f t="shared" si="6"/>
        <v>15672</v>
      </c>
      <c r="D46" s="208">
        <f t="shared" si="7"/>
        <v>15296</v>
      </c>
      <c r="E46" s="216">
        <f t="shared" si="5"/>
        <v>-2.399183256763655E-2</v>
      </c>
    </row>
    <row r="47" spans="2:5" ht="15.75" thickBot="1" x14ac:dyDescent="0.3">
      <c r="B47" s="298" t="s">
        <v>417</v>
      </c>
      <c r="C47" s="208">
        <f t="shared" si="6"/>
        <v>25968</v>
      </c>
      <c r="D47" s="208">
        <f t="shared" si="7"/>
        <v>27932</v>
      </c>
      <c r="E47" s="216">
        <f t="shared" si="5"/>
        <v>7.5631546518792364E-2</v>
      </c>
    </row>
    <row r="48" spans="2:5" ht="15.75" thickBot="1" x14ac:dyDescent="0.3">
      <c r="B48" s="131" t="s">
        <v>414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20791</v>
      </c>
      <c r="D49" s="209">
        <f>P24</f>
        <v>38622</v>
      </c>
      <c r="E49" s="216">
        <f t="shared" si="5"/>
        <v>0.85763070559376653</v>
      </c>
    </row>
    <row r="50" spans="2:5" ht="15.75" thickBot="1" x14ac:dyDescent="0.3">
      <c r="B50" s="207" t="s">
        <v>356</v>
      </c>
      <c r="C50" s="208">
        <f>I25</f>
        <v>28139</v>
      </c>
      <c r="D50" s="209">
        <f>P25</f>
        <v>31086</v>
      </c>
      <c r="E50" s="216">
        <f t="shared" si="5"/>
        <v>0.10473008991079996</v>
      </c>
    </row>
    <row r="51" spans="2:5" ht="15.75" thickBot="1" x14ac:dyDescent="0.3">
      <c r="B51" s="298" t="s">
        <v>415</v>
      </c>
      <c r="C51" s="208">
        <f>I26</f>
        <v>27487</v>
      </c>
      <c r="D51" s="209">
        <f>P26</f>
        <v>30567</v>
      </c>
      <c r="E51" s="216">
        <f t="shared" ref="E51" si="8">+IFERROR((D51-C51)/C51,"-")</f>
        <v>0.11205297049514316</v>
      </c>
    </row>
    <row r="52" spans="2:5" ht="15.75" thickBot="1" x14ac:dyDescent="0.3">
      <c r="B52" s="207" t="s">
        <v>357</v>
      </c>
      <c r="C52" s="208">
        <f>I27</f>
        <v>2898</v>
      </c>
      <c r="D52" s="209">
        <f>P27</f>
        <v>5646</v>
      </c>
      <c r="E52" s="216">
        <f t="shared" si="5"/>
        <v>0.94824016563146996</v>
      </c>
    </row>
    <row r="53" spans="2:5" ht="15.75" thickBot="1" x14ac:dyDescent="0.3">
      <c r="B53" s="196" t="s">
        <v>222</v>
      </c>
      <c r="C53" s="217">
        <f>SUM(C42:C52)</f>
        <v>182317</v>
      </c>
      <c r="D53" s="218">
        <f>SUM(D42:D52)</f>
        <v>226069</v>
      </c>
      <c r="E53" s="215">
        <f t="shared" si="5"/>
        <v>0.23997762139570089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topLeftCell="A22" zoomScale="70" zoomScaleNormal="70" workbookViewId="0">
      <selection activeCell="D43" sqref="D43:D48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43"/>
      <c r="B2" s="443"/>
    </row>
    <row r="3" spans="1:20" ht="15.75" thickBot="1" x14ac:dyDescent="0.3">
      <c r="A3" s="443"/>
      <c r="B3" s="443"/>
      <c r="C3" s="444" t="s">
        <v>523</v>
      </c>
      <c r="D3" s="445"/>
      <c r="E3" s="445"/>
      <c r="F3" s="445"/>
      <c r="G3" s="445"/>
      <c r="H3" s="445"/>
      <c r="I3" s="446"/>
      <c r="J3" s="444" t="s">
        <v>535</v>
      </c>
      <c r="K3" s="445"/>
      <c r="L3" s="445"/>
      <c r="M3" s="445"/>
      <c r="N3" s="445"/>
      <c r="O3" s="445"/>
      <c r="P3" s="446"/>
    </row>
    <row r="4" spans="1:20" ht="15.75" thickBot="1" x14ac:dyDescent="0.3">
      <c r="A4" s="443"/>
      <c r="B4" s="443"/>
      <c r="C4" s="447" t="s">
        <v>2</v>
      </c>
      <c r="D4" s="448"/>
      <c r="E4" s="448"/>
      <c r="F4" s="448"/>
      <c r="G4" s="448"/>
      <c r="H4" s="448"/>
      <c r="I4" s="449"/>
      <c r="J4" s="447" t="s">
        <v>2</v>
      </c>
      <c r="K4" s="448"/>
      <c r="L4" s="448"/>
      <c r="M4" s="448"/>
      <c r="N4" s="448"/>
      <c r="O4" s="448"/>
      <c r="P4" s="449"/>
    </row>
    <row r="5" spans="1:20" ht="15.75" thickBot="1" x14ac:dyDescent="0.3">
      <c r="A5" s="443"/>
      <c r="B5" s="443"/>
      <c r="C5" s="128">
        <v>44921</v>
      </c>
      <c r="D5" s="128">
        <v>44922</v>
      </c>
      <c r="E5" s="128">
        <v>44923</v>
      </c>
      <c r="F5" s="128">
        <v>44924</v>
      </c>
      <c r="G5" s="128">
        <v>44925</v>
      </c>
      <c r="H5" s="128">
        <v>44926</v>
      </c>
      <c r="I5" s="128">
        <v>44927</v>
      </c>
      <c r="J5" s="128">
        <v>44928</v>
      </c>
      <c r="K5" s="128">
        <v>44929</v>
      </c>
      <c r="L5" s="128">
        <v>44930</v>
      </c>
      <c r="M5" s="128">
        <v>44931</v>
      </c>
      <c r="N5" s="128">
        <v>44932</v>
      </c>
      <c r="O5" s="128">
        <v>44933</v>
      </c>
      <c r="P5" s="128">
        <v>44934</v>
      </c>
    </row>
    <row r="6" spans="1:20" ht="15.75" thickBot="1" x14ac:dyDescent="0.3">
      <c r="B6" s="15" t="s">
        <v>412</v>
      </c>
      <c r="C6" s="130">
        <v>44767</v>
      </c>
      <c r="D6" s="130">
        <v>44768</v>
      </c>
      <c r="E6" s="130">
        <v>44769</v>
      </c>
      <c r="F6" s="130">
        <v>44770</v>
      </c>
      <c r="G6" s="130">
        <v>44771</v>
      </c>
      <c r="H6" s="130">
        <v>44772</v>
      </c>
      <c r="I6" s="130">
        <v>44773</v>
      </c>
      <c r="J6" s="130">
        <v>44767</v>
      </c>
      <c r="K6" s="130">
        <v>44768</v>
      </c>
      <c r="L6" s="130">
        <v>44769</v>
      </c>
      <c r="M6" s="130">
        <v>44770</v>
      </c>
      <c r="N6" s="130">
        <v>44771</v>
      </c>
      <c r="O6" s="130">
        <v>44772</v>
      </c>
      <c r="P6" s="130">
        <v>44773</v>
      </c>
    </row>
    <row r="7" spans="1:20" x14ac:dyDescent="0.25">
      <c r="B7" s="284" t="s">
        <v>346</v>
      </c>
      <c r="C7" s="219">
        <v>17894.900000000001</v>
      </c>
      <c r="D7" s="220">
        <v>16040.7833333333</v>
      </c>
      <c r="E7" s="220">
        <v>16553.233333333301</v>
      </c>
      <c r="F7" s="220">
        <v>15706.866666666599</v>
      </c>
      <c r="G7" s="220">
        <v>15120.8</v>
      </c>
      <c r="H7" s="220"/>
      <c r="I7" s="220"/>
      <c r="J7" s="222">
        <v>17235.8</v>
      </c>
      <c r="K7" s="222">
        <v>16432.183333333302</v>
      </c>
      <c r="L7" s="222">
        <v>21401.5666666666</v>
      </c>
      <c r="M7" s="222">
        <v>19989.233333333301</v>
      </c>
      <c r="N7" s="364">
        <v>18529.366666666599</v>
      </c>
      <c r="O7" s="222"/>
      <c r="P7" s="223"/>
    </row>
    <row r="8" spans="1:20" x14ac:dyDescent="0.25">
      <c r="B8" s="188" t="s">
        <v>347</v>
      </c>
      <c r="C8" s="220">
        <v>36033.283333333296</v>
      </c>
      <c r="D8" s="220">
        <v>35221.1</v>
      </c>
      <c r="E8" s="220">
        <v>34224.449999999997</v>
      </c>
      <c r="F8" s="220">
        <v>34495.4</v>
      </c>
      <c r="G8" s="220">
        <v>31993.166666666599</v>
      </c>
      <c r="H8" s="220"/>
      <c r="I8" s="220"/>
      <c r="J8" s="221">
        <v>34810.633333333302</v>
      </c>
      <c r="K8" s="364">
        <v>34241.033333333296</v>
      </c>
      <c r="L8" s="222">
        <v>41831.366666666603</v>
      </c>
      <c r="M8" s="364">
        <v>37268.883333333302</v>
      </c>
      <c r="N8" s="364">
        <v>35342.766666666597</v>
      </c>
      <c r="O8" s="222"/>
      <c r="P8" s="223"/>
    </row>
    <row r="9" spans="1:20" x14ac:dyDescent="0.25">
      <c r="B9" s="188" t="s">
        <v>348</v>
      </c>
      <c r="C9" s="220">
        <v>8867.3166666666602</v>
      </c>
      <c r="D9" s="220">
        <v>8086.6666666666597</v>
      </c>
      <c r="E9" s="220">
        <v>7256.7333333333299</v>
      </c>
      <c r="F9" s="220">
        <v>6404.65</v>
      </c>
      <c r="G9" s="220">
        <v>5545.9</v>
      </c>
      <c r="H9" s="220"/>
      <c r="I9" s="220"/>
      <c r="J9" s="221">
        <v>1990.2833333333299</v>
      </c>
      <c r="K9" s="222">
        <v>1556.4166666666599</v>
      </c>
      <c r="L9" s="222">
        <v>2079.86666666666</v>
      </c>
      <c r="M9" s="222">
        <v>1519.11666666666</v>
      </c>
      <c r="N9" s="222">
        <v>1404.55</v>
      </c>
      <c r="O9" s="222"/>
      <c r="P9" s="223"/>
    </row>
    <row r="10" spans="1:20" ht="17.25" customHeight="1" x14ac:dyDescent="0.25">
      <c r="B10" s="188" t="s">
        <v>349</v>
      </c>
      <c r="C10" s="220">
        <v>23762.1</v>
      </c>
      <c r="D10" s="220">
        <v>23349.9</v>
      </c>
      <c r="E10" s="220">
        <v>21529.45</v>
      </c>
      <c r="F10" s="220">
        <v>20704.933333333302</v>
      </c>
      <c r="G10" s="220">
        <v>19967.45</v>
      </c>
      <c r="H10" s="220"/>
      <c r="I10" s="220"/>
      <c r="J10" s="364">
        <v>22185.016666666601</v>
      </c>
      <c r="K10" s="364">
        <v>23463.05</v>
      </c>
      <c r="L10" s="364">
        <v>24291.3</v>
      </c>
      <c r="M10" s="364">
        <v>24043.766666666601</v>
      </c>
      <c r="N10" s="364">
        <v>22088.133333333299</v>
      </c>
      <c r="O10" s="222"/>
      <c r="P10" s="223"/>
    </row>
    <row r="11" spans="1:20" x14ac:dyDescent="0.25">
      <c r="B11" s="188" t="s">
        <v>350</v>
      </c>
      <c r="C11" s="220">
        <v>9279.9833333333299</v>
      </c>
      <c r="D11" s="220">
        <v>9881.3333333333303</v>
      </c>
      <c r="E11" s="220">
        <v>9965.35</v>
      </c>
      <c r="F11" s="220">
        <v>9567.7666666666591</v>
      </c>
      <c r="G11" s="220">
        <v>9733.6166666666595</v>
      </c>
      <c r="H11" s="220"/>
      <c r="I11" s="220"/>
      <c r="J11" s="222">
        <v>10459.549999999999</v>
      </c>
      <c r="K11" s="222">
        <v>10753.8166666666</v>
      </c>
      <c r="L11" s="364">
        <v>10651.6833333333</v>
      </c>
      <c r="M11" s="364">
        <v>11150.8166666666</v>
      </c>
      <c r="N11" s="222">
        <v>10698.733333333301</v>
      </c>
      <c r="O11" s="222"/>
      <c r="P11" s="223"/>
    </row>
    <row r="12" spans="1:20" x14ac:dyDescent="0.25">
      <c r="B12" s="188" t="s">
        <v>524</v>
      </c>
      <c r="C12" s="220">
        <v>10795.5</v>
      </c>
      <c r="D12" s="220">
        <v>10771.1333333333</v>
      </c>
      <c r="E12" s="220">
        <v>11210.5</v>
      </c>
      <c r="F12" s="220">
        <v>11246.166666666601</v>
      </c>
      <c r="G12" s="220">
        <v>10388.65</v>
      </c>
      <c r="H12" s="220"/>
      <c r="I12" s="220"/>
      <c r="J12" s="364">
        <v>10099.35</v>
      </c>
      <c r="K12" s="364">
        <v>10859.2166666666</v>
      </c>
      <c r="L12" s="222">
        <v>11095.85</v>
      </c>
      <c r="M12" s="222">
        <v>10736.616666666599</v>
      </c>
      <c r="N12" s="364">
        <v>10339.116666666599</v>
      </c>
      <c r="O12" s="222"/>
      <c r="P12" s="223"/>
    </row>
    <row r="13" spans="1:20" x14ac:dyDescent="0.25">
      <c r="B13" s="188" t="s">
        <v>352</v>
      </c>
      <c r="C13" s="220">
        <v>8970.4500000000007</v>
      </c>
      <c r="D13" s="220">
        <v>6984.6</v>
      </c>
      <c r="E13" s="220">
        <v>6976.8833333333296</v>
      </c>
      <c r="F13" s="220">
        <v>6626.7</v>
      </c>
      <c r="G13" s="220">
        <v>5895.9833333333299</v>
      </c>
      <c r="H13" s="220"/>
      <c r="I13" s="220"/>
      <c r="J13" s="222">
        <v>5698.6666666666597</v>
      </c>
      <c r="K13" s="222">
        <v>5198.3666666666604</v>
      </c>
      <c r="L13" s="364">
        <v>5572.3666666666604</v>
      </c>
      <c r="M13" s="364">
        <v>4655.1833333333298</v>
      </c>
      <c r="N13" s="222">
        <v>4321.7833333333301</v>
      </c>
      <c r="O13" s="222"/>
      <c r="P13" s="223"/>
    </row>
    <row r="14" spans="1:20" x14ac:dyDescent="0.25">
      <c r="B14" s="188" t="s">
        <v>353</v>
      </c>
      <c r="C14" s="220">
        <v>413.8</v>
      </c>
      <c r="D14" s="220">
        <v>585.66666666666595</v>
      </c>
      <c r="E14" s="220">
        <v>278.88333333333298</v>
      </c>
      <c r="F14" s="220">
        <v>271.81666666666598</v>
      </c>
      <c r="G14" s="220">
        <v>188.333333333333</v>
      </c>
      <c r="H14" s="220"/>
      <c r="I14" s="220"/>
      <c r="J14" s="364">
        <v>63.8333333333333</v>
      </c>
      <c r="K14" s="222">
        <v>232.6</v>
      </c>
      <c r="L14" s="364">
        <v>212.916666666666</v>
      </c>
      <c r="M14" s="364">
        <v>467.51666666666603</v>
      </c>
      <c r="N14" s="222">
        <v>425.76666666666603</v>
      </c>
      <c r="O14" s="364"/>
      <c r="P14" s="365"/>
    </row>
    <row r="15" spans="1:20" ht="15.75" thickBot="1" x14ac:dyDescent="0.3">
      <c r="B15" s="188" t="s">
        <v>390</v>
      </c>
      <c r="C15" s="220">
        <v>17239.233333333301</v>
      </c>
      <c r="D15" s="220">
        <v>15381.75</v>
      </c>
      <c r="E15" s="220">
        <v>14594.766666666599</v>
      </c>
      <c r="F15" s="220">
        <v>13457.35</v>
      </c>
      <c r="G15" s="220">
        <v>12733.666666666601</v>
      </c>
      <c r="H15" s="220"/>
      <c r="I15" s="220"/>
      <c r="J15" s="222">
        <v>10139.450000000001</v>
      </c>
      <c r="K15" s="364">
        <v>10873.95</v>
      </c>
      <c r="L15" s="222">
        <v>11205.2833333333</v>
      </c>
      <c r="M15" s="222">
        <v>11012.75</v>
      </c>
      <c r="N15" s="222">
        <v>51813.5</v>
      </c>
      <c r="O15" s="364"/>
      <c r="P15" s="365"/>
    </row>
    <row r="16" spans="1:20" ht="15.75" thickBot="1" x14ac:dyDescent="0.3">
      <c r="B16" s="196" t="s">
        <v>16</v>
      </c>
      <c r="C16" s="224">
        <v>133256.56666666659</v>
      </c>
      <c r="D16" s="224">
        <v>126302.93333333326</v>
      </c>
      <c r="E16" s="224">
        <v>122590.2499999999</v>
      </c>
      <c r="F16" s="224">
        <v>118481.64999999983</v>
      </c>
      <c r="G16" s="224">
        <v>111567.56666666652</v>
      </c>
      <c r="H16" s="224">
        <v>0</v>
      </c>
      <c r="I16" s="225">
        <v>0</v>
      </c>
      <c r="J16" s="226">
        <f>SUM(J7:J15)</f>
        <v>112682.58333333323</v>
      </c>
      <c r="K16" s="226">
        <f t="shared" ref="K16:P16" si="0">SUM(K7:K15)</f>
        <v>113610.63333333311</v>
      </c>
      <c r="L16" s="226">
        <f t="shared" si="0"/>
        <v>128342.19999999979</v>
      </c>
      <c r="M16" s="226">
        <f t="shared" si="0"/>
        <v>120843.88333333307</v>
      </c>
      <c r="N16" s="226">
        <f t="shared" si="0"/>
        <v>154963.71666666638</v>
      </c>
      <c r="O16" s="226">
        <f t="shared" si="0"/>
        <v>0</v>
      </c>
      <c r="P16" s="226">
        <f t="shared" si="0"/>
        <v>0</v>
      </c>
      <c r="Q16" s="290"/>
      <c r="S16" s="290"/>
      <c r="T16" s="291"/>
    </row>
    <row r="17" spans="2:18" ht="15.75" thickBot="1" x14ac:dyDescent="0.3">
      <c r="B17" s="197" t="s">
        <v>413</v>
      </c>
      <c r="C17" s="200"/>
      <c r="D17" s="201"/>
      <c r="R17" s="291"/>
    </row>
    <row r="18" spans="2:18" x14ac:dyDescent="0.25">
      <c r="B18" s="198" t="s">
        <v>358</v>
      </c>
      <c r="C18" s="227"/>
      <c r="D18" s="228"/>
      <c r="E18" s="228"/>
      <c r="F18" s="228"/>
      <c r="G18" s="228"/>
      <c r="H18" s="370">
        <v>8518.7333333333299</v>
      </c>
      <c r="I18" s="371"/>
      <c r="J18" s="229"/>
      <c r="K18" s="230"/>
      <c r="L18" s="230"/>
      <c r="M18" s="230"/>
      <c r="N18" s="230"/>
      <c r="O18" s="107">
        <v>9225.9833333333299</v>
      </c>
      <c r="P18" s="405"/>
    </row>
    <row r="19" spans="2:18" x14ac:dyDescent="0.25">
      <c r="B19" s="188" t="s">
        <v>359</v>
      </c>
      <c r="C19" s="219"/>
      <c r="D19" s="220"/>
      <c r="E19" s="220"/>
      <c r="F19" s="220"/>
      <c r="G19" s="220"/>
      <c r="H19" s="372">
        <v>1986.86666666666</v>
      </c>
      <c r="I19" s="373"/>
      <c r="J19" s="192"/>
      <c r="K19" s="222"/>
      <c r="L19" s="222"/>
      <c r="M19" s="193"/>
      <c r="N19" s="193"/>
      <c r="O19" s="421">
        <v>2141.0166666666601</v>
      </c>
      <c r="P19" s="381"/>
    </row>
    <row r="20" spans="2:18" x14ac:dyDescent="0.25">
      <c r="B20" s="188" t="s">
        <v>416</v>
      </c>
      <c r="C20" s="219"/>
      <c r="D20" s="220"/>
      <c r="E20" s="220"/>
      <c r="F20" s="220"/>
      <c r="G20" s="220"/>
      <c r="H20" s="372">
        <v>16074.733333333301</v>
      </c>
      <c r="I20" s="373"/>
      <c r="J20" s="192"/>
      <c r="K20" s="222"/>
      <c r="L20" s="222"/>
      <c r="M20" s="193"/>
      <c r="N20" s="193"/>
      <c r="O20" s="421">
        <v>17977.8166666666</v>
      </c>
      <c r="P20" s="381"/>
    </row>
    <row r="21" spans="2:18" x14ac:dyDescent="0.25">
      <c r="B21" s="188" t="s">
        <v>458</v>
      </c>
      <c r="C21" s="219"/>
      <c r="D21" s="220"/>
      <c r="E21" s="220"/>
      <c r="F21" s="220"/>
      <c r="G21" s="220"/>
      <c r="H21" s="372">
        <v>15887.0666666666</v>
      </c>
      <c r="I21" s="373"/>
      <c r="J21" s="192"/>
      <c r="K21" s="222"/>
      <c r="L21" s="222"/>
      <c r="M21" s="193"/>
      <c r="N21" s="193"/>
      <c r="O21" s="421">
        <v>16553.083333333299</v>
      </c>
      <c r="P21" s="381"/>
    </row>
    <row r="22" spans="2:18" x14ac:dyDescent="0.25">
      <c r="B22" s="188" t="s">
        <v>354</v>
      </c>
      <c r="C22" s="219"/>
      <c r="D22" s="220"/>
      <c r="E22" s="220"/>
      <c r="F22" s="220"/>
      <c r="G22" s="220"/>
      <c r="H22" s="372">
        <v>6685.55</v>
      </c>
      <c r="I22" s="373"/>
      <c r="J22" s="192"/>
      <c r="K22" s="222"/>
      <c r="L22" s="222"/>
      <c r="M22" s="193"/>
      <c r="N22" s="193"/>
      <c r="O22" s="421">
        <v>7561.4833333333299</v>
      </c>
      <c r="P22" s="381"/>
    </row>
    <row r="23" spans="2:18" x14ac:dyDescent="0.25">
      <c r="B23" s="188" t="s">
        <v>417</v>
      </c>
      <c r="C23" s="219"/>
      <c r="D23" s="220"/>
      <c r="E23" s="220"/>
      <c r="F23" s="220"/>
      <c r="G23" s="220"/>
      <c r="H23" s="372">
        <v>19972.366666666599</v>
      </c>
      <c r="I23" s="373"/>
      <c r="J23" s="192"/>
      <c r="K23" s="222"/>
      <c r="L23" s="222"/>
      <c r="M23" s="193"/>
      <c r="N23" s="193"/>
      <c r="O23" s="421">
        <v>12123.2833333333</v>
      </c>
      <c r="P23" s="381"/>
    </row>
    <row r="24" spans="2:18" x14ac:dyDescent="0.25">
      <c r="B24" s="257" t="s">
        <v>414</v>
      </c>
      <c r="C24" s="219"/>
      <c r="D24" s="220"/>
      <c r="E24" s="220"/>
      <c r="F24" s="220"/>
      <c r="G24" s="220"/>
      <c r="H24" s="372"/>
      <c r="I24" s="373"/>
      <c r="J24" s="366"/>
      <c r="K24" s="222"/>
      <c r="L24" s="222"/>
      <c r="M24" s="193"/>
      <c r="N24" s="193"/>
      <c r="O24" s="193"/>
      <c r="P24" s="404"/>
    </row>
    <row r="25" spans="2:18" x14ac:dyDescent="0.25">
      <c r="B25" s="188" t="s">
        <v>355</v>
      </c>
      <c r="C25" s="219"/>
      <c r="D25" s="220"/>
      <c r="E25" s="220"/>
      <c r="F25" s="220"/>
      <c r="G25" s="220"/>
      <c r="H25" s="372"/>
      <c r="I25" s="373">
        <v>7451.9333333333298</v>
      </c>
      <c r="J25" s="192"/>
      <c r="K25" s="222"/>
      <c r="L25" s="222"/>
      <c r="M25" s="193"/>
      <c r="N25" s="193"/>
      <c r="O25" s="193"/>
      <c r="P25" s="404">
        <v>19451.3166666666</v>
      </c>
    </row>
    <row r="26" spans="2:18" x14ac:dyDescent="0.25">
      <c r="B26" s="188" t="s">
        <v>356</v>
      </c>
      <c r="C26" s="219"/>
      <c r="D26" s="220"/>
      <c r="E26" s="220"/>
      <c r="F26" s="220"/>
      <c r="G26" s="220"/>
      <c r="H26" s="372"/>
      <c r="I26" s="373">
        <v>16568.0333333333</v>
      </c>
      <c r="J26" s="192"/>
      <c r="K26" s="222"/>
      <c r="L26" s="222"/>
      <c r="M26" s="193"/>
      <c r="N26" s="193"/>
      <c r="O26" s="193"/>
      <c r="P26" s="404">
        <v>11410.333333333299</v>
      </c>
    </row>
    <row r="27" spans="2:18" x14ac:dyDescent="0.25">
      <c r="B27" s="188" t="s">
        <v>415</v>
      </c>
      <c r="C27" s="220"/>
      <c r="D27" s="220"/>
      <c r="E27" s="220"/>
      <c r="F27" s="220"/>
      <c r="G27" s="220"/>
      <c r="H27" s="372"/>
      <c r="I27" s="372">
        <v>16572.466666666602</v>
      </c>
      <c r="J27" s="192"/>
      <c r="K27" s="222"/>
      <c r="L27" s="222"/>
      <c r="M27" s="193"/>
      <c r="N27" s="193"/>
      <c r="O27" s="193"/>
      <c r="P27" s="407">
        <v>16224.0666666666</v>
      </c>
    </row>
    <row r="28" spans="2:18" ht="15.75" thickBot="1" x14ac:dyDescent="0.3">
      <c r="B28" s="188" t="s">
        <v>357</v>
      </c>
      <c r="E28" s="220"/>
      <c r="H28" s="374"/>
      <c r="I28" s="373">
        <v>94.75</v>
      </c>
      <c r="J28" s="192"/>
      <c r="K28" s="222"/>
      <c r="L28" s="222"/>
      <c r="M28" s="193"/>
      <c r="N28" s="193"/>
      <c r="O28" s="406"/>
      <c r="P28" s="407">
        <v>182.06666666666601</v>
      </c>
    </row>
    <row r="29" spans="2:18" ht="15.75" thickBot="1" x14ac:dyDescent="0.3">
      <c r="B29" s="196" t="s">
        <v>222</v>
      </c>
      <c r="C29" s="224"/>
      <c r="D29" s="224"/>
      <c r="E29" s="224"/>
      <c r="F29" s="224"/>
      <c r="G29" s="224"/>
      <c r="H29" s="224">
        <v>69125.316666666491</v>
      </c>
      <c r="I29" s="225">
        <v>40687.183333333232</v>
      </c>
      <c r="J29" s="195"/>
      <c r="K29" s="195"/>
      <c r="L29" s="195"/>
      <c r="M29" s="195"/>
      <c r="N29" s="195"/>
      <c r="O29" s="195">
        <f>SUM(O18:O28)</f>
        <v>65582.666666666526</v>
      </c>
      <c r="P29" s="195">
        <f>SUM(P18:P28)</f>
        <v>47267.783333333166</v>
      </c>
    </row>
    <row r="30" spans="2:18" ht="15.75" thickBot="1" x14ac:dyDescent="0.3">
      <c r="C30" s="282"/>
      <c r="D30" s="282"/>
      <c r="E30" s="282"/>
      <c r="F30" s="283"/>
      <c r="G30" s="283"/>
      <c r="H30" s="283"/>
      <c r="I30" s="283"/>
      <c r="J30" s="285"/>
      <c r="K30" s="285"/>
      <c r="L30" s="285"/>
      <c r="M30" s="285"/>
      <c r="N30" s="285"/>
      <c r="O30" s="285"/>
      <c r="P30" s="285"/>
    </row>
    <row r="31" spans="2:18" ht="15.75" thickBot="1" x14ac:dyDescent="0.3">
      <c r="B31" s="131" t="s">
        <v>412</v>
      </c>
      <c r="C31" s="200" t="s">
        <v>523</v>
      </c>
      <c r="D31" s="201" t="s">
        <v>535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81316.583333333212</v>
      </c>
      <c r="D32" s="362">
        <f t="shared" ref="D32:D41" si="2">SUM(J7:P7)</f>
        <v>93588.149999999805</v>
      </c>
      <c r="E32" s="206">
        <f t="shared" ref="E32:E41" si="3">+IFERROR((D32-C32)/C32,"-")</f>
        <v>0.1509109970393486</v>
      </c>
    </row>
    <row r="33" spans="2:5" x14ac:dyDescent="0.25">
      <c r="B33" s="207" t="s">
        <v>347</v>
      </c>
      <c r="C33" s="204">
        <f t="shared" si="1"/>
        <v>171967.39999999991</v>
      </c>
      <c r="D33" s="362">
        <f t="shared" si="2"/>
        <v>183494.68333333312</v>
      </c>
      <c r="E33" s="210">
        <f t="shared" si="3"/>
        <v>6.7031794010569537E-2</v>
      </c>
    </row>
    <row r="34" spans="2:5" x14ac:dyDescent="0.25">
      <c r="B34" s="207" t="s">
        <v>348</v>
      </c>
      <c r="C34" s="204">
        <f t="shared" si="1"/>
        <v>36161.266666666648</v>
      </c>
      <c r="D34" s="205">
        <f t="shared" si="2"/>
        <v>8550.2333333333081</v>
      </c>
      <c r="E34" s="210">
        <f t="shared" si="3"/>
        <v>-0.76355271478322162</v>
      </c>
    </row>
    <row r="35" spans="2:5" x14ac:dyDescent="0.25">
      <c r="B35" s="207" t="s">
        <v>349</v>
      </c>
      <c r="C35" s="204">
        <f t="shared" si="1"/>
        <v>109313.8333333333</v>
      </c>
      <c r="D35" s="362">
        <f t="shared" si="2"/>
        <v>116071.2666666665</v>
      </c>
      <c r="E35" s="210">
        <f t="shared" si="3"/>
        <v>6.1816817938564091E-2</v>
      </c>
    </row>
    <row r="36" spans="2:5" x14ac:dyDescent="0.25">
      <c r="B36" s="207" t="s">
        <v>350</v>
      </c>
      <c r="C36" s="204">
        <f t="shared" si="1"/>
        <v>48428.049999999981</v>
      </c>
      <c r="D36" s="205">
        <f t="shared" si="2"/>
        <v>53714.599999999802</v>
      </c>
      <c r="E36" s="210">
        <f t="shared" si="3"/>
        <v>0.10916297476358894</v>
      </c>
    </row>
    <row r="37" spans="2:5" x14ac:dyDescent="0.25">
      <c r="B37" s="207" t="s">
        <v>351</v>
      </c>
      <c r="C37" s="204">
        <f t="shared" si="1"/>
        <v>54411.949999999903</v>
      </c>
      <c r="D37" s="205">
        <f t="shared" si="2"/>
        <v>53130.14999999979</v>
      </c>
      <c r="E37" s="210">
        <f t="shared" si="3"/>
        <v>-2.3557325183164991E-2</v>
      </c>
    </row>
    <row r="38" spans="2:5" x14ac:dyDescent="0.25">
      <c r="B38" s="207" t="s">
        <v>352</v>
      </c>
      <c r="C38" s="204">
        <f t="shared" si="1"/>
        <v>35454.616666666661</v>
      </c>
      <c r="D38" s="205">
        <f t="shared" si="2"/>
        <v>25446.36666666664</v>
      </c>
      <c r="E38" s="210">
        <f t="shared" si="3"/>
        <v>-0.28228340737948154</v>
      </c>
    </row>
    <row r="39" spans="2:5" x14ac:dyDescent="0.25">
      <c r="B39" s="203" t="s">
        <v>353</v>
      </c>
      <c r="C39" s="204">
        <f t="shared" si="1"/>
        <v>1738.499999999998</v>
      </c>
      <c r="D39" s="205">
        <f t="shared" si="2"/>
        <v>1402.6333333333314</v>
      </c>
      <c r="E39" s="211">
        <f t="shared" si="3"/>
        <v>-0.19319336592848257</v>
      </c>
    </row>
    <row r="40" spans="2:5" ht="15.75" thickBot="1" x14ac:dyDescent="0.3">
      <c r="B40" s="203" t="s">
        <v>390</v>
      </c>
      <c r="C40" s="204">
        <f t="shared" si="1"/>
        <v>73406.766666666503</v>
      </c>
      <c r="D40" s="205">
        <f t="shared" si="2"/>
        <v>95044.933333333305</v>
      </c>
      <c r="E40" s="211">
        <f t="shared" ref="E40" si="4">+IFERROR((D40-C40)/C40,"-")</f>
        <v>0.29477073639442208</v>
      </c>
    </row>
    <row r="41" spans="2:5" ht="15.75" thickBot="1" x14ac:dyDescent="0.3">
      <c r="B41" s="212" t="s">
        <v>16</v>
      </c>
      <c r="C41" s="213">
        <f t="shared" si="1"/>
        <v>612198.96666666609</v>
      </c>
      <c r="D41" s="214">
        <f t="shared" si="2"/>
        <v>630443.01666666556</v>
      </c>
      <c r="E41" s="215">
        <f t="shared" si="3"/>
        <v>2.9800850692930193E-2</v>
      </c>
    </row>
    <row r="42" spans="2:5" ht="15.75" thickBot="1" x14ac:dyDescent="0.3">
      <c r="B42" s="131" t="s">
        <v>413</v>
      </c>
      <c r="E42" s="286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7">
        <f t="shared" ref="C43:C49" si="6">H18</f>
        <v>8518.7333333333299</v>
      </c>
      <c r="D43" s="288">
        <f>O18</f>
        <v>9225.9833333333299</v>
      </c>
      <c r="E43" s="289">
        <f t="shared" si="5"/>
        <v>8.3022906378882655E-2</v>
      </c>
    </row>
    <row r="44" spans="2:5" ht="15.75" thickBot="1" x14ac:dyDescent="0.3">
      <c r="B44" s="207" t="s">
        <v>359</v>
      </c>
      <c r="C44" s="287">
        <f t="shared" si="6"/>
        <v>1986.86666666666</v>
      </c>
      <c r="D44" s="288">
        <f t="shared" ref="D44:D48" si="7">O19</f>
        <v>2141.0166666666601</v>
      </c>
      <c r="E44" s="289">
        <f t="shared" si="5"/>
        <v>7.7584471361943741E-2</v>
      </c>
    </row>
    <row r="45" spans="2:5" ht="15.75" thickBot="1" x14ac:dyDescent="0.3">
      <c r="B45" s="298" t="s">
        <v>416</v>
      </c>
      <c r="C45" s="287">
        <f t="shared" si="6"/>
        <v>16074.733333333301</v>
      </c>
      <c r="D45" s="288">
        <f t="shared" si="7"/>
        <v>17977.8166666666</v>
      </c>
      <c r="E45" s="289">
        <f t="shared" si="5"/>
        <v>0.11838972963781483</v>
      </c>
    </row>
    <row r="46" spans="2:5" ht="15.75" thickBot="1" x14ac:dyDescent="0.3">
      <c r="B46" s="207" t="s">
        <v>458</v>
      </c>
      <c r="C46" s="287">
        <f t="shared" si="6"/>
        <v>15887.0666666666</v>
      </c>
      <c r="D46" s="288">
        <f t="shared" si="7"/>
        <v>16553.083333333299</v>
      </c>
      <c r="E46" s="289">
        <f t="shared" si="5"/>
        <v>4.1921940698096266E-2</v>
      </c>
    </row>
    <row r="47" spans="2:5" ht="15.75" thickBot="1" x14ac:dyDescent="0.3">
      <c r="B47" s="207" t="s">
        <v>450</v>
      </c>
      <c r="C47" s="287">
        <f t="shared" si="6"/>
        <v>6685.55</v>
      </c>
      <c r="D47" s="288">
        <f t="shared" si="7"/>
        <v>7561.4833333333299</v>
      </c>
      <c r="E47" s="289">
        <f t="shared" si="5"/>
        <v>0.13101888899691569</v>
      </c>
    </row>
    <row r="48" spans="2:5" ht="15.75" thickBot="1" x14ac:dyDescent="0.3">
      <c r="B48" s="298" t="s">
        <v>417</v>
      </c>
      <c r="C48" s="287">
        <f t="shared" si="6"/>
        <v>19972.366666666599</v>
      </c>
      <c r="D48" s="288">
        <f t="shared" si="7"/>
        <v>12123.2833333333</v>
      </c>
      <c r="E48" s="289">
        <f t="shared" si="5"/>
        <v>-0.39299715773960986</v>
      </c>
    </row>
    <row r="49" spans="2:5" ht="15.75" thickBot="1" x14ac:dyDescent="0.3">
      <c r="B49" s="131" t="s">
        <v>414</v>
      </c>
      <c r="C49" s="287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7">
        <f>I25</f>
        <v>7451.9333333333298</v>
      </c>
      <c r="D50" s="231">
        <f>P25</f>
        <v>19451.3166666666</v>
      </c>
      <c r="E50" s="210">
        <f t="shared" si="5"/>
        <v>1.6102376117159676</v>
      </c>
    </row>
    <row r="51" spans="2:5" ht="15.75" thickBot="1" x14ac:dyDescent="0.3">
      <c r="B51" s="207" t="s">
        <v>356</v>
      </c>
      <c r="C51" s="287">
        <f>I26</f>
        <v>16568.0333333333</v>
      </c>
      <c r="D51" s="231">
        <f>P26</f>
        <v>11410.333333333299</v>
      </c>
      <c r="E51" s="210">
        <f t="shared" si="5"/>
        <v>-0.31130429884053895</v>
      </c>
    </row>
    <row r="52" spans="2:5" ht="15.75" thickBot="1" x14ac:dyDescent="0.3">
      <c r="B52" s="298" t="s">
        <v>415</v>
      </c>
      <c r="C52" s="287">
        <f>I27</f>
        <v>16572.466666666602</v>
      </c>
      <c r="D52" s="363">
        <f>P27</f>
        <v>16224.0666666666</v>
      </c>
      <c r="E52" s="210">
        <f t="shared" ref="E52" si="8">+IFERROR((D52-C52)/C52,"-")</f>
        <v>-2.1022820984202883E-2</v>
      </c>
    </row>
    <row r="53" spans="2:5" ht="15.75" thickBot="1" x14ac:dyDescent="0.3">
      <c r="B53" s="207" t="s">
        <v>357</v>
      </c>
      <c r="C53" s="287">
        <f>I28</f>
        <v>94.75</v>
      </c>
      <c r="D53" s="363">
        <f t="shared" ref="D53" si="9">P28</f>
        <v>182.06666666666601</v>
      </c>
      <c r="E53" s="210">
        <f t="shared" si="5"/>
        <v>0.92154793315742489</v>
      </c>
    </row>
    <row r="54" spans="2:5" ht="15.75" thickBot="1" x14ac:dyDescent="0.3">
      <c r="B54" s="196" t="s">
        <v>222</v>
      </c>
      <c r="C54" s="213">
        <f>SUM(C43:C53)</f>
        <v>109812.49999999972</v>
      </c>
      <c r="D54" s="214">
        <f>SUM(D43:D53)</f>
        <v>112850.44999999971</v>
      </c>
      <c r="E54" s="215">
        <f t="shared" si="5"/>
        <v>2.7664883323847377E-2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I9" sqref="I9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5"/>
      <c r="B2" s="295"/>
      <c r="C2" s="444" t="s">
        <v>523</v>
      </c>
      <c r="D2" s="445"/>
      <c r="E2" s="445"/>
      <c r="F2" s="445"/>
      <c r="G2" s="445"/>
      <c r="H2" s="445"/>
      <c r="I2" s="446"/>
      <c r="J2" s="444" t="s">
        <v>535</v>
      </c>
      <c r="K2" s="445"/>
      <c r="L2" s="445"/>
      <c r="M2" s="445"/>
      <c r="N2" s="445"/>
      <c r="O2" s="445"/>
      <c r="P2" s="446"/>
      <c r="Q2" s="444" t="s">
        <v>535</v>
      </c>
      <c r="R2" s="445"/>
      <c r="S2" s="445"/>
      <c r="T2" s="445"/>
      <c r="U2" s="445"/>
      <c r="V2" s="445"/>
      <c r="W2" s="446"/>
    </row>
    <row r="3" spans="1:23" ht="15.75" thickBot="1" x14ac:dyDescent="0.3">
      <c r="A3" s="295"/>
      <c r="B3" s="295"/>
      <c r="C3" s="447" t="s">
        <v>2</v>
      </c>
      <c r="D3" s="448"/>
      <c r="E3" s="448"/>
      <c r="F3" s="448"/>
      <c r="G3" s="448"/>
      <c r="H3" s="448"/>
      <c r="I3" s="449"/>
      <c r="J3" s="447" t="s">
        <v>2</v>
      </c>
      <c r="K3" s="448"/>
      <c r="L3" s="448"/>
      <c r="M3" s="448"/>
      <c r="N3" s="448"/>
      <c r="O3" s="448"/>
      <c r="P3" s="449"/>
      <c r="Q3" s="450" t="s">
        <v>224</v>
      </c>
      <c r="R3" s="451"/>
      <c r="S3" s="451"/>
      <c r="T3" s="451"/>
      <c r="U3" s="451"/>
      <c r="V3" s="451"/>
      <c r="W3" s="452"/>
    </row>
    <row r="4" spans="1:23" ht="15.75" thickBot="1" x14ac:dyDescent="0.3">
      <c r="A4" s="295"/>
      <c r="B4" s="295"/>
      <c r="C4" s="128">
        <v>44921</v>
      </c>
      <c r="D4" s="128">
        <v>44922</v>
      </c>
      <c r="E4" s="128">
        <v>44923</v>
      </c>
      <c r="F4" s="128">
        <v>44924</v>
      </c>
      <c r="G4" s="128">
        <v>44925</v>
      </c>
      <c r="H4" s="128">
        <v>44926</v>
      </c>
      <c r="I4" s="128">
        <v>44927</v>
      </c>
      <c r="J4" s="128">
        <v>44928</v>
      </c>
      <c r="K4" s="128">
        <v>44929</v>
      </c>
      <c r="L4" s="128">
        <v>44930</v>
      </c>
      <c r="M4" s="128">
        <v>44931</v>
      </c>
      <c r="N4" s="128">
        <v>44932</v>
      </c>
      <c r="O4" s="128">
        <v>44933</v>
      </c>
      <c r="P4" s="128">
        <v>44934</v>
      </c>
      <c r="Q4" s="128">
        <v>44928</v>
      </c>
      <c r="R4" s="128">
        <v>44929</v>
      </c>
      <c r="S4" s="128">
        <v>44930</v>
      </c>
      <c r="T4" s="128">
        <v>44931</v>
      </c>
      <c r="U4" s="128">
        <v>44932</v>
      </c>
      <c r="V4" s="128">
        <v>44933</v>
      </c>
      <c r="W4" s="128">
        <v>44934</v>
      </c>
    </row>
    <row r="5" spans="1:23" ht="15.75" thickBot="1" x14ac:dyDescent="0.3">
      <c r="A5" s="295"/>
      <c r="B5" s="295"/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412</v>
      </c>
      <c r="C6" s="232"/>
      <c r="D6" s="233"/>
      <c r="E6" s="233"/>
      <c r="F6" s="233"/>
      <c r="G6" s="233"/>
      <c r="H6" s="233"/>
      <c r="I6" s="234"/>
      <c r="J6" s="235"/>
      <c r="K6" s="236"/>
      <c r="L6" s="236"/>
      <c r="M6" s="236"/>
      <c r="N6" s="236"/>
      <c r="O6" s="236"/>
      <c r="P6" s="237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38">
        <f>IFERROR('Más Vistos-H'!C7/'Más Vistos-U'!C6,0)</f>
        <v>0.72867904552487994</v>
      </c>
      <c r="D7" s="239">
        <f>IFERROR('Más Vistos-H'!D7/'Más Vistos-U'!D6,0)</f>
        <v>0.74204484125148262</v>
      </c>
      <c r="E7" s="239">
        <f>IFERROR('Más Vistos-H'!E7/'Más Vistos-U'!E6,0)</f>
        <v>0.76539664925016415</v>
      </c>
      <c r="F7" s="239">
        <f>IFERROR('Más Vistos-H'!F7/'Más Vistos-U'!F6,0)</f>
        <v>0.77722137001665592</v>
      </c>
      <c r="G7" s="239">
        <f>IFERROR('Más Vistos-H'!G7/'Más Vistos-U'!G6,0)</f>
        <v>0.74143375502598796</v>
      </c>
      <c r="H7" s="239">
        <f>IFERROR('Más Vistos-H'!H7/'Más Vistos-U'!H6,0)</f>
        <v>0</v>
      </c>
      <c r="I7" s="239">
        <f>IFERROR('Más Vistos-H'!I7/'Más Vistos-U'!I6,0)</f>
        <v>0</v>
      </c>
      <c r="J7" s="240">
        <f>IFERROR('Más Vistos-H'!J7/'Más Vistos-U'!J6,0)</f>
        <v>0.73437579889220284</v>
      </c>
      <c r="K7" s="241">
        <f>IFERROR('Más Vistos-H'!K7/'Más Vistos-U'!K6,0)</f>
        <v>0.72583521062473177</v>
      </c>
      <c r="L7" s="241">
        <f>IFERROR('Más Vistos-H'!L7/'Más Vistos-U'!L6,0)</f>
        <v>0.60919321017524697</v>
      </c>
      <c r="M7" s="241">
        <f>IFERROR('Más Vistos-H'!M7/'Más Vistos-U'!M6,0)</f>
        <v>0.7302803351356606</v>
      </c>
      <c r="N7" s="241">
        <f>IFERROR('Más Vistos-H'!N7/'Más Vistos-U'!N6,0)</f>
        <v>0.74197600074747128</v>
      </c>
      <c r="O7" s="241">
        <f>IFERROR('Más Vistos-H'!O7/'Más Vistos-U'!O6,0)</f>
        <v>0</v>
      </c>
      <c r="P7" s="241">
        <f>IFERROR('Más Vistos-H'!P7/'Más Vistos-U'!P6,0)</f>
        <v>0</v>
      </c>
      <c r="Q7" s="27">
        <f t="shared" ref="Q7:Q16" si="0">IFERROR((J7-C7)/C7,"-")</f>
        <v>7.8179184680951339E-3</v>
      </c>
      <c r="R7" s="28">
        <f t="shared" ref="R7:R16" si="1">IFERROR((K7-D7)/D7,"-")</f>
        <v>-2.1844543248104496E-2</v>
      </c>
      <c r="S7" s="28">
        <f t="shared" ref="S7:S16" si="2">IFERROR((L7-E7)/E7,"-")</f>
        <v>-0.20408168657119802</v>
      </c>
      <c r="T7" s="28">
        <f t="shared" ref="T7:T16" si="3">IFERROR((M7-F7)/F7,"-")</f>
        <v>-6.0395965283339258E-2</v>
      </c>
      <c r="U7" s="28">
        <f t="shared" ref="U7:U16" si="4">IFERROR((N7-G7)/G7,"-")</f>
        <v>7.3134749774685949E-4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38">
        <f>IFERROR('Más Vistos-H'!C8/'Más Vistos-U'!C7,0)</f>
        <v>0.9264960231752879</v>
      </c>
      <c r="D8" s="239">
        <f>IFERROR('Más Vistos-H'!D8/'Más Vistos-U'!D7,0)</f>
        <v>0.931257766849105</v>
      </c>
      <c r="E8" s="239">
        <f>IFERROR('Más Vistos-H'!E8/'Más Vistos-U'!E7,0)</f>
        <v>0.90964411014246216</v>
      </c>
      <c r="F8" s="239">
        <f>IFERROR('Más Vistos-H'!F8/'Más Vistos-U'!F7,0)</f>
        <v>0.94746758954076027</v>
      </c>
      <c r="G8" s="239">
        <f>IFERROR('Más Vistos-H'!G8/'Más Vistos-U'!G7,0)</f>
        <v>0.89611693089089128</v>
      </c>
      <c r="H8" s="239">
        <f>IFERROR('Más Vistos-H'!H8/'Más Vistos-U'!H7,0)</f>
        <v>0</v>
      </c>
      <c r="I8" s="239">
        <f>IFERROR('Más Vistos-H'!I8/'Más Vistos-U'!I7,0)</f>
        <v>0</v>
      </c>
      <c r="J8" s="240">
        <f>IFERROR('Más Vistos-H'!J8/'Más Vistos-U'!J7,0)</f>
        <v>0.92081878460832989</v>
      </c>
      <c r="K8" s="241">
        <f>IFERROR('Más Vistos-H'!K8/'Más Vistos-U'!K7,0)</f>
        <v>0.89996670784380628</v>
      </c>
      <c r="L8" s="241">
        <f>IFERROR('Más Vistos-H'!L8/'Más Vistos-U'!L7,0)</f>
        <v>0.76943984598216908</v>
      </c>
      <c r="M8" s="241">
        <f>IFERROR('Más Vistos-H'!M8/'Más Vistos-U'!M7,0)</f>
        <v>0.85115980754883525</v>
      </c>
      <c r="N8" s="241">
        <f>IFERROR('Más Vistos-H'!N8/'Más Vistos-U'!N7,0)</f>
        <v>0.87690469101495128</v>
      </c>
      <c r="O8" s="241">
        <f>IFERROR('Más Vistos-H'!O8/'Más Vistos-U'!O7,0)</f>
        <v>0</v>
      </c>
      <c r="P8" s="241">
        <f>IFERROR('Más Vistos-H'!P8/'Más Vistos-U'!P7,0)</f>
        <v>0</v>
      </c>
      <c r="Q8" s="27">
        <f t="shared" si="0"/>
        <v>-6.127644830574634E-3</v>
      </c>
      <c r="R8" s="28">
        <f t="shared" si="1"/>
        <v>-3.3600856947664973E-2</v>
      </c>
      <c r="S8" s="28">
        <f t="shared" si="2"/>
        <v>-0.15413089866358312</v>
      </c>
      <c r="T8" s="28">
        <f t="shared" si="3"/>
        <v>-0.10164757407544213</v>
      </c>
      <c r="U8" s="28">
        <f t="shared" si="4"/>
        <v>-2.1439434089075633E-2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38">
        <f>IFERROR('Más Vistos-H'!C9/'Más Vistos-U'!C8,0)</f>
        <v>0.76016430918702615</v>
      </c>
      <c r="D9" s="239">
        <f>IFERROR('Más Vistos-H'!D9/'Más Vistos-U'!D8,0)</f>
        <v>0.74114807686432593</v>
      </c>
      <c r="E9" s="239">
        <f>IFERROR('Más Vistos-H'!E9/'Más Vistos-U'!E8,0)</f>
        <v>0.69998392334651582</v>
      </c>
      <c r="F9" s="239">
        <f>IFERROR('Más Vistos-H'!F9/'Más Vistos-U'!F8,0)</f>
        <v>0.67078445747800586</v>
      </c>
      <c r="G9" s="239">
        <f>IFERROR('Más Vistos-H'!G9/'Más Vistos-U'!G8,0)</f>
        <v>0.66346452924991028</v>
      </c>
      <c r="H9" s="239">
        <f>IFERROR('Más Vistos-H'!H9/'Más Vistos-U'!H8,0)</f>
        <v>0</v>
      </c>
      <c r="I9" s="239">
        <f>IFERROR('Más Vistos-H'!I9/'Más Vistos-U'!I8,0)</f>
        <v>0</v>
      </c>
      <c r="J9" s="240">
        <f>IFERROR('Más Vistos-H'!J9/'Más Vistos-U'!J8,0)</f>
        <v>0.25831062080899803</v>
      </c>
      <c r="K9" s="241">
        <f>IFERROR('Más Vistos-H'!K9/'Más Vistos-U'!K8,0)</f>
        <v>0.21930627964867688</v>
      </c>
      <c r="L9" s="241">
        <f>IFERROR('Más Vistos-H'!L9/'Más Vistos-U'!L8,0)</f>
        <v>0.26518764078371287</v>
      </c>
      <c r="M9" s="241">
        <f>IFERROR('Más Vistos-H'!M9/'Más Vistos-U'!M8,0)</f>
        <v>0.23295762408628432</v>
      </c>
      <c r="N9" s="241">
        <f>IFERROR('Más Vistos-H'!N9/'Más Vistos-U'!N8,0)</f>
        <v>0.24732347244233138</v>
      </c>
      <c r="O9" s="241">
        <f>IFERROR('Más Vistos-H'!O9/'Más Vistos-U'!O8,0)</f>
        <v>0</v>
      </c>
      <c r="P9" s="241">
        <f>IFERROR('Más Vistos-H'!P9/'Más Vistos-U'!P8,0)</f>
        <v>0</v>
      </c>
      <c r="Q9" s="27">
        <f t="shared" si="0"/>
        <v>-0.66019106963170393</v>
      </c>
      <c r="R9" s="28">
        <f t="shared" si="1"/>
        <v>-0.70409923941714159</v>
      </c>
      <c r="S9" s="28">
        <f t="shared" si="2"/>
        <v>-0.6211518122932147</v>
      </c>
      <c r="T9" s="28">
        <f t="shared" si="3"/>
        <v>-0.65270867342074235</v>
      </c>
      <c r="U9" s="28">
        <f t="shared" si="4"/>
        <v>-0.62722427267973679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38">
        <f>IFERROR('Más Vistos-H'!C10/'Más Vistos-U'!C9,0)</f>
        <v>0.76666774214364064</v>
      </c>
      <c r="D10" s="239">
        <f>IFERROR('Más Vistos-H'!D10/'Más Vistos-U'!D9,0)</f>
        <v>0.82639886745708724</v>
      </c>
      <c r="E10" s="239">
        <f>IFERROR('Más Vistos-H'!E10/'Más Vistos-U'!E9,0)</f>
        <v>0.83886421196181571</v>
      </c>
      <c r="F10" s="239">
        <f>IFERROR('Más Vistos-H'!F10/'Más Vistos-U'!F9,0)</f>
        <v>0.84183506132682662</v>
      </c>
      <c r="G10" s="239">
        <f>IFERROR('Más Vistos-H'!G10/'Más Vistos-U'!G9,0)</f>
        <v>0.89331827129563357</v>
      </c>
      <c r="H10" s="239">
        <f>IFERROR('Más Vistos-H'!H10/'Más Vistos-U'!H9,0)</f>
        <v>0</v>
      </c>
      <c r="I10" s="239">
        <f>IFERROR('Más Vistos-H'!I10/'Más Vistos-U'!I9,0)</f>
        <v>0</v>
      </c>
      <c r="J10" s="240">
        <f>IFERROR('Más Vistos-H'!J10/'Más Vistos-U'!J9,0)</f>
        <v>0.84398602551421298</v>
      </c>
      <c r="K10" s="241">
        <f>IFERROR('Más Vistos-H'!K10/'Más Vistos-U'!K9,0)</f>
        <v>0.85894896763801432</v>
      </c>
      <c r="L10" s="241">
        <f>IFERROR('Más Vistos-H'!L10/'Más Vistos-U'!L9,0)</f>
        <v>0.82379692745955846</v>
      </c>
      <c r="M10" s="241">
        <f>IFERROR('Más Vistos-H'!M10/'Más Vistos-U'!M9,0)</f>
        <v>0.89688774495175327</v>
      </c>
      <c r="N10" s="241">
        <f>IFERROR('Más Vistos-H'!N10/'Más Vistos-U'!N9,0)</f>
        <v>0.90034375467057837</v>
      </c>
      <c r="O10" s="241">
        <f>IFERROR('Más Vistos-H'!O10/'Más Vistos-U'!O9,0)</f>
        <v>0</v>
      </c>
      <c r="P10" s="241">
        <f>IFERROR('Más Vistos-H'!P10/'Más Vistos-U'!P9,0)</f>
        <v>0</v>
      </c>
      <c r="Q10" s="27">
        <f t="shared" si="0"/>
        <v>0.10084979335948924</v>
      </c>
      <c r="R10" s="28">
        <f t="shared" si="1"/>
        <v>3.9387880916496198E-2</v>
      </c>
      <c r="S10" s="28">
        <f t="shared" si="2"/>
        <v>-1.7961529753450847E-2</v>
      </c>
      <c r="T10" s="28">
        <f t="shared" si="3"/>
        <v>6.5396045085313326E-2</v>
      </c>
      <c r="U10" s="28">
        <f t="shared" si="4"/>
        <v>7.8644796604857448E-3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38">
        <f>IFERROR('Más Vistos-H'!C11/'Más Vistos-U'!C10,0)</f>
        <v>0.44112674494145221</v>
      </c>
      <c r="D11" s="239">
        <f>IFERROR('Más Vistos-H'!D11/'Más Vistos-U'!D10,0)</f>
        <v>0.52880944735809321</v>
      </c>
      <c r="E11" s="239">
        <f>IFERROR('Más Vistos-H'!E11/'Más Vistos-U'!E10,0)</f>
        <v>0.55625732626290825</v>
      </c>
      <c r="F11" s="239">
        <f>IFERROR('Más Vistos-H'!F11/'Más Vistos-U'!F10,0)</f>
        <v>0.55991143882646643</v>
      </c>
      <c r="G11" s="239">
        <f>IFERROR('Más Vistos-H'!G11/'Más Vistos-U'!G10,0)</f>
        <v>0.60415968385988827</v>
      </c>
      <c r="H11" s="239">
        <f>IFERROR('Más Vistos-H'!H11/'Más Vistos-U'!H10,0)</f>
        <v>0</v>
      </c>
      <c r="I11" s="239">
        <f>IFERROR('Más Vistos-H'!I11/'Más Vistos-U'!I10,0)</f>
        <v>0</v>
      </c>
      <c r="J11" s="240">
        <f>IFERROR('Más Vistos-H'!J11/'Más Vistos-U'!J10,0)</f>
        <v>0.53616721345089191</v>
      </c>
      <c r="K11" s="241">
        <f>IFERROR('Más Vistos-H'!K11/'Más Vistos-U'!K10,0)</f>
        <v>0.55009548655514862</v>
      </c>
      <c r="L11" s="241">
        <f>IFERROR('Más Vistos-H'!L11/'Más Vistos-U'!L10,0)</f>
        <v>0.50746466571383042</v>
      </c>
      <c r="M11" s="241">
        <f>IFERROR('Más Vistos-H'!M11/'Más Vistos-U'!M10,0)</f>
        <v>0.58131668578180584</v>
      </c>
      <c r="N11" s="241">
        <f>IFERROR('Más Vistos-H'!N11/'Más Vistos-U'!N10,0)</f>
        <v>0.60781350604097839</v>
      </c>
      <c r="O11" s="241">
        <f>IFERROR('Más Vistos-H'!O11/'Más Vistos-U'!O10,0)</f>
        <v>0</v>
      </c>
      <c r="P11" s="241">
        <f>IFERROR('Más Vistos-H'!P11/'Más Vistos-U'!P10,0)</f>
        <v>0</v>
      </c>
      <c r="Q11" s="27">
        <f t="shared" si="0"/>
        <v>0.2154493455663265</v>
      </c>
      <c r="R11" s="28">
        <f t="shared" si="1"/>
        <v>4.0252758916088663E-2</v>
      </c>
      <c r="S11" s="28">
        <f t="shared" si="2"/>
        <v>-8.7715987269561951E-2</v>
      </c>
      <c r="T11" s="28">
        <f t="shared" si="3"/>
        <v>3.8229701111667312E-2</v>
      </c>
      <c r="U11" s="28">
        <f t="shared" si="4"/>
        <v>6.0477755777187548E-3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38">
        <f>IFERROR('Más Vistos-H'!C12/'Más Vistos-U'!C11,0)</f>
        <v>0.49157597559309685</v>
      </c>
      <c r="D12" s="239">
        <f>IFERROR('Más Vistos-H'!D12/'Más Vistos-U'!D11,0)</f>
        <v>0.52424478406177843</v>
      </c>
      <c r="E12" s="239">
        <f>IFERROR('Más Vistos-H'!E12/'Más Vistos-U'!E11,0)</f>
        <v>0.56201433799568856</v>
      </c>
      <c r="F12" s="239">
        <f>IFERROR('Más Vistos-H'!F12/'Más Vistos-U'!F11,0)</f>
        <v>0.57419415228564286</v>
      </c>
      <c r="G12" s="239">
        <f>IFERROR('Más Vistos-H'!G12/'Más Vistos-U'!G11,0)</f>
        <v>0.59431636155606404</v>
      </c>
      <c r="H12" s="239">
        <f>IFERROR('Más Vistos-H'!H12/'Más Vistos-U'!H11,0)</f>
        <v>0</v>
      </c>
      <c r="I12" s="239">
        <f>IFERROR('Más Vistos-H'!I12/'Más Vistos-U'!I11,0)</f>
        <v>0</v>
      </c>
      <c r="J12" s="240">
        <f>IFERROR('Más Vistos-H'!J12/'Más Vistos-U'!J11,0)</f>
        <v>0.52225411107663666</v>
      </c>
      <c r="K12" s="241">
        <f>IFERROR('Más Vistos-H'!K12/'Más Vistos-U'!K11,0)</f>
        <v>0.54423979685594148</v>
      </c>
      <c r="L12" s="241">
        <f>IFERROR('Más Vistos-H'!L12/'Más Vistos-U'!L11,0)</f>
        <v>0.52452727616526429</v>
      </c>
      <c r="M12" s="241">
        <f>IFERROR('Más Vistos-H'!M12/'Más Vistos-U'!M11,0)</f>
        <v>0.56010311788129785</v>
      </c>
      <c r="N12" s="241">
        <f>IFERROR('Más Vistos-H'!N12/'Más Vistos-U'!N11,0)</f>
        <v>0.56184744411838927</v>
      </c>
      <c r="O12" s="241">
        <f>IFERROR('Más Vistos-H'!O12/'Más Vistos-U'!O11,0)</f>
        <v>0</v>
      </c>
      <c r="P12" s="241">
        <f>IFERROR('Más Vistos-H'!P12/'Más Vistos-U'!P11,0)</f>
        <v>0</v>
      </c>
      <c r="Q12" s="27">
        <f t="shared" si="0"/>
        <v>6.2407719267659478E-2</v>
      </c>
      <c r="R12" s="28">
        <f t="shared" si="1"/>
        <v>3.8140604164421749E-2</v>
      </c>
      <c r="S12" s="28">
        <f t="shared" si="2"/>
        <v>-6.6701255281340979E-2</v>
      </c>
      <c r="T12" s="28">
        <f t="shared" si="3"/>
        <v>-2.4540539725551182E-2</v>
      </c>
      <c r="U12" s="28">
        <f t="shared" si="4"/>
        <v>-5.4632380223662846E-2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38">
        <f>IFERROR('Más Vistos-H'!C13/'Más Vistos-U'!C12,0)</f>
        <v>0.46149037966869022</v>
      </c>
      <c r="D13" s="239">
        <f>IFERROR('Más Vistos-H'!D13/'Más Vistos-U'!D12,0)</f>
        <v>0.44669992325402919</v>
      </c>
      <c r="E13" s="239">
        <f>IFERROR('Más Vistos-H'!E13/'Más Vistos-U'!E12,0)</f>
        <v>0.47888553320978305</v>
      </c>
      <c r="F13" s="239">
        <f>IFERROR('Más Vistos-H'!F13/'Más Vistos-U'!F12,0)</f>
        <v>0.48930812966107951</v>
      </c>
      <c r="G13" s="239">
        <f>IFERROR('Más Vistos-H'!G13/'Más Vistos-U'!G12,0)</f>
        <v>0.50367190614499657</v>
      </c>
      <c r="H13" s="239">
        <f>IFERROR('Más Vistos-H'!H13/'Más Vistos-U'!H12,0)</f>
        <v>0</v>
      </c>
      <c r="I13" s="239">
        <f>IFERROR('Más Vistos-H'!I13/'Más Vistos-U'!I12,0)</f>
        <v>0</v>
      </c>
      <c r="J13" s="240">
        <f>IFERROR('Más Vistos-H'!J13/'Más Vistos-U'!J12,0)</f>
        <v>0.43554468562111431</v>
      </c>
      <c r="K13" s="241">
        <f>IFERROR('Más Vistos-H'!K13/'Más Vistos-U'!K12,0)</f>
        <v>0.40736358174646659</v>
      </c>
      <c r="L13" s="241">
        <f>IFERROR('Más Vistos-H'!L13/'Más Vistos-U'!L12,0)</f>
        <v>0.41793794844871074</v>
      </c>
      <c r="M13" s="241">
        <f>IFERROR('Más Vistos-H'!M13/'Más Vistos-U'!M12,0)</f>
        <v>0.40048032805689349</v>
      </c>
      <c r="N13" s="241">
        <f>IFERROR('Más Vistos-H'!N13/'Más Vistos-U'!N12,0)</f>
        <v>0.4115592165825474</v>
      </c>
      <c r="O13" s="241">
        <f>IFERROR('Más Vistos-H'!O13/'Más Vistos-U'!O12,0)</f>
        <v>0</v>
      </c>
      <c r="P13" s="241">
        <f>IFERROR('Más Vistos-H'!P13/'Más Vistos-U'!P12,0)</f>
        <v>0</v>
      </c>
      <c r="Q13" s="27">
        <f t="shared" si="0"/>
        <v>-5.6221527448096859E-2</v>
      </c>
      <c r="R13" s="28">
        <f t="shared" si="1"/>
        <v>-8.8059879708537181E-2</v>
      </c>
      <c r="S13" s="28">
        <f t="shared" si="2"/>
        <v>-0.12726963028631166</v>
      </c>
      <c r="T13" s="28">
        <f t="shared" si="3"/>
        <v>-0.18153755521232157</v>
      </c>
      <c r="U13" s="28">
        <f t="shared" si="4"/>
        <v>-0.18288232565413695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38">
        <f>IFERROR('Más Vistos-H'!C14/'Más Vistos-U'!C13,0)</f>
        <v>0.13580571053495241</v>
      </c>
      <c r="D14" s="239">
        <f>IFERROR('Más Vistos-H'!D14/'Más Vistos-U'!D13,0)</f>
        <v>0.19786036036036012</v>
      </c>
      <c r="E14" s="239">
        <f>IFERROR('Más Vistos-H'!E14/'Más Vistos-U'!E13,0)</f>
        <v>9.8684831328143305E-2</v>
      </c>
      <c r="F14" s="239">
        <f>IFERROR('Más Vistos-H'!F14/'Más Vistos-U'!F13,0)</f>
        <v>0.10207159844786556</v>
      </c>
      <c r="G14" s="239">
        <f>IFERROR('Más Vistos-H'!G14/'Más Vistos-U'!G13,0)</f>
        <v>8.9299826141931243E-2</v>
      </c>
      <c r="H14" s="239">
        <f>IFERROR('Más Vistos-H'!H14/'Más Vistos-U'!H13,0)</f>
        <v>0</v>
      </c>
      <c r="I14" s="239">
        <f>IFERROR('Más Vistos-H'!I14/'Más Vistos-U'!I13,0)</f>
        <v>0</v>
      </c>
      <c r="J14" s="240">
        <f>IFERROR('Más Vistos-H'!J14/'Más Vistos-U'!J13,0)</f>
        <v>2.5843454790823197E-2</v>
      </c>
      <c r="K14" s="241">
        <f>IFERROR('Más Vistos-H'!K14/'Más Vistos-U'!K13,0)</f>
        <v>8.5546156675248244E-2</v>
      </c>
      <c r="L14" s="241">
        <f>IFERROR('Más Vistos-H'!L14/'Más Vistos-U'!L13,0)</f>
        <v>6.6933878235355543E-2</v>
      </c>
      <c r="M14" s="241">
        <f>IFERROR('Más Vistos-H'!M14/'Más Vistos-U'!M13,0)</f>
        <v>0.14578006444236546</v>
      </c>
      <c r="N14" s="241">
        <f>IFERROR('Más Vistos-H'!N14/'Más Vistos-U'!N13,0)</f>
        <v>0.14107576761652288</v>
      </c>
      <c r="O14" s="241">
        <f>IFERROR('Más Vistos-H'!O14/'Más Vistos-U'!O13,0)</f>
        <v>0</v>
      </c>
      <c r="P14" s="241">
        <f>IFERROR('Más Vistos-H'!P14/'Más Vistos-U'!P13,0)</f>
        <v>0</v>
      </c>
      <c r="Q14" s="27">
        <f t="shared" si="0"/>
        <v>-0.80970273864756337</v>
      </c>
      <c r="R14" s="28">
        <f t="shared" si="1"/>
        <v>-0.56764378413420302</v>
      </c>
      <c r="S14" s="28">
        <f t="shared" si="2"/>
        <v>-0.32174096733479352</v>
      </c>
      <c r="T14" s="28">
        <f t="shared" si="3"/>
        <v>0.42821378972353985</v>
      </c>
      <c r="U14" s="28">
        <f t="shared" si="4"/>
        <v>0.57979890568095904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390</v>
      </c>
      <c r="C15" s="238">
        <f>IFERROR('Más Vistos-H'!C15/'Más Vistos-U'!C14,0)</f>
        <v>0.58710735733178832</v>
      </c>
      <c r="D15" s="239">
        <f>IFERROR('Más Vistos-H'!D15/'Más Vistos-U'!D14,0)</f>
        <v>0.6441808359159058</v>
      </c>
      <c r="E15" s="239">
        <f>IFERROR('Más Vistos-H'!E15/'Más Vistos-U'!E14,0)</f>
        <v>0.69346985967246033</v>
      </c>
      <c r="F15" s="239">
        <f>IFERROR('Más Vistos-H'!F15/'Más Vistos-U'!F14,0)</f>
        <v>0.70185407322415772</v>
      </c>
      <c r="G15" s="239">
        <f>IFERROR('Más Vistos-H'!G15/'Más Vistos-U'!G14,0)</f>
        <v>0.7554830416295818</v>
      </c>
      <c r="H15" s="239">
        <f>IFERROR('Más Vistos-H'!H15/'Más Vistos-U'!H14,0)</f>
        <v>0</v>
      </c>
      <c r="I15" s="239">
        <f>IFERROR('Más Vistos-H'!I15/'Más Vistos-U'!I14,0)</f>
        <v>0</v>
      </c>
      <c r="J15" s="240">
        <f>IFERROR('Más Vistos-H'!J15/'Más Vistos-U'!J14,0)</f>
        <v>0.56864169143626275</v>
      </c>
      <c r="K15" s="241">
        <f>IFERROR('Más Vistos-H'!K15/'Más Vistos-U'!K14,0)</f>
        <v>0.6032704576976422</v>
      </c>
      <c r="L15" s="241">
        <f>IFERROR('Más Vistos-H'!L15/'Más Vistos-U'!L14,0)</f>
        <v>0.60040097161942352</v>
      </c>
      <c r="M15" s="241">
        <f>IFERROR('Más Vistos-H'!M15/'Más Vistos-U'!M14,0)</f>
        <v>0.63346275524877771</v>
      </c>
      <c r="N15" s="241">
        <f>IFERROR('Más Vistos-H'!N15/'Más Vistos-U'!N14,0)</f>
        <v>3.3495054625379792</v>
      </c>
      <c r="O15" s="241">
        <f>IFERROR('Más Vistos-H'!O15/'Más Vistos-U'!O14,0)</f>
        <v>0</v>
      </c>
      <c r="P15" s="241">
        <f>IFERROR('Más Vistos-H'!P15/'Más Vistos-U'!P14,0)</f>
        <v>0</v>
      </c>
      <c r="Q15" s="27">
        <f t="shared" ref="Q15" si="7">IFERROR((J15-C15)/C15,"-")</f>
        <v>-3.1451940884280515E-2</v>
      </c>
      <c r="R15" s="28">
        <f t="shared" ref="R15" si="8">IFERROR((K15-D15)/D15,"-")</f>
        <v>-6.3507599011536284E-2</v>
      </c>
      <c r="S15" s="28">
        <f t="shared" ref="S15" si="9">IFERROR((L15-E15)/E15,"-")</f>
        <v>-0.13420754594438339</v>
      </c>
      <c r="T15" s="28">
        <f t="shared" ref="T15" si="10">IFERROR((M15-F15)/F15,"-")</f>
        <v>-9.7443785801806168E-2</v>
      </c>
      <c r="U15" s="28">
        <f t="shared" ref="U15" si="11">IFERROR((N15-G15)/G15,"-")</f>
        <v>3.4335945057258654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3">
        <f>IFERROR('Más Vistos-H'!C16/'Más Vistos-U'!C15,0)</f>
        <v>0.66311645227372595</v>
      </c>
      <c r="D16" s="242">
        <f>IFERROR('Más Vistos-H'!D16/'Más Vistos-U'!D15,0)</f>
        <v>0.70047658661934031</v>
      </c>
      <c r="E16" s="242">
        <f>IFERROR('Más Vistos-H'!E16/'Más Vistos-U'!E15,0)</f>
        <v>0.71445368503257778</v>
      </c>
      <c r="F16" s="242">
        <f>IFERROR('Más Vistos-H'!F16/'Más Vistos-U'!F15,0)</f>
        <v>0.72771168327047941</v>
      </c>
      <c r="G16" s="242">
        <f>IFERROR('Más Vistos-H'!G16/'Más Vistos-U'!G15,0)</f>
        <v>0.73852547638590915</v>
      </c>
      <c r="H16" s="242">
        <f>IFERROR('Más Vistos-H'!H16/'Más Vistos-U'!H15,0)</f>
        <v>0</v>
      </c>
      <c r="I16" s="242">
        <f>IFERROR('Más Vistos-H'!I16/'Más Vistos-U'!I15,0)</f>
        <v>0</v>
      </c>
      <c r="J16" s="244">
        <f>IFERROR('Más Vistos-H'!J16/'Más Vistos-U'!J15,0)</f>
        <v>0.67274790641766502</v>
      </c>
      <c r="K16" s="244">
        <f>IFERROR('Más Vistos-H'!K16/'Más Vistos-U'!K15,0)</f>
        <v>0.6758273549625422</v>
      </c>
      <c r="L16" s="244">
        <f>IFERROR('Más Vistos-H'!L16/'Más Vistos-U'!L15,0)</f>
        <v>0.62867233575641102</v>
      </c>
      <c r="M16" s="244">
        <f>IFERROR('Más Vistos-H'!M16/'Más Vistos-U'!M15,0)</f>
        <v>0.69032346209360007</v>
      </c>
      <c r="N16" s="244">
        <f>IFERROR('Más Vistos-H'!N16/'Más Vistos-U'!N15,0)</f>
        <v>0.96562033304046202</v>
      </c>
      <c r="O16" s="244">
        <f>IFERROR('Más Vistos-H'!O16/'Más Vistos-U'!O15,0)</f>
        <v>0</v>
      </c>
      <c r="P16" s="245">
        <f>IFERROR('Más Vistos-H'!P16/'Más Vistos-U'!P15,0)</f>
        <v>0</v>
      </c>
      <c r="Q16" s="120">
        <f t="shared" si="0"/>
        <v>1.4524529003788502E-2</v>
      </c>
      <c r="R16" s="121">
        <f t="shared" si="1"/>
        <v>-3.5189229915250871E-2</v>
      </c>
      <c r="S16" s="121">
        <f t="shared" si="2"/>
        <v>-0.1200656544619198</v>
      </c>
      <c r="T16" s="121">
        <f t="shared" si="3"/>
        <v>-5.1377794305636715E-2</v>
      </c>
      <c r="U16" s="121">
        <f t="shared" si="4"/>
        <v>0.30749766110422805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53" t="s">
        <v>203</v>
      </c>
      <c r="K2" s="453"/>
      <c r="L2" s="453"/>
      <c r="M2" s="453"/>
      <c r="N2" s="453"/>
      <c r="O2" s="453"/>
      <c r="P2" s="453"/>
    </row>
    <row r="3" spans="1:23" x14ac:dyDescent="0.25">
      <c r="C3" s="246">
        <v>43138</v>
      </c>
      <c r="D3" s="246">
        <v>43139</v>
      </c>
      <c r="E3" s="246">
        <v>43140</v>
      </c>
      <c r="F3" s="246">
        <v>43141</v>
      </c>
      <c r="G3" s="246">
        <v>43142</v>
      </c>
      <c r="H3" s="246">
        <v>43143</v>
      </c>
      <c r="I3" s="246">
        <v>43144</v>
      </c>
      <c r="J3" s="247">
        <v>43145</v>
      </c>
      <c r="K3" s="247">
        <v>43146</v>
      </c>
      <c r="L3" s="247">
        <v>43147</v>
      </c>
      <c r="M3" s="247">
        <v>43148</v>
      </c>
      <c r="N3" s="247">
        <v>43149</v>
      </c>
      <c r="O3" s="247">
        <v>43150</v>
      </c>
      <c r="P3" s="247">
        <v>43151</v>
      </c>
      <c r="Q3" s="246">
        <v>43152</v>
      </c>
      <c r="R3" s="246">
        <v>43153</v>
      </c>
      <c r="S3" s="246">
        <v>43154</v>
      </c>
      <c r="T3" s="246">
        <v>43155</v>
      </c>
      <c r="U3" s="246">
        <v>43156</v>
      </c>
      <c r="V3" s="246">
        <v>43157</v>
      </c>
      <c r="W3" s="246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48" t="s">
        <v>225</v>
      </c>
      <c r="K4" s="248" t="s">
        <v>226</v>
      </c>
      <c r="L4" s="248" t="s">
        <v>227</v>
      </c>
      <c r="M4" s="248" t="s">
        <v>228</v>
      </c>
      <c r="N4" s="248" t="s">
        <v>229</v>
      </c>
      <c r="O4" s="248" t="s">
        <v>230</v>
      </c>
      <c r="P4" s="248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0" customFormat="1" x14ac:dyDescent="0.25">
      <c r="A5" s="1"/>
      <c r="B5" s="249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0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0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0" customFormat="1" x14ac:dyDescent="0.25">
      <c r="A8" s="1"/>
      <c r="B8" s="251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0" customFormat="1" x14ac:dyDescent="0.25">
      <c r="A9" s="1"/>
      <c r="B9" s="251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0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0" customFormat="1" x14ac:dyDescent="0.25">
      <c r="A11" s="1"/>
      <c r="B11" s="251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0" customFormat="1" x14ac:dyDescent="0.25">
      <c r="A12" s="1"/>
      <c r="B12" s="249" t="s">
        <v>238</v>
      </c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</row>
    <row r="13" spans="1:23" s="250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0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0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0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0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0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49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1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1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1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1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1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1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1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49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1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3" t="s">
        <v>262</v>
      </c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54"/>
      <c r="T36" s="254"/>
      <c r="U36" s="254"/>
      <c r="V36" s="254"/>
      <c r="W36" s="254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5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3" t="s">
        <v>270</v>
      </c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3" t="s">
        <v>278</v>
      </c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6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33" t="s">
        <v>203</v>
      </c>
      <c r="K2" s="433"/>
      <c r="L2" s="433"/>
      <c r="M2" s="433"/>
      <c r="N2" s="433"/>
      <c r="O2" s="433"/>
      <c r="P2" s="433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33" t="s">
        <v>203</v>
      </c>
      <c r="K2" s="433"/>
      <c r="L2" s="433"/>
      <c r="M2" s="433"/>
      <c r="N2" s="433"/>
      <c r="O2" s="433"/>
      <c r="P2" s="433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1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6" t="s">
        <v>197</v>
      </c>
      <c r="C233" s="277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5">
        <v>14886.147999999999</v>
      </c>
      <c r="L233" s="275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79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78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7" sqref="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34" t="s">
        <v>402</v>
      </c>
      <c r="C2" s="435"/>
      <c r="D2" s="436"/>
      <c r="G2" s="434" t="s">
        <v>403</v>
      </c>
      <c r="H2" s="435"/>
      <c r="I2" s="436"/>
    </row>
    <row r="3" spans="2:10" ht="15.75" thickBot="1" x14ac:dyDescent="0.3">
      <c r="B3" s="434" t="str">
        <f>Replay!A1</f>
        <v>02/01 –08/01</v>
      </c>
      <c r="C3" s="435"/>
      <c r="D3" s="436"/>
      <c r="G3" s="434" t="str">
        <f>Replay!A1</f>
        <v>02/01 –08/01</v>
      </c>
      <c r="H3" s="435"/>
      <c r="I3" s="436"/>
    </row>
    <row r="4" spans="2:10" ht="15.75" thickBot="1" x14ac:dyDescent="0.3">
      <c r="B4" s="315" t="s">
        <v>367</v>
      </c>
      <c r="C4" s="315" t="s">
        <v>366</v>
      </c>
      <c r="D4" s="315" t="s">
        <v>368</v>
      </c>
      <c r="G4" s="315" t="s">
        <v>367</v>
      </c>
      <c r="H4" s="315" t="s">
        <v>366</v>
      </c>
      <c r="I4" s="315" t="s">
        <v>368</v>
      </c>
    </row>
    <row r="5" spans="2:10" x14ac:dyDescent="0.25">
      <c r="B5" s="314" t="s">
        <v>375</v>
      </c>
      <c r="C5" s="318">
        <v>56805.21</v>
      </c>
      <c r="D5" s="317">
        <f>C5/C8</f>
        <v>1.7316973708385801E-2</v>
      </c>
      <c r="G5" s="314" t="s">
        <v>407</v>
      </c>
      <c r="H5" s="316">
        <f>SUM(Destacados!H4:H80)</f>
        <v>396775.91666666587</v>
      </c>
      <c r="I5" s="317">
        <f>H5/C8</f>
        <v>0.12095647770754352</v>
      </c>
    </row>
    <row r="6" spans="2:10" x14ac:dyDescent="0.25">
      <c r="B6" s="305" t="s">
        <v>196</v>
      </c>
      <c r="C6" s="306">
        <v>3114231.22</v>
      </c>
      <c r="D6" s="307">
        <f>C6/C8</f>
        <v>0.94936820334920402</v>
      </c>
      <c r="G6" s="302" t="s">
        <v>406</v>
      </c>
      <c r="H6" s="303">
        <f>SUM('Más Vistos-H'!J16:P16)+SUM('Más Vistos-H'!J29:P29)</f>
        <v>743293.46666666528</v>
      </c>
      <c r="I6" s="304">
        <f>H6/C8</f>
        <v>0.22659177599874342</v>
      </c>
      <c r="J6" s="307">
        <f>H6/C6</f>
        <v>0.23867639046617264</v>
      </c>
    </row>
    <row r="7" spans="2:10" x14ac:dyDescent="0.25">
      <c r="B7" s="308" t="s">
        <v>369</v>
      </c>
      <c r="C7" s="309">
        <v>109283.27</v>
      </c>
      <c r="D7" s="310">
        <f>C7/C8</f>
        <v>3.3314822942410158E-2</v>
      </c>
      <c r="G7" s="302" t="s">
        <v>408</v>
      </c>
      <c r="H7" s="303">
        <f>SUM(Partidos!G2:G17)</f>
        <v>74445.703330000004</v>
      </c>
      <c r="I7" s="304">
        <f>H7/C8</f>
        <v>2.2694648734999823E-2</v>
      </c>
      <c r="J7" s="307">
        <f>H7/C6</f>
        <v>2.3905001931744812E-2</v>
      </c>
    </row>
    <row r="8" spans="2:10" x14ac:dyDescent="0.25">
      <c r="B8" s="311" t="s">
        <v>16</v>
      </c>
      <c r="C8" s="312">
        <f>SUM(C5:C7)</f>
        <v>3280319.7</v>
      </c>
      <c r="D8" s="313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46"/>
  <sheetViews>
    <sheetView showGridLines="0" zoomScale="89" zoomScaleNormal="89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K40" sqref="K40"/>
    </sheetView>
  </sheetViews>
  <sheetFormatPr baseColWidth="10" defaultRowHeight="15" x14ac:dyDescent="0.25"/>
  <cols>
    <col min="1" max="1" width="0.85546875" style="299" customWidth="1"/>
    <col min="2" max="5" width="17.7109375" style="299" customWidth="1"/>
    <col min="6" max="6" width="23" style="301" customWidth="1"/>
    <col min="7" max="7" width="18.85546875" style="79" customWidth="1"/>
    <col min="8" max="16384" width="11.42578125" style="299"/>
  </cols>
  <sheetData>
    <row r="1" spans="2:8" ht="4.5" customHeight="1" thickBot="1" x14ac:dyDescent="0.3"/>
    <row r="2" spans="2:8" ht="21" customHeight="1" thickBot="1" x14ac:dyDescent="0.3">
      <c r="B2" s="315" t="s">
        <v>409</v>
      </c>
      <c r="C2" s="315" t="s">
        <v>375</v>
      </c>
      <c r="D2" s="315" t="s">
        <v>196</v>
      </c>
      <c r="E2" s="315" t="s">
        <v>369</v>
      </c>
      <c r="F2" s="315" t="s">
        <v>421</v>
      </c>
      <c r="G2" s="315" t="s">
        <v>441</v>
      </c>
    </row>
    <row r="3" spans="2:8" ht="24.95" customHeight="1" x14ac:dyDescent="0.25">
      <c r="B3" s="322" t="s">
        <v>385</v>
      </c>
      <c r="C3" s="323">
        <v>87399</v>
      </c>
      <c r="D3" s="323">
        <v>5645444</v>
      </c>
      <c r="E3" s="324">
        <v>423507</v>
      </c>
      <c r="F3" s="319"/>
      <c r="G3" s="319"/>
    </row>
    <row r="4" spans="2:8" ht="24.95" customHeight="1" x14ac:dyDescent="0.25">
      <c r="B4" s="325" t="s">
        <v>384</v>
      </c>
      <c r="C4" s="323">
        <v>83835</v>
      </c>
      <c r="D4" s="323">
        <v>4956020</v>
      </c>
      <c r="E4" s="324">
        <v>429559</v>
      </c>
      <c r="F4" s="319"/>
      <c r="G4" s="319"/>
    </row>
    <row r="5" spans="2:8" ht="24.95" customHeight="1" x14ac:dyDescent="0.25">
      <c r="B5" s="325" t="s">
        <v>383</v>
      </c>
      <c r="C5" s="323">
        <v>93126</v>
      </c>
      <c r="D5" s="323">
        <v>5511645</v>
      </c>
      <c r="E5" s="324">
        <v>450146</v>
      </c>
      <c r="F5" s="319"/>
      <c r="G5" s="319"/>
    </row>
    <row r="6" spans="2:8" ht="24.95" customHeight="1" x14ac:dyDescent="0.25">
      <c r="B6" s="325" t="s">
        <v>382</v>
      </c>
      <c r="C6" s="323">
        <v>108586</v>
      </c>
      <c r="D6" s="323">
        <v>5678819</v>
      </c>
      <c r="E6" s="324">
        <v>422155</v>
      </c>
      <c r="F6" s="319"/>
      <c r="G6" s="319"/>
    </row>
    <row r="7" spans="2:8" ht="24.95" customHeight="1" x14ac:dyDescent="0.25">
      <c r="B7" s="325" t="s">
        <v>381</v>
      </c>
      <c r="C7" s="323">
        <v>113859</v>
      </c>
      <c r="D7" s="323">
        <v>5963927</v>
      </c>
      <c r="E7" s="324">
        <v>395604</v>
      </c>
      <c r="F7" s="320" t="s">
        <v>424</v>
      </c>
      <c r="G7" s="320" t="s">
        <v>423</v>
      </c>
    </row>
    <row r="8" spans="2:8" ht="24.95" customHeight="1" x14ac:dyDescent="0.25">
      <c r="B8" s="325" t="s">
        <v>380</v>
      </c>
      <c r="C8" s="323">
        <v>112412</v>
      </c>
      <c r="D8" s="326">
        <v>6225747</v>
      </c>
      <c r="E8" s="324">
        <v>376269</v>
      </c>
      <c r="F8" s="320" t="s">
        <v>425</v>
      </c>
      <c r="G8" s="319"/>
    </row>
    <row r="9" spans="2:8" ht="24.95" customHeight="1" x14ac:dyDescent="0.25">
      <c r="B9" s="325" t="s">
        <v>389</v>
      </c>
      <c r="C9" s="303">
        <v>99203.687000000005</v>
      </c>
      <c r="D9" s="303">
        <v>5511680.5379999997</v>
      </c>
      <c r="E9" s="327">
        <v>364261.46899999998</v>
      </c>
      <c r="F9" s="320" t="s">
        <v>419</v>
      </c>
      <c r="G9" s="319"/>
    </row>
    <row r="10" spans="2:8" ht="24.95" customHeight="1" x14ac:dyDescent="0.25">
      <c r="B10" s="325" t="s">
        <v>379</v>
      </c>
      <c r="C10" s="303">
        <v>95987.509000000005</v>
      </c>
      <c r="D10" s="303">
        <v>5232186.608</v>
      </c>
      <c r="E10" s="327">
        <v>323560.11200000002</v>
      </c>
      <c r="F10" s="319"/>
      <c r="G10" s="319"/>
    </row>
    <row r="11" spans="2:8" ht="24.95" customHeight="1" x14ac:dyDescent="0.25">
      <c r="B11" s="325" t="s">
        <v>386</v>
      </c>
      <c r="C11" s="303">
        <v>101763.1</v>
      </c>
      <c r="D11" s="303">
        <v>5729848.5</v>
      </c>
      <c r="E11" s="327">
        <v>319277</v>
      </c>
      <c r="F11" s="319"/>
      <c r="G11" s="319"/>
    </row>
    <row r="12" spans="2:8" ht="24.95" customHeight="1" x14ac:dyDescent="0.25">
      <c r="B12" s="325" t="s">
        <v>391</v>
      </c>
      <c r="C12" s="303">
        <v>105886.77099999999</v>
      </c>
      <c r="D12" s="303">
        <v>5994518.1670000004</v>
      </c>
      <c r="E12" s="327">
        <v>285187.42099999997</v>
      </c>
      <c r="F12" s="319"/>
      <c r="G12" s="319"/>
    </row>
    <row r="13" spans="2:8" ht="24.95" customHeight="1" x14ac:dyDescent="0.25">
      <c r="B13" s="325" t="s">
        <v>445</v>
      </c>
      <c r="C13" s="303">
        <v>114105.53</v>
      </c>
      <c r="D13" s="303">
        <v>5584158.2400000002</v>
      </c>
      <c r="E13" s="327">
        <v>279806.15999999997</v>
      </c>
      <c r="F13" s="319"/>
      <c r="G13" s="319"/>
    </row>
    <row r="14" spans="2:8" ht="24.95" customHeight="1" x14ac:dyDescent="0.25">
      <c r="B14" s="325" t="s">
        <v>446</v>
      </c>
      <c r="C14" s="303">
        <v>115989.13</v>
      </c>
      <c r="D14" s="303">
        <v>5722573.3799999999</v>
      </c>
      <c r="E14" s="327">
        <v>276331.37</v>
      </c>
      <c r="F14" s="319"/>
      <c r="G14" s="319"/>
    </row>
    <row r="15" spans="2:8" ht="24.95" customHeight="1" x14ac:dyDescent="0.25">
      <c r="B15" s="325" t="s">
        <v>400</v>
      </c>
      <c r="C15" s="303">
        <v>114272.19</v>
      </c>
      <c r="D15" s="303">
        <v>5606485.2999999998</v>
      </c>
      <c r="E15" s="327">
        <v>264332.23</v>
      </c>
      <c r="F15" s="321" t="s">
        <v>427</v>
      </c>
      <c r="G15" s="392" t="s">
        <v>426</v>
      </c>
      <c r="H15" s="437" t="s">
        <v>495</v>
      </c>
    </row>
    <row r="16" spans="2:8" ht="24.95" customHeight="1" x14ac:dyDescent="0.25">
      <c r="B16" s="325" t="s">
        <v>401</v>
      </c>
      <c r="C16" s="309">
        <v>125845.21</v>
      </c>
      <c r="D16" s="383">
        <v>6044714.2199999997</v>
      </c>
      <c r="E16" s="327">
        <v>283597.23</v>
      </c>
      <c r="F16" s="319"/>
      <c r="G16" s="393"/>
      <c r="H16" s="437"/>
    </row>
    <row r="17" spans="2:9" ht="24.95" customHeight="1" x14ac:dyDescent="0.25">
      <c r="B17" s="328" t="s">
        <v>418</v>
      </c>
      <c r="C17" s="384">
        <v>126278.9</v>
      </c>
      <c r="D17" s="329">
        <v>5912788.4100000001</v>
      </c>
      <c r="E17" s="330">
        <v>267736.38</v>
      </c>
      <c r="F17" s="331" t="s">
        <v>428</v>
      </c>
      <c r="G17" s="394" t="s">
        <v>429</v>
      </c>
      <c r="H17" s="437"/>
    </row>
    <row r="18" spans="2:9" ht="24.95" customHeight="1" x14ac:dyDescent="0.25">
      <c r="B18" s="328" t="s">
        <v>444</v>
      </c>
      <c r="C18" s="384">
        <v>125308.59</v>
      </c>
      <c r="D18" s="329">
        <v>5916998.4100000001</v>
      </c>
      <c r="E18" s="330">
        <v>252904.34</v>
      </c>
      <c r="F18" s="331" t="s">
        <v>428</v>
      </c>
      <c r="G18" s="394" t="s">
        <v>430</v>
      </c>
      <c r="H18" s="437"/>
    </row>
    <row r="19" spans="2:9" ht="24.95" customHeight="1" x14ac:dyDescent="0.25">
      <c r="B19" s="328" t="s">
        <v>443</v>
      </c>
      <c r="C19" s="384">
        <v>117247.22</v>
      </c>
      <c r="D19" s="329">
        <v>5740230.1799999997</v>
      </c>
      <c r="E19" s="330">
        <v>239734.7</v>
      </c>
      <c r="F19" s="331" t="s">
        <v>428</v>
      </c>
      <c r="G19" s="394" t="s">
        <v>452</v>
      </c>
      <c r="H19" s="437"/>
      <c r="I19" s="395"/>
    </row>
    <row r="20" spans="2:9" ht="24.75" customHeight="1" x14ac:dyDescent="0.25">
      <c r="B20" s="328" t="s">
        <v>447</v>
      </c>
      <c r="C20" s="384">
        <v>118928.22</v>
      </c>
      <c r="D20" s="329">
        <v>5816188.1500000004</v>
      </c>
      <c r="E20" s="330">
        <v>238912.56</v>
      </c>
      <c r="F20" s="331" t="s">
        <v>428</v>
      </c>
      <c r="G20" s="394" t="s">
        <v>453</v>
      </c>
      <c r="H20" s="437"/>
      <c r="I20" s="395"/>
    </row>
    <row r="21" spans="2:9" ht="33" customHeight="1" x14ac:dyDescent="0.25">
      <c r="B21" s="328" t="s">
        <v>448</v>
      </c>
      <c r="C21" s="384">
        <v>131610.35</v>
      </c>
      <c r="D21" s="329">
        <v>6046323.7000000002</v>
      </c>
      <c r="E21" s="330">
        <v>263303.90000000002</v>
      </c>
      <c r="F21" s="331" t="s">
        <v>455</v>
      </c>
      <c r="G21" s="394" t="s">
        <v>429</v>
      </c>
      <c r="H21" s="437"/>
      <c r="I21" s="395"/>
    </row>
    <row r="22" spans="2:9" ht="33" customHeight="1" x14ac:dyDescent="0.25">
      <c r="B22" s="328" t="s">
        <v>449</v>
      </c>
      <c r="C22" s="384">
        <v>130821.32</v>
      </c>
      <c r="D22" s="329">
        <v>6076205.3600000003</v>
      </c>
      <c r="E22" s="330">
        <v>249110.57</v>
      </c>
      <c r="F22" s="331" t="s">
        <v>456</v>
      </c>
      <c r="G22" s="394" t="s">
        <v>454</v>
      </c>
      <c r="H22" s="437"/>
      <c r="I22" s="395"/>
    </row>
    <row r="23" spans="2:9" ht="24.75" customHeight="1" x14ac:dyDescent="0.25">
      <c r="B23" s="328" t="s">
        <v>451</v>
      </c>
      <c r="C23" s="384">
        <v>127202.39</v>
      </c>
      <c r="D23" s="384">
        <v>6114404.1100000003</v>
      </c>
      <c r="E23" s="330">
        <v>244551.5</v>
      </c>
      <c r="F23" s="331" t="s">
        <v>457</v>
      </c>
      <c r="G23" s="394" t="s">
        <v>457</v>
      </c>
      <c r="H23" s="437"/>
    </row>
    <row r="24" spans="2:9" x14ac:dyDescent="0.25">
      <c r="B24" s="328" t="s">
        <v>459</v>
      </c>
      <c r="C24" s="384">
        <v>132633.9</v>
      </c>
      <c r="D24" s="384">
        <v>5755835.5099999998</v>
      </c>
      <c r="E24" s="330">
        <v>247107.48</v>
      </c>
      <c r="F24" s="331"/>
      <c r="G24" s="394"/>
      <c r="H24" s="437"/>
    </row>
    <row r="25" spans="2:9" ht="22.5" x14ac:dyDescent="0.25">
      <c r="B25" s="328" t="s">
        <v>463</v>
      </c>
      <c r="C25" s="384">
        <v>116869.8</v>
      </c>
      <c r="D25" s="384">
        <v>5411097.5300000003</v>
      </c>
      <c r="E25" s="330">
        <v>210703.58</v>
      </c>
      <c r="F25" s="331" t="s">
        <v>492</v>
      </c>
      <c r="G25" s="394" t="s">
        <v>493</v>
      </c>
      <c r="H25" s="437"/>
    </row>
    <row r="26" spans="2:9" ht="22.5" x14ac:dyDescent="0.25">
      <c r="B26" s="328" t="s">
        <v>483</v>
      </c>
      <c r="C26" s="384">
        <v>134421.4</v>
      </c>
      <c r="D26" s="384">
        <v>5337041.28</v>
      </c>
      <c r="E26" s="330">
        <v>221698.33</v>
      </c>
      <c r="F26" s="331" t="s">
        <v>492</v>
      </c>
      <c r="G26" s="394" t="s">
        <v>494</v>
      </c>
      <c r="H26" s="437"/>
    </row>
    <row r="27" spans="2:9" x14ac:dyDescent="0.25">
      <c r="B27" s="328" t="s">
        <v>485</v>
      </c>
      <c r="C27" s="384">
        <v>110963.31</v>
      </c>
      <c r="D27" s="384">
        <v>5229629.4400000004</v>
      </c>
      <c r="E27" s="330">
        <v>202805.14</v>
      </c>
      <c r="F27" s="331"/>
      <c r="G27" s="332"/>
    </row>
    <row r="28" spans="2:9" x14ac:dyDescent="0.25">
      <c r="B28" s="328" t="s">
        <v>488</v>
      </c>
      <c r="C28" s="384">
        <v>108650.38</v>
      </c>
      <c r="D28" s="384">
        <v>5184216.4000000004</v>
      </c>
      <c r="E28" s="330">
        <v>196603.49</v>
      </c>
      <c r="F28" s="331"/>
      <c r="G28" s="332"/>
    </row>
    <row r="29" spans="2:9" x14ac:dyDescent="0.25">
      <c r="B29" s="328" t="s">
        <v>490</v>
      </c>
      <c r="C29" s="384">
        <v>101786.21</v>
      </c>
      <c r="D29" s="384">
        <v>5153924.3099999996</v>
      </c>
      <c r="E29" s="330">
        <v>181891.44</v>
      </c>
      <c r="F29" s="331"/>
      <c r="G29" s="332"/>
    </row>
    <row r="30" spans="2:9" ht="22.5" x14ac:dyDescent="0.25">
      <c r="B30" s="328" t="s">
        <v>491</v>
      </c>
      <c r="C30" s="384">
        <v>107036.54</v>
      </c>
      <c r="D30" s="384">
        <v>4659302.5</v>
      </c>
      <c r="E30" s="330">
        <v>191987.59</v>
      </c>
      <c r="F30" s="331" t="s">
        <v>498</v>
      </c>
      <c r="G30" s="332" t="s">
        <v>452</v>
      </c>
    </row>
    <row r="31" spans="2:9" x14ac:dyDescent="0.25">
      <c r="B31" s="328" t="s">
        <v>496</v>
      </c>
      <c r="C31" s="384">
        <v>108845.6</v>
      </c>
      <c r="D31" s="384">
        <v>5133523.37</v>
      </c>
      <c r="E31" s="330">
        <v>184224.53</v>
      </c>
      <c r="F31" s="331"/>
      <c r="G31" s="332"/>
    </row>
    <row r="32" spans="2:9" x14ac:dyDescent="0.25">
      <c r="B32" s="328" t="s">
        <v>499</v>
      </c>
      <c r="C32" s="384">
        <v>94945.36</v>
      </c>
      <c r="D32" s="384">
        <v>4073834.3</v>
      </c>
      <c r="E32" s="330">
        <v>166564.57999999999</v>
      </c>
      <c r="F32" s="331"/>
      <c r="G32" s="332"/>
    </row>
    <row r="33" spans="2:8" x14ac:dyDescent="0.25">
      <c r="B33" s="328" t="s">
        <v>502</v>
      </c>
      <c r="C33" s="384">
        <v>75114.12</v>
      </c>
      <c r="D33" s="384">
        <v>3429090.15</v>
      </c>
      <c r="E33" s="330">
        <v>131323.24</v>
      </c>
      <c r="F33" s="331"/>
      <c r="G33" s="332"/>
    </row>
    <row r="34" spans="2:8" x14ac:dyDescent="0.25">
      <c r="B34" s="328" t="s">
        <v>504</v>
      </c>
      <c r="C34" s="384">
        <v>20253.34</v>
      </c>
      <c r="D34" s="384">
        <v>3326371.7</v>
      </c>
      <c r="E34" s="330">
        <v>123693.17</v>
      </c>
      <c r="F34" s="331"/>
      <c r="G34" s="332"/>
    </row>
    <row r="35" spans="2:8" x14ac:dyDescent="0.25">
      <c r="B35" s="328" t="s">
        <v>508</v>
      </c>
      <c r="C35" s="384">
        <v>71708.460000000006</v>
      </c>
      <c r="D35" s="384">
        <v>4009037.446</v>
      </c>
      <c r="E35" s="330">
        <v>118341.56</v>
      </c>
      <c r="F35" s="331"/>
      <c r="G35" s="332"/>
    </row>
    <row r="36" spans="2:8" x14ac:dyDescent="0.25">
      <c r="B36" s="328" t="s">
        <v>511</v>
      </c>
      <c r="C36" s="384">
        <v>66752.12</v>
      </c>
      <c r="D36" s="384">
        <v>4131857.4</v>
      </c>
      <c r="E36" s="330">
        <v>110615.43</v>
      </c>
      <c r="F36" s="331"/>
      <c r="G36" s="332"/>
    </row>
    <row r="37" spans="2:8" x14ac:dyDescent="0.25">
      <c r="B37" s="328" t="s">
        <v>515</v>
      </c>
      <c r="C37" s="384">
        <v>52532.28</v>
      </c>
      <c r="D37" s="384">
        <v>3060662.27</v>
      </c>
      <c r="E37" s="330">
        <v>106009.5</v>
      </c>
      <c r="F37" s="331"/>
      <c r="G37" s="332"/>
    </row>
    <row r="38" spans="2:8" ht="15.75" thickBot="1" x14ac:dyDescent="0.3">
      <c r="B38" s="328" t="s">
        <v>533</v>
      </c>
      <c r="C38" s="384">
        <v>52719.3</v>
      </c>
      <c r="D38" s="384">
        <v>2771073.19</v>
      </c>
      <c r="E38" s="330">
        <v>105873.15</v>
      </c>
      <c r="F38" s="331"/>
      <c r="G38" s="332"/>
    </row>
    <row r="39" spans="2:8" ht="15.75" thickBot="1" x14ac:dyDescent="0.3">
      <c r="B39" s="367" t="s">
        <v>630</v>
      </c>
      <c r="C39" s="388">
        <v>56805.21</v>
      </c>
      <c r="D39" s="388">
        <v>3114231.22</v>
      </c>
      <c r="E39" s="376">
        <v>109283.27</v>
      </c>
      <c r="F39" s="368"/>
      <c r="G39" s="369"/>
    </row>
    <row r="40" spans="2:8" x14ac:dyDescent="0.25">
      <c r="B40" s="416"/>
      <c r="C40" s="417"/>
      <c r="D40" s="417"/>
      <c r="E40" s="418"/>
      <c r="F40" s="419"/>
      <c r="G40" s="420"/>
    </row>
    <row r="41" spans="2:8" x14ac:dyDescent="0.25">
      <c r="D41" s="397">
        <f>D23-D30</f>
        <v>1455101.6100000003</v>
      </c>
    </row>
    <row r="42" spans="2:8" x14ac:dyDescent="0.25">
      <c r="D42" s="398">
        <f>D41/D23</f>
        <v>0.2379792999975594</v>
      </c>
      <c r="H42" s="299">
        <v>56805.21</v>
      </c>
    </row>
    <row r="43" spans="2:8" x14ac:dyDescent="0.25">
      <c r="H43" s="299">
        <v>3114231.22</v>
      </c>
    </row>
    <row r="44" spans="2:8" x14ac:dyDescent="0.25">
      <c r="H44" s="299">
        <v>109283.27</v>
      </c>
    </row>
    <row r="46" spans="2:8" x14ac:dyDescent="0.25">
      <c r="F46" s="299"/>
    </row>
  </sheetData>
  <mergeCells count="1">
    <mergeCell ref="H15:H26"/>
  </mergeCells>
  <phoneticPr fontId="48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39"/>
  <sheetViews>
    <sheetView showGridLines="0" topLeftCell="A7" zoomScaleNormal="100" workbookViewId="0">
      <selection activeCell="F28" sqref="F28"/>
    </sheetView>
  </sheetViews>
  <sheetFormatPr baseColWidth="10" defaultRowHeight="15" x14ac:dyDescent="0.25"/>
  <cols>
    <col min="1" max="1" width="0.85546875" customWidth="1"/>
    <col min="2" max="5" width="17.7109375" style="333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5" t="s">
        <v>409</v>
      </c>
      <c r="C2" s="315" t="s">
        <v>8</v>
      </c>
      <c r="D2" s="315" t="s">
        <v>410</v>
      </c>
      <c r="E2" s="315" t="s">
        <v>411</v>
      </c>
    </row>
    <row r="3" spans="2:6" ht="20.100000000000001" customHeight="1" x14ac:dyDescent="0.25">
      <c r="B3" s="350" t="s">
        <v>388</v>
      </c>
      <c r="C3" s="351">
        <v>229372.38333333313</v>
      </c>
      <c r="D3" s="351">
        <v>1349796.46</v>
      </c>
      <c r="E3" s="351">
        <v>282574.91666666669</v>
      </c>
    </row>
    <row r="4" spans="2:6" ht="20.100000000000001" customHeight="1" x14ac:dyDescent="0.25">
      <c r="B4" s="336" t="s">
        <v>379</v>
      </c>
      <c r="C4" s="335">
        <v>328458.67</v>
      </c>
      <c r="D4" s="335">
        <v>1337820.58</v>
      </c>
      <c r="E4" s="335">
        <v>196728.92</v>
      </c>
    </row>
    <row r="5" spans="2:6" ht="20.100000000000001" customHeight="1" x14ac:dyDescent="0.25">
      <c r="B5" s="336" t="s">
        <v>386</v>
      </c>
      <c r="C5" s="335">
        <v>614295.7833451</v>
      </c>
      <c r="D5" s="335">
        <v>1344824.8166666655</v>
      </c>
      <c r="E5" s="335">
        <v>380612.2043000001</v>
      </c>
    </row>
    <row r="6" spans="2:6" ht="20.100000000000001" customHeight="1" x14ac:dyDescent="0.25">
      <c r="B6" s="336" t="s">
        <v>391</v>
      </c>
      <c r="C6" s="335">
        <v>610566.51666666579</v>
      </c>
      <c r="D6" s="385">
        <v>2165471.8499999978</v>
      </c>
      <c r="E6" s="335">
        <v>621346.44999999984</v>
      </c>
    </row>
    <row r="7" spans="2:6" ht="20.100000000000001" customHeight="1" x14ac:dyDescent="0.25">
      <c r="B7" s="336" t="s">
        <v>445</v>
      </c>
      <c r="C7" s="335">
        <v>495980.07666666608</v>
      </c>
      <c r="D7" s="335">
        <v>1710027.4833333315</v>
      </c>
      <c r="E7" s="335">
        <v>288256.72366666654</v>
      </c>
    </row>
    <row r="8" spans="2:6" ht="20.100000000000001" customHeight="1" x14ac:dyDescent="0.25">
      <c r="B8" s="336" t="s">
        <v>446</v>
      </c>
      <c r="C8" s="335">
        <v>645742.58333333244</v>
      </c>
      <c r="D8" s="335">
        <v>1605951.2166666649</v>
      </c>
      <c r="E8" s="335">
        <v>418884.89437000017</v>
      </c>
    </row>
    <row r="9" spans="2:6" ht="20.100000000000001" customHeight="1" x14ac:dyDescent="0.25">
      <c r="B9" s="336" t="s">
        <v>400</v>
      </c>
      <c r="C9" s="335">
        <v>610706.95333333267</v>
      </c>
      <c r="D9" s="335">
        <v>1347746.1333333317</v>
      </c>
      <c r="E9" s="335">
        <v>335206.93333333335</v>
      </c>
      <c r="F9" s="334" t="s">
        <v>404</v>
      </c>
    </row>
    <row r="10" spans="2:6" ht="20.100000000000001" customHeight="1" x14ac:dyDescent="0.25">
      <c r="B10" s="336" t="s">
        <v>401</v>
      </c>
      <c r="C10" s="382">
        <v>948656.81666666537</v>
      </c>
      <c r="D10" s="382">
        <v>1116358.3666666651</v>
      </c>
      <c r="E10" s="382">
        <v>744277.69999999984</v>
      </c>
    </row>
    <row r="11" spans="2:6" ht="20.100000000000001" customHeight="1" x14ac:dyDescent="0.25">
      <c r="B11" s="336" t="s">
        <v>418</v>
      </c>
      <c r="C11" s="382">
        <v>845932.97666666622</v>
      </c>
      <c r="D11" s="382">
        <v>1795789.6333333314</v>
      </c>
      <c r="E11" s="382">
        <v>421628.28</v>
      </c>
    </row>
    <row r="12" spans="2:6" ht="20.100000000000001" customHeight="1" x14ac:dyDescent="0.25">
      <c r="B12" s="336" t="s">
        <v>444</v>
      </c>
      <c r="C12" s="382">
        <v>1094224.013333332</v>
      </c>
      <c r="D12" s="382">
        <v>1811610.2333333315</v>
      </c>
      <c r="E12" s="382">
        <v>474333.75099999999</v>
      </c>
    </row>
    <row r="13" spans="2:6" x14ac:dyDescent="0.25">
      <c r="B13" s="336" t="s">
        <v>443</v>
      </c>
      <c r="C13" s="382">
        <v>975683.08333333232</v>
      </c>
      <c r="D13" s="396">
        <v>1889718.6499999987</v>
      </c>
      <c r="E13" s="382">
        <v>424470.00669999997</v>
      </c>
    </row>
    <row r="14" spans="2:6" x14ac:dyDescent="0.25">
      <c r="B14" s="336" t="s">
        <v>447</v>
      </c>
      <c r="C14" s="382">
        <v>1223152.2133333324</v>
      </c>
      <c r="D14" s="382">
        <v>1781795.2599999984</v>
      </c>
      <c r="E14" s="382">
        <v>521529.59000000014</v>
      </c>
    </row>
    <row r="15" spans="2:6" x14ac:dyDescent="0.25">
      <c r="B15" s="336" t="s">
        <v>448</v>
      </c>
      <c r="C15" s="382">
        <v>1024428.1466666657</v>
      </c>
      <c r="D15" s="382">
        <v>1760664.8666666644</v>
      </c>
      <c r="E15" s="382">
        <v>584810.86666666658</v>
      </c>
    </row>
    <row r="16" spans="2:6" x14ac:dyDescent="0.25">
      <c r="B16" s="336" t="s">
        <v>449</v>
      </c>
      <c r="C16" s="382">
        <v>1020359.2299999989</v>
      </c>
      <c r="D16" s="382">
        <v>1819450.7899999984</v>
      </c>
      <c r="E16" s="382">
        <v>761014.54300000006</v>
      </c>
    </row>
    <row r="17" spans="2:5" x14ac:dyDescent="0.25">
      <c r="B17" s="336" t="s">
        <v>451</v>
      </c>
      <c r="C17" s="382">
        <v>1236435.7666666657</v>
      </c>
      <c r="D17" s="382">
        <v>1863513.5366666648</v>
      </c>
      <c r="E17" s="382">
        <v>682036.51930000028</v>
      </c>
    </row>
    <row r="18" spans="2:5" x14ac:dyDescent="0.25">
      <c r="B18" s="336" t="s">
        <v>459</v>
      </c>
      <c r="C18" s="382">
        <v>1413896.4399999988</v>
      </c>
      <c r="D18" s="385">
        <v>1911445.8866666649</v>
      </c>
      <c r="E18" s="382">
        <v>305591.94333333336</v>
      </c>
    </row>
    <row r="19" spans="2:5" x14ac:dyDescent="0.25">
      <c r="B19" s="336" t="s">
        <v>463</v>
      </c>
      <c r="C19" s="382">
        <v>728229.89666666603</v>
      </c>
      <c r="D19" s="382">
        <v>1694797.60333333</v>
      </c>
      <c r="E19" s="382">
        <v>204620.06140000001</v>
      </c>
    </row>
    <row r="20" spans="2:5" x14ac:dyDescent="0.25">
      <c r="B20" s="336" t="s">
        <v>483</v>
      </c>
      <c r="C20" s="382">
        <v>1080001.7933333321</v>
      </c>
      <c r="D20" s="382">
        <v>1689052.0499999984</v>
      </c>
      <c r="E20" s="382">
        <v>574190.40989999985</v>
      </c>
    </row>
    <row r="21" spans="2:5" x14ac:dyDescent="0.25">
      <c r="B21" s="336" t="s">
        <v>485</v>
      </c>
      <c r="C21" s="382">
        <v>1039748.3633333314</v>
      </c>
      <c r="D21" s="382">
        <v>1566862.6999999983</v>
      </c>
      <c r="E21" s="382">
        <v>495546.88539999991</v>
      </c>
    </row>
    <row r="22" spans="2:5" x14ac:dyDescent="0.25">
      <c r="B22" s="336" t="s">
        <v>488</v>
      </c>
      <c r="C22" s="382">
        <v>825826.8</v>
      </c>
      <c r="D22" s="382">
        <v>1608232.4566666654</v>
      </c>
      <c r="E22" s="382">
        <v>421434.18497000012</v>
      </c>
    </row>
    <row r="23" spans="2:5" x14ac:dyDescent="0.25">
      <c r="B23" s="336" t="s">
        <v>490</v>
      </c>
      <c r="C23" s="382">
        <v>1145203.633333331</v>
      </c>
      <c r="D23" s="382">
        <v>1734749.1999999981</v>
      </c>
      <c r="E23" s="382">
        <v>379280.33332999999</v>
      </c>
    </row>
    <row r="24" spans="2:5" x14ac:dyDescent="0.25">
      <c r="B24" s="336" t="s">
        <v>491</v>
      </c>
      <c r="C24" s="382">
        <v>1010198.6966666657</v>
      </c>
      <c r="D24" s="382">
        <v>1364365.7233333318</v>
      </c>
      <c r="E24" s="382">
        <v>241132.81</v>
      </c>
    </row>
    <row r="25" spans="2:5" x14ac:dyDescent="0.25">
      <c r="B25" s="336" t="s">
        <v>496</v>
      </c>
      <c r="C25" s="382">
        <v>1375636.3033333314</v>
      </c>
      <c r="D25" s="382">
        <v>1529460.0466666652</v>
      </c>
      <c r="E25" s="382">
        <v>478085.30900000007</v>
      </c>
    </row>
    <row r="26" spans="2:5" x14ac:dyDescent="0.25">
      <c r="B26" s="336" t="s">
        <v>499</v>
      </c>
      <c r="C26" s="382">
        <v>529672.07666666608</v>
      </c>
      <c r="D26" s="382">
        <v>1318167.7166666652</v>
      </c>
      <c r="E26" s="382">
        <v>20579.573333333334</v>
      </c>
    </row>
    <row r="27" spans="2:5" x14ac:dyDescent="0.25">
      <c r="B27" s="336" t="s">
        <v>502</v>
      </c>
      <c r="C27" s="382">
        <v>776743.3166666656</v>
      </c>
      <c r="D27" s="382">
        <v>1260408.4866666654</v>
      </c>
      <c r="E27" s="382">
        <v>0</v>
      </c>
    </row>
    <row r="28" spans="2:5" x14ac:dyDescent="0.25">
      <c r="B28" s="336" t="s">
        <v>504</v>
      </c>
      <c r="C28" s="382">
        <v>512422.67666666594</v>
      </c>
      <c r="D28" s="382">
        <v>1221685.8366666653</v>
      </c>
      <c r="E28" s="382">
        <v>1641.01</v>
      </c>
    </row>
    <row r="29" spans="2:5" x14ac:dyDescent="0.25">
      <c r="B29" s="336" t="s">
        <v>508</v>
      </c>
      <c r="C29" s="382">
        <v>443706.27666666621</v>
      </c>
      <c r="D29" s="382">
        <v>1196007.4099999999</v>
      </c>
      <c r="E29" s="382">
        <v>0</v>
      </c>
    </row>
    <row r="30" spans="2:5" x14ac:dyDescent="0.25">
      <c r="B30" s="336" t="s">
        <v>508</v>
      </c>
      <c r="C30" s="382">
        <v>443706.27666666621</v>
      </c>
      <c r="D30" s="382">
        <v>1196007.4099999999</v>
      </c>
      <c r="E30" s="382">
        <v>0</v>
      </c>
    </row>
    <row r="31" spans="2:5" x14ac:dyDescent="0.25">
      <c r="B31" s="336" t="s">
        <v>511</v>
      </c>
      <c r="C31" s="382">
        <v>455054.15333333268</v>
      </c>
      <c r="D31" s="382">
        <v>1265754.3666666651</v>
      </c>
      <c r="E31" s="382">
        <v>0</v>
      </c>
    </row>
    <row r="32" spans="2:5" x14ac:dyDescent="0.25">
      <c r="B32" s="336" t="s">
        <v>515</v>
      </c>
      <c r="C32" s="382">
        <v>493134.93999999965</v>
      </c>
      <c r="D32" s="382">
        <v>994279.96666666539</v>
      </c>
      <c r="E32" s="382">
        <v>0</v>
      </c>
    </row>
    <row r="33" spans="2:5" x14ac:dyDescent="0.25">
      <c r="B33" s="336" t="s">
        <v>533</v>
      </c>
      <c r="C33" s="382">
        <v>335845.12333333289</v>
      </c>
      <c r="D33" s="382">
        <v>722011.46666666586</v>
      </c>
      <c r="E33" s="382">
        <v>12845.800999999999</v>
      </c>
    </row>
    <row r="34" spans="2:5" x14ac:dyDescent="0.25">
      <c r="B34" s="336" t="s">
        <v>655</v>
      </c>
      <c r="C34" s="382">
        <v>396775.91666666587</v>
      </c>
      <c r="D34" s="382">
        <v>743293.46666666528</v>
      </c>
      <c r="E34" s="382">
        <v>74445.703330000004</v>
      </c>
    </row>
    <row r="35" spans="2:5" x14ac:dyDescent="0.25">
      <c r="B35" s="416"/>
      <c r="C35" s="418"/>
      <c r="D35" s="418"/>
      <c r="E35" s="418"/>
    </row>
    <row r="36" spans="2:5" x14ac:dyDescent="0.25">
      <c r="B36" s="416"/>
      <c r="C36" s="418"/>
      <c r="D36" s="418"/>
      <c r="E36" s="418"/>
    </row>
    <row r="37" spans="2:5" x14ac:dyDescent="0.25">
      <c r="B37" s="389"/>
    </row>
    <row r="38" spans="2:5" x14ac:dyDescent="0.25">
      <c r="B38" s="389"/>
      <c r="D38" s="397">
        <f>D18-D24</f>
        <v>547080.1633333331</v>
      </c>
    </row>
    <row r="39" spans="2:5" x14ac:dyDescent="0.25">
      <c r="B39" s="389"/>
      <c r="D39" s="398">
        <f>D38/D18</f>
        <v>0.28621273934538427</v>
      </c>
    </row>
  </sheetData>
  <phoneticPr fontId="48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I54"/>
  <sheetViews>
    <sheetView topLeftCell="A7" zoomScale="85" zoomScaleNormal="85" workbookViewId="0">
      <selection activeCell="E7" sqref="E7"/>
    </sheetView>
  </sheetViews>
  <sheetFormatPr baseColWidth="10" defaultRowHeight="15" x14ac:dyDescent="0.25"/>
  <cols>
    <col min="1" max="1" width="3.7109375" customWidth="1"/>
    <col min="2" max="2" width="34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23.7109375" customWidth="1"/>
    <col min="8" max="8" width="13.7109375" customWidth="1"/>
    <col min="9" max="9" width="14.85546875" bestFit="1" customWidth="1"/>
  </cols>
  <sheetData>
    <row r="1" spans="2:9" ht="19.5" thickBot="1" x14ac:dyDescent="0.35">
      <c r="B1" s="440" t="s">
        <v>656</v>
      </c>
      <c r="C1" s="440"/>
      <c r="D1" s="440"/>
      <c r="E1" s="440"/>
      <c r="F1" s="440"/>
      <c r="G1" s="440"/>
      <c r="H1" s="440"/>
      <c r="I1" s="440"/>
    </row>
    <row r="2" spans="2:9" ht="20.100000000000001" customHeight="1" x14ac:dyDescent="0.25">
      <c r="B2" s="438" t="s">
        <v>196</v>
      </c>
      <c r="C2" s="439"/>
    </row>
    <row r="3" spans="2:9" ht="20.100000000000001" customHeight="1" x14ac:dyDescent="0.25">
      <c r="B3" s="399" t="s">
        <v>431</v>
      </c>
      <c r="C3" s="399" t="s">
        <v>370</v>
      </c>
      <c r="D3" s="400" t="s">
        <v>214</v>
      </c>
      <c r="E3" s="400" t="s">
        <v>216</v>
      </c>
      <c r="F3" s="400" t="s">
        <v>371</v>
      </c>
      <c r="G3" s="400" t="s">
        <v>372</v>
      </c>
      <c r="H3" s="400" t="s">
        <v>373</v>
      </c>
      <c r="I3" s="400" t="s">
        <v>374</v>
      </c>
    </row>
    <row r="4" spans="2:9" ht="17.100000000000001" customHeight="1" x14ac:dyDescent="0.25">
      <c r="B4" s="390" t="s">
        <v>631</v>
      </c>
      <c r="C4" s="408" t="s">
        <v>543</v>
      </c>
      <c r="D4" s="409" t="s">
        <v>387</v>
      </c>
      <c r="E4" s="401">
        <v>44928</v>
      </c>
      <c r="F4" s="410">
        <v>0.52083333333333337</v>
      </c>
      <c r="G4" s="410">
        <v>0.60416666666666663</v>
      </c>
      <c r="H4" s="457">
        <v>6654.3</v>
      </c>
      <c r="I4" s="460">
        <v>8222</v>
      </c>
    </row>
    <row r="5" spans="2:9" ht="17.100000000000001" customHeight="1" x14ac:dyDescent="0.25">
      <c r="B5" s="390" t="s">
        <v>631</v>
      </c>
      <c r="C5" s="408" t="s">
        <v>546</v>
      </c>
      <c r="D5" s="409" t="s">
        <v>387</v>
      </c>
      <c r="E5" s="401">
        <v>44929</v>
      </c>
      <c r="F5" s="410">
        <v>0.61458333333333337</v>
      </c>
      <c r="G5" s="410">
        <v>0.69791666666666663</v>
      </c>
      <c r="H5" s="457">
        <v>6953.4333333333298</v>
      </c>
      <c r="I5" s="460">
        <v>8260</v>
      </c>
    </row>
    <row r="6" spans="2:9" ht="17.100000000000001" customHeight="1" x14ac:dyDescent="0.25">
      <c r="B6" s="390" t="s">
        <v>631</v>
      </c>
      <c r="C6" s="408" t="s">
        <v>558</v>
      </c>
      <c r="D6" s="409" t="s">
        <v>387</v>
      </c>
      <c r="E6" s="401">
        <v>44931</v>
      </c>
      <c r="F6" s="410">
        <v>0.625</v>
      </c>
      <c r="G6" s="410">
        <v>0.70833333333333337</v>
      </c>
      <c r="H6" s="457">
        <v>12610.666666666601</v>
      </c>
      <c r="I6" s="460">
        <v>14886</v>
      </c>
    </row>
    <row r="7" spans="2:9" ht="17.100000000000001" customHeight="1" x14ac:dyDescent="0.25">
      <c r="B7" s="390" t="s">
        <v>632</v>
      </c>
      <c r="C7" s="408" t="s">
        <v>555</v>
      </c>
      <c r="D7" s="409" t="s">
        <v>387</v>
      </c>
      <c r="E7" s="401">
        <v>44930</v>
      </c>
      <c r="F7" s="410">
        <v>0.61458333333333337</v>
      </c>
      <c r="G7" s="410">
        <v>0.69791666666666663</v>
      </c>
      <c r="H7" s="457">
        <v>3935.4666666666599</v>
      </c>
      <c r="I7" s="460">
        <v>6720</v>
      </c>
    </row>
    <row r="8" spans="2:9" ht="17.100000000000001" customHeight="1" x14ac:dyDescent="0.25">
      <c r="B8" s="390" t="s">
        <v>633</v>
      </c>
      <c r="C8" s="408" t="s">
        <v>561</v>
      </c>
      <c r="D8" s="409" t="s">
        <v>387</v>
      </c>
      <c r="E8" s="401">
        <v>44932</v>
      </c>
      <c r="F8" s="410">
        <v>0.625</v>
      </c>
      <c r="G8" s="410">
        <v>0.70833333333333337</v>
      </c>
      <c r="H8" s="457">
        <v>6023.6833333333298</v>
      </c>
      <c r="I8" s="460">
        <v>7748</v>
      </c>
    </row>
    <row r="9" spans="2:9" ht="17.100000000000001" customHeight="1" x14ac:dyDescent="0.25">
      <c r="B9" s="390" t="s">
        <v>633</v>
      </c>
      <c r="C9" s="408" t="s">
        <v>634</v>
      </c>
      <c r="D9" s="409" t="s">
        <v>387</v>
      </c>
      <c r="E9" s="401">
        <v>44933</v>
      </c>
      <c r="F9" s="410">
        <v>0.625</v>
      </c>
      <c r="G9" s="410">
        <v>0.70833333333333337</v>
      </c>
      <c r="H9" s="457">
        <v>5527.8833333333296</v>
      </c>
      <c r="I9" s="460">
        <v>7369</v>
      </c>
    </row>
    <row r="10" spans="2:9" ht="17.100000000000001" customHeight="1" x14ac:dyDescent="0.25">
      <c r="B10" s="390" t="s">
        <v>633</v>
      </c>
      <c r="C10" s="408" t="s">
        <v>635</v>
      </c>
      <c r="D10" s="409" t="s">
        <v>387</v>
      </c>
      <c r="E10" s="401">
        <v>44934</v>
      </c>
      <c r="F10" s="410">
        <v>0.47916666666666669</v>
      </c>
      <c r="G10" s="410">
        <v>0.5625</v>
      </c>
      <c r="H10" s="457">
        <v>8635.1166666666595</v>
      </c>
      <c r="I10" s="460">
        <v>13665</v>
      </c>
    </row>
    <row r="11" spans="2:9" ht="17.100000000000001" customHeight="1" x14ac:dyDescent="0.25">
      <c r="B11" s="390" t="s">
        <v>636</v>
      </c>
      <c r="C11" s="408" t="s">
        <v>579</v>
      </c>
      <c r="D11" s="409" t="s">
        <v>387</v>
      </c>
      <c r="E11" s="401">
        <v>44934</v>
      </c>
      <c r="F11" s="410">
        <v>0.625</v>
      </c>
      <c r="G11" s="410">
        <v>0.70833333333333337</v>
      </c>
      <c r="H11" s="457">
        <v>9953.4333333333307</v>
      </c>
      <c r="I11" s="460">
        <v>14392</v>
      </c>
    </row>
    <row r="12" spans="2:9" ht="17.100000000000001" customHeight="1" x14ac:dyDescent="0.25">
      <c r="B12" s="390"/>
      <c r="C12" s="408" t="s">
        <v>534</v>
      </c>
      <c r="D12" s="409" t="s">
        <v>378</v>
      </c>
      <c r="E12" s="401">
        <v>44928</v>
      </c>
      <c r="F12" s="410">
        <v>0.5</v>
      </c>
      <c r="G12" s="410">
        <v>0.79166666666666663</v>
      </c>
      <c r="H12" s="457">
        <v>13366.45</v>
      </c>
      <c r="I12" s="460">
        <v>21079</v>
      </c>
    </row>
    <row r="13" spans="2:9" ht="17.100000000000001" customHeight="1" x14ac:dyDescent="0.25">
      <c r="B13" s="390"/>
      <c r="C13" s="408" t="s">
        <v>534</v>
      </c>
      <c r="D13" s="409" t="s">
        <v>378</v>
      </c>
      <c r="E13" s="401">
        <v>44929</v>
      </c>
      <c r="F13" s="410">
        <v>0.5</v>
      </c>
      <c r="G13" s="410">
        <v>0.79166666666666663</v>
      </c>
      <c r="H13" s="457">
        <v>13754.6833333333</v>
      </c>
      <c r="I13" s="460">
        <v>21713</v>
      </c>
    </row>
    <row r="14" spans="2:9" ht="17.100000000000001" customHeight="1" x14ac:dyDescent="0.25">
      <c r="B14" s="390"/>
      <c r="C14" s="408" t="s">
        <v>534</v>
      </c>
      <c r="D14" s="409" t="s">
        <v>378</v>
      </c>
      <c r="E14" s="401">
        <v>44930</v>
      </c>
      <c r="F14" s="410">
        <v>0.5</v>
      </c>
      <c r="G14" s="410">
        <v>0.79166666666666663</v>
      </c>
      <c r="H14" s="457">
        <v>15155.166666666601</v>
      </c>
      <c r="I14" s="460">
        <v>25601</v>
      </c>
    </row>
    <row r="15" spans="2:9" ht="17.100000000000001" customHeight="1" x14ac:dyDescent="0.25">
      <c r="B15" s="390"/>
      <c r="C15" s="408" t="s">
        <v>534</v>
      </c>
      <c r="D15" s="409" t="s">
        <v>378</v>
      </c>
      <c r="E15" s="401">
        <v>44931</v>
      </c>
      <c r="F15" s="410">
        <v>0.5</v>
      </c>
      <c r="G15" s="410">
        <v>0.79166666666666663</v>
      </c>
      <c r="H15" s="457">
        <v>14691.8833333333</v>
      </c>
      <c r="I15" s="460">
        <v>22479</v>
      </c>
    </row>
    <row r="16" spans="2:9" ht="17.100000000000001" customHeight="1" x14ac:dyDescent="0.25">
      <c r="B16" s="390"/>
      <c r="C16" s="408" t="s">
        <v>534</v>
      </c>
      <c r="D16" s="409" t="s">
        <v>378</v>
      </c>
      <c r="E16" s="401">
        <v>44932</v>
      </c>
      <c r="F16" s="410">
        <v>0.5</v>
      </c>
      <c r="G16" s="410">
        <v>0.79166666666666663</v>
      </c>
      <c r="H16" s="457">
        <v>14882.983333333301</v>
      </c>
      <c r="I16" s="460">
        <v>20551</v>
      </c>
    </row>
    <row r="17" spans="2:9" ht="17.100000000000001" customHeight="1" x14ac:dyDescent="0.25">
      <c r="B17" s="390"/>
      <c r="C17" s="408" t="s">
        <v>516</v>
      </c>
      <c r="D17" s="409" t="s">
        <v>517</v>
      </c>
      <c r="E17" s="401">
        <v>44928</v>
      </c>
      <c r="F17" s="410">
        <v>0.85416666666666663</v>
      </c>
      <c r="G17" s="410">
        <v>0.9375</v>
      </c>
      <c r="H17" s="457">
        <v>12021.7166666666</v>
      </c>
      <c r="I17" s="460">
        <v>23627</v>
      </c>
    </row>
    <row r="18" spans="2:9" ht="17.100000000000001" customHeight="1" x14ac:dyDescent="0.25">
      <c r="B18" s="390"/>
      <c r="C18" s="408" t="s">
        <v>516</v>
      </c>
      <c r="D18" s="409" t="s">
        <v>517</v>
      </c>
      <c r="E18" s="401">
        <v>44929</v>
      </c>
      <c r="F18" s="410">
        <v>0.85416666666666663</v>
      </c>
      <c r="G18" s="410">
        <v>0.9375</v>
      </c>
      <c r="H18" s="457">
        <v>12466.95</v>
      </c>
      <c r="I18" s="460">
        <v>23854</v>
      </c>
    </row>
    <row r="19" spans="2:9" ht="17.100000000000001" customHeight="1" x14ac:dyDescent="0.25">
      <c r="B19" s="390"/>
      <c r="C19" s="408" t="s">
        <v>516</v>
      </c>
      <c r="D19" s="409" t="s">
        <v>517</v>
      </c>
      <c r="E19" s="401">
        <v>44930</v>
      </c>
      <c r="F19" s="410">
        <v>0.85416666666666663</v>
      </c>
      <c r="G19" s="410">
        <v>0.9375</v>
      </c>
      <c r="H19" s="457">
        <v>12267</v>
      </c>
      <c r="I19" s="460">
        <v>25364</v>
      </c>
    </row>
    <row r="20" spans="2:9" ht="17.100000000000001" customHeight="1" x14ac:dyDescent="0.25">
      <c r="B20" s="390"/>
      <c r="C20" s="408" t="s">
        <v>516</v>
      </c>
      <c r="D20" s="409" t="s">
        <v>517</v>
      </c>
      <c r="E20" s="401">
        <v>44931</v>
      </c>
      <c r="F20" s="410">
        <v>0.85416666666666663</v>
      </c>
      <c r="G20" s="410">
        <v>0.9375</v>
      </c>
      <c r="H20" s="457">
        <v>12707.5666666666</v>
      </c>
      <c r="I20" s="460">
        <v>23123</v>
      </c>
    </row>
    <row r="21" spans="2:9" ht="17.100000000000001" customHeight="1" x14ac:dyDescent="0.25">
      <c r="B21" s="390"/>
      <c r="C21" s="408" t="s">
        <v>516</v>
      </c>
      <c r="D21" s="409" t="s">
        <v>517</v>
      </c>
      <c r="E21" s="401">
        <v>44932</v>
      </c>
      <c r="F21" s="410">
        <v>0.85416666666666663</v>
      </c>
      <c r="G21" s="410">
        <v>0.9375</v>
      </c>
      <c r="H21" s="457">
        <v>12284.666666666601</v>
      </c>
      <c r="I21" s="460">
        <v>21253</v>
      </c>
    </row>
    <row r="22" spans="2:9" ht="17.100000000000001" customHeight="1" x14ac:dyDescent="0.25">
      <c r="B22" s="390"/>
      <c r="C22" s="408" t="s">
        <v>518</v>
      </c>
      <c r="D22" s="409" t="s">
        <v>378</v>
      </c>
      <c r="E22" s="401">
        <v>44928</v>
      </c>
      <c r="F22" s="410">
        <v>0.90625</v>
      </c>
      <c r="G22" s="410">
        <v>0.95833333333333337</v>
      </c>
      <c r="H22" s="457">
        <v>5698.6666666666597</v>
      </c>
      <c r="I22" s="460">
        <v>13084</v>
      </c>
    </row>
    <row r="23" spans="2:9" ht="17.100000000000001" customHeight="1" x14ac:dyDescent="0.25">
      <c r="B23" s="390"/>
      <c r="C23" s="408" t="s">
        <v>518</v>
      </c>
      <c r="D23" s="409" t="s">
        <v>378</v>
      </c>
      <c r="E23" s="401">
        <v>44929</v>
      </c>
      <c r="F23" s="410">
        <v>0.90625</v>
      </c>
      <c r="G23" s="410">
        <v>0.95833333333333337</v>
      </c>
      <c r="H23" s="457">
        <v>5198.3666666666604</v>
      </c>
      <c r="I23" s="460">
        <v>12761</v>
      </c>
    </row>
    <row r="24" spans="2:9" ht="17.100000000000001" customHeight="1" x14ac:dyDescent="0.25">
      <c r="B24" s="390"/>
      <c r="C24" s="408" t="s">
        <v>518</v>
      </c>
      <c r="D24" s="409" t="s">
        <v>378</v>
      </c>
      <c r="E24" s="401">
        <v>44930</v>
      </c>
      <c r="F24" s="410">
        <v>0.90625</v>
      </c>
      <c r="G24" s="410">
        <v>0.95833333333333337</v>
      </c>
      <c r="H24" s="457">
        <v>5572.3666666666604</v>
      </c>
      <c r="I24" s="460">
        <v>13333</v>
      </c>
    </row>
    <row r="25" spans="2:9" ht="17.100000000000001" customHeight="1" x14ac:dyDescent="0.25">
      <c r="B25" s="390"/>
      <c r="C25" s="408" t="s">
        <v>518</v>
      </c>
      <c r="D25" s="409" t="s">
        <v>378</v>
      </c>
      <c r="E25" s="401">
        <v>44931</v>
      </c>
      <c r="F25" s="410">
        <v>0.90625</v>
      </c>
      <c r="G25" s="410">
        <v>0.95833333333333337</v>
      </c>
      <c r="H25" s="457">
        <v>4655.1833333333298</v>
      </c>
      <c r="I25" s="460">
        <v>11624</v>
      </c>
    </row>
    <row r="26" spans="2:9" ht="17.100000000000001" customHeight="1" x14ac:dyDescent="0.25">
      <c r="B26" s="390"/>
      <c r="C26" s="408" t="s">
        <v>518</v>
      </c>
      <c r="D26" s="409" t="s">
        <v>378</v>
      </c>
      <c r="E26" s="401">
        <v>44932</v>
      </c>
      <c r="F26" s="410">
        <v>0.90625</v>
      </c>
      <c r="G26" s="410">
        <v>0.95833333333333337</v>
      </c>
      <c r="H26" s="457">
        <v>4321.7833333333301</v>
      </c>
      <c r="I26" s="460">
        <v>10501</v>
      </c>
    </row>
    <row r="27" spans="2:9" ht="17.100000000000001" customHeight="1" x14ac:dyDescent="0.25">
      <c r="B27" s="391"/>
      <c r="C27" s="454" t="s">
        <v>637</v>
      </c>
      <c r="D27" s="411" t="s">
        <v>497</v>
      </c>
      <c r="E27" s="401">
        <v>44928</v>
      </c>
      <c r="F27" s="412">
        <v>0.90277777777777779</v>
      </c>
      <c r="G27" s="410">
        <v>0.9375</v>
      </c>
      <c r="H27" s="458">
        <v>7497.1333333333296</v>
      </c>
      <c r="I27" s="461">
        <v>15339</v>
      </c>
    </row>
    <row r="28" spans="2:9" ht="17.100000000000001" customHeight="1" x14ac:dyDescent="0.25">
      <c r="B28" s="390"/>
      <c r="C28" s="454" t="s">
        <v>637</v>
      </c>
      <c r="D28" s="409" t="s">
        <v>497</v>
      </c>
      <c r="E28" s="401">
        <v>44929</v>
      </c>
      <c r="F28" s="412">
        <v>0.90277777777777779</v>
      </c>
      <c r="G28" s="410">
        <v>0.9375</v>
      </c>
      <c r="H28" s="457">
        <v>8238.7166666666599</v>
      </c>
      <c r="I28" s="460">
        <v>16041</v>
      </c>
    </row>
    <row r="29" spans="2:9" ht="17.100000000000001" customHeight="1" x14ac:dyDescent="0.25">
      <c r="B29" s="390"/>
      <c r="C29" s="454" t="s">
        <v>637</v>
      </c>
      <c r="D29" s="455" t="s">
        <v>497</v>
      </c>
      <c r="E29" s="401">
        <v>44930</v>
      </c>
      <c r="F29" s="412">
        <v>0.90277777777777779</v>
      </c>
      <c r="G29" s="410">
        <v>0.9375</v>
      </c>
      <c r="H29" s="459">
        <v>8216.1333333333296</v>
      </c>
      <c r="I29" s="459">
        <v>16869</v>
      </c>
    </row>
    <row r="30" spans="2:9" ht="17.100000000000001" customHeight="1" x14ac:dyDescent="0.25">
      <c r="B30" s="390"/>
      <c r="C30" s="454" t="s">
        <v>637</v>
      </c>
      <c r="D30" s="455" t="s">
        <v>497</v>
      </c>
      <c r="E30" s="401">
        <v>44931</v>
      </c>
      <c r="F30" s="412">
        <v>0.90277777777777779</v>
      </c>
      <c r="G30" s="410">
        <v>0.9375</v>
      </c>
      <c r="H30" s="459">
        <v>8164.25</v>
      </c>
      <c r="I30" s="459">
        <v>15603</v>
      </c>
    </row>
    <row r="31" spans="2:9" ht="17.100000000000001" customHeight="1" x14ac:dyDescent="0.25">
      <c r="B31" s="390"/>
      <c r="C31" s="454" t="s">
        <v>637</v>
      </c>
      <c r="D31" s="455" t="s">
        <v>497</v>
      </c>
      <c r="E31" s="401">
        <v>44932</v>
      </c>
      <c r="F31" s="412">
        <v>0.90277777777777779</v>
      </c>
      <c r="G31" s="410">
        <v>0.9375</v>
      </c>
      <c r="H31" s="457">
        <v>7589.0833333333303</v>
      </c>
      <c r="I31" s="460">
        <v>14499</v>
      </c>
    </row>
    <row r="32" spans="2:9" ht="17.100000000000001" customHeight="1" x14ac:dyDescent="0.25">
      <c r="B32" s="390"/>
      <c r="C32" s="408" t="s">
        <v>638</v>
      </c>
      <c r="D32" s="409" t="s">
        <v>517</v>
      </c>
      <c r="E32" s="401">
        <v>44928</v>
      </c>
      <c r="F32" s="410">
        <v>0.375</v>
      </c>
      <c r="G32" s="410">
        <v>0.5</v>
      </c>
      <c r="H32" s="457">
        <v>9318.3166666666602</v>
      </c>
      <c r="I32" s="460">
        <v>16570</v>
      </c>
    </row>
    <row r="33" spans="2:9" ht="17.100000000000001" customHeight="1" x14ac:dyDescent="0.25">
      <c r="B33" s="390"/>
      <c r="C33" s="408" t="s">
        <v>638</v>
      </c>
      <c r="D33" s="409" t="s">
        <v>517</v>
      </c>
      <c r="E33" s="401">
        <v>44929</v>
      </c>
      <c r="F33" s="410">
        <v>0.375</v>
      </c>
      <c r="G33" s="410">
        <v>0.5</v>
      </c>
      <c r="H33" s="457">
        <v>9443.9166666666606</v>
      </c>
      <c r="I33" s="460">
        <v>14762</v>
      </c>
    </row>
    <row r="34" spans="2:9" ht="17.100000000000001" customHeight="1" x14ac:dyDescent="0.25">
      <c r="B34" s="390"/>
      <c r="C34" s="408" t="s">
        <v>638</v>
      </c>
      <c r="D34" s="409" t="s">
        <v>517</v>
      </c>
      <c r="E34" s="401">
        <v>44930</v>
      </c>
      <c r="F34" s="410">
        <v>0.375</v>
      </c>
      <c r="G34" s="410">
        <v>0.5</v>
      </c>
      <c r="H34" s="457">
        <v>10983.3166666666</v>
      </c>
      <c r="I34" s="460">
        <v>19133</v>
      </c>
    </row>
    <row r="35" spans="2:9" ht="17.100000000000001" customHeight="1" x14ac:dyDescent="0.25">
      <c r="B35" s="390"/>
      <c r="C35" s="408" t="s">
        <v>638</v>
      </c>
      <c r="D35" s="409" t="s">
        <v>517</v>
      </c>
      <c r="E35" s="401">
        <v>44931</v>
      </c>
      <c r="F35" s="410">
        <v>0.375</v>
      </c>
      <c r="G35" s="410">
        <v>0.5</v>
      </c>
      <c r="H35" s="457">
        <v>9398.9666666666599</v>
      </c>
      <c r="I35" s="460">
        <v>15294</v>
      </c>
    </row>
    <row r="36" spans="2:9" ht="17.100000000000001" customHeight="1" x14ac:dyDescent="0.25">
      <c r="B36" s="390"/>
      <c r="C36" s="408" t="s">
        <v>638</v>
      </c>
      <c r="D36" s="409" t="s">
        <v>517</v>
      </c>
      <c r="E36" s="401">
        <v>44932</v>
      </c>
      <c r="F36" s="410">
        <v>0.375</v>
      </c>
      <c r="G36" s="410">
        <v>0.5</v>
      </c>
      <c r="H36" s="457">
        <v>8573.65</v>
      </c>
      <c r="I36" s="460">
        <v>13849</v>
      </c>
    </row>
    <row r="37" spans="2:9" ht="17.100000000000001" customHeight="1" x14ac:dyDescent="0.25">
      <c r="B37" s="390"/>
      <c r="C37" s="408" t="s">
        <v>639</v>
      </c>
      <c r="D37" s="409" t="s">
        <v>497</v>
      </c>
      <c r="E37" s="401">
        <v>44933</v>
      </c>
      <c r="F37" s="410">
        <v>0.45833333333333298</v>
      </c>
      <c r="G37" s="410">
        <v>0.5</v>
      </c>
      <c r="H37" s="457">
        <v>2141.0166666666601</v>
      </c>
      <c r="I37" s="460">
        <v>5846</v>
      </c>
    </row>
    <row r="38" spans="2:9" ht="17.100000000000001" customHeight="1" x14ac:dyDescent="0.25">
      <c r="B38" s="390"/>
      <c r="C38" s="408" t="s">
        <v>360</v>
      </c>
      <c r="D38" s="409" t="s">
        <v>378</v>
      </c>
      <c r="E38" s="401">
        <v>44933</v>
      </c>
      <c r="F38" s="410">
        <v>0.85416666666666663</v>
      </c>
      <c r="G38" s="410">
        <v>0.9375</v>
      </c>
      <c r="H38" s="457">
        <v>15212.616666666599</v>
      </c>
      <c r="I38" s="460">
        <v>23793</v>
      </c>
    </row>
    <row r="39" spans="2:9" ht="17.100000000000001" customHeight="1" x14ac:dyDescent="0.25">
      <c r="B39" s="390"/>
      <c r="C39" s="408" t="s">
        <v>640</v>
      </c>
      <c r="D39" s="409" t="s">
        <v>641</v>
      </c>
      <c r="E39" s="401">
        <v>44933</v>
      </c>
      <c r="F39" s="410">
        <v>0.77083333333333337</v>
      </c>
      <c r="G39" s="410">
        <v>0.91666666666666663</v>
      </c>
      <c r="H39" s="457">
        <v>1132.05</v>
      </c>
      <c r="I39" s="460">
        <v>3464</v>
      </c>
    </row>
    <row r="40" spans="2:9" ht="17.100000000000001" customHeight="1" x14ac:dyDescent="0.25">
      <c r="B40" s="390"/>
      <c r="C40" s="408" t="s">
        <v>642</v>
      </c>
      <c r="D40" s="409" t="s">
        <v>497</v>
      </c>
      <c r="E40" s="401">
        <v>44933</v>
      </c>
      <c r="F40" s="410">
        <v>0.91666666666666663</v>
      </c>
      <c r="G40" s="410">
        <v>1</v>
      </c>
      <c r="H40" s="457">
        <v>7915.65</v>
      </c>
      <c r="I40" s="460">
        <v>18842</v>
      </c>
    </row>
    <row r="41" spans="2:9" ht="17.100000000000001" customHeight="1" x14ac:dyDescent="0.25">
      <c r="B41" s="390"/>
      <c r="C41" s="408" t="s">
        <v>643</v>
      </c>
      <c r="D41" s="409" t="s">
        <v>644</v>
      </c>
      <c r="E41" s="401">
        <v>44933</v>
      </c>
      <c r="F41" s="410">
        <v>0.83333333333333337</v>
      </c>
      <c r="G41" s="410">
        <v>0.99305555555555547</v>
      </c>
      <c r="H41" s="457">
        <v>628.11666666666599</v>
      </c>
      <c r="I41" s="460">
        <v>2338</v>
      </c>
    </row>
    <row r="42" spans="2:9" ht="17.100000000000001" customHeight="1" x14ac:dyDescent="0.25">
      <c r="B42" s="390"/>
      <c r="C42" s="408" t="s">
        <v>645</v>
      </c>
      <c r="D42" s="409" t="s">
        <v>646</v>
      </c>
      <c r="E42" s="401">
        <v>44933</v>
      </c>
      <c r="F42" s="410">
        <v>0.83333333333333337</v>
      </c>
      <c r="G42" s="410">
        <v>0.93055555555555547</v>
      </c>
      <c r="H42" s="457">
        <v>740.2</v>
      </c>
      <c r="I42" s="460">
        <v>1924</v>
      </c>
    </row>
    <row r="43" spans="2:9" ht="17.100000000000001" customHeight="1" x14ac:dyDescent="0.25">
      <c r="B43" s="390"/>
      <c r="C43" s="408" t="s">
        <v>647</v>
      </c>
      <c r="D43" s="409" t="s">
        <v>520</v>
      </c>
      <c r="E43" s="456">
        <v>44933</v>
      </c>
      <c r="F43" s="410">
        <v>0.74305555555555547</v>
      </c>
      <c r="G43" s="410">
        <v>0.83333333333333337</v>
      </c>
      <c r="H43" s="457">
        <v>150.85</v>
      </c>
      <c r="I43" s="460">
        <v>179</v>
      </c>
    </row>
    <row r="44" spans="2:9" ht="17.100000000000001" customHeight="1" x14ac:dyDescent="0.25">
      <c r="B44" s="390"/>
      <c r="C44" s="408" t="s">
        <v>325</v>
      </c>
      <c r="D44" s="409" t="s">
        <v>519</v>
      </c>
      <c r="E44" s="456">
        <v>44934</v>
      </c>
      <c r="F44" s="410">
        <v>0.78819444444444453</v>
      </c>
      <c r="G44" s="410">
        <v>0.87847222222222221</v>
      </c>
      <c r="H44" s="457">
        <v>870.73333333333301</v>
      </c>
      <c r="I44" s="460">
        <v>2058</v>
      </c>
    </row>
    <row r="45" spans="2:9" ht="17.100000000000001" customHeight="1" x14ac:dyDescent="0.25">
      <c r="B45" s="390"/>
      <c r="C45" s="408" t="s">
        <v>648</v>
      </c>
      <c r="D45" s="409" t="s">
        <v>517</v>
      </c>
      <c r="E45" s="456">
        <v>44934</v>
      </c>
      <c r="F45" s="410">
        <v>0.83333333333333337</v>
      </c>
      <c r="G45" s="410">
        <v>0.9375</v>
      </c>
      <c r="H45" s="457">
        <v>22017.466666666602</v>
      </c>
      <c r="I45" s="460">
        <v>45575</v>
      </c>
    </row>
    <row r="46" spans="2:9" x14ac:dyDescent="0.25">
      <c r="B46" s="390"/>
      <c r="C46" s="408" t="s">
        <v>649</v>
      </c>
      <c r="D46" s="409" t="s">
        <v>644</v>
      </c>
      <c r="E46" s="456">
        <v>44934</v>
      </c>
      <c r="F46" s="410">
        <v>0.4375</v>
      </c>
      <c r="G46" s="410">
        <v>0.83333333333333337</v>
      </c>
      <c r="H46" s="457">
        <v>2558.36666666666</v>
      </c>
      <c r="I46" s="460">
        <v>4949</v>
      </c>
    </row>
    <row r="47" spans="2:9" x14ac:dyDescent="0.25">
      <c r="B47" s="390"/>
      <c r="C47" s="408" t="s">
        <v>650</v>
      </c>
      <c r="D47" s="409" t="s">
        <v>646</v>
      </c>
      <c r="E47" s="456">
        <v>44934</v>
      </c>
      <c r="F47" s="410">
        <v>0.5</v>
      </c>
      <c r="G47" s="410">
        <v>0.70833333333333337</v>
      </c>
      <c r="H47" s="457">
        <v>1078</v>
      </c>
      <c r="I47" s="460">
        <v>2686</v>
      </c>
    </row>
    <row r="48" spans="2:9" x14ac:dyDescent="0.25">
      <c r="B48" s="390"/>
      <c r="C48" s="408" t="s">
        <v>651</v>
      </c>
      <c r="D48" s="409" t="s">
        <v>522</v>
      </c>
      <c r="E48" s="456">
        <v>44934</v>
      </c>
      <c r="F48" s="410">
        <v>0.41666666666666669</v>
      </c>
      <c r="G48" s="410">
        <v>0.98888888888888893</v>
      </c>
      <c r="H48" s="457">
        <v>4719.8166666666602</v>
      </c>
      <c r="I48" s="460">
        <v>11673</v>
      </c>
    </row>
    <row r="49" spans="2:9" x14ac:dyDescent="0.25">
      <c r="B49" s="390"/>
      <c r="C49" s="408" t="s">
        <v>652</v>
      </c>
      <c r="D49" s="409" t="s">
        <v>497</v>
      </c>
      <c r="E49" s="456">
        <v>44934</v>
      </c>
      <c r="F49" s="410">
        <v>0.83333333333333337</v>
      </c>
      <c r="G49" s="410">
        <v>0.91666666666666663</v>
      </c>
      <c r="H49" s="457">
        <v>11507.4333333333</v>
      </c>
      <c r="I49" s="460">
        <v>31086</v>
      </c>
    </row>
    <row r="50" spans="2:9" x14ac:dyDescent="0.25">
      <c r="B50" s="390"/>
      <c r="C50" s="408" t="s">
        <v>653</v>
      </c>
      <c r="D50" s="409" t="s">
        <v>654</v>
      </c>
      <c r="E50" s="456">
        <v>44934</v>
      </c>
      <c r="F50" s="410">
        <v>0.82638888888888884</v>
      </c>
      <c r="G50" s="410">
        <v>0.91666666666666663</v>
      </c>
      <c r="H50" s="457">
        <v>16295.21</v>
      </c>
      <c r="I50" s="460">
        <v>30563</v>
      </c>
    </row>
    <row r="52" spans="2:9" x14ac:dyDescent="0.25">
      <c r="B52" s="422" t="s">
        <v>369</v>
      </c>
      <c r="C52" s="423" t="s">
        <v>512</v>
      </c>
    </row>
    <row r="53" spans="2:9" x14ac:dyDescent="0.25">
      <c r="B53" s="424" t="s">
        <v>370</v>
      </c>
      <c r="C53" s="425" t="s">
        <v>512</v>
      </c>
      <c r="D53" s="425" t="s">
        <v>376</v>
      </c>
      <c r="E53" s="425" t="s">
        <v>371</v>
      </c>
      <c r="F53" s="425" t="s">
        <v>377</v>
      </c>
      <c r="G53" s="425" t="s">
        <v>372</v>
      </c>
      <c r="H53" s="425" t="s">
        <v>373</v>
      </c>
      <c r="I53" s="425" t="s">
        <v>374</v>
      </c>
    </row>
    <row r="54" spans="2:9" x14ac:dyDescent="0.25">
      <c r="B54" s="402" t="s">
        <v>489</v>
      </c>
      <c r="C54" s="402" t="s">
        <v>378</v>
      </c>
      <c r="D54" s="378">
        <v>44928</v>
      </c>
      <c r="E54" s="403">
        <v>0.375</v>
      </c>
      <c r="F54" s="378">
        <v>44932</v>
      </c>
      <c r="G54" s="403">
        <v>0.95833333333333337</v>
      </c>
      <c r="H54" s="457">
        <v>3045.49</v>
      </c>
      <c r="I54" s="460">
        <v>4048</v>
      </c>
    </row>
  </sheetData>
  <autoFilter ref="B3:I45" xr:uid="{7D46FBD9-20BA-4FF6-9F60-44AF332FA66D}">
    <sortState xmlns:xlrd2="http://schemas.microsoft.com/office/spreadsheetml/2017/richdata2" ref="B4:I45">
      <sortCondition descending="1" ref="H3:H45"/>
    </sortState>
  </autoFilter>
  <mergeCells count="2">
    <mergeCell ref="B2:C2"/>
    <mergeCell ref="B1:I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showGridLines="0" zoomScale="70" zoomScaleNormal="70" workbookViewId="0">
      <pane ySplit="1" topLeftCell="A2" activePane="bottomLeft" state="frozen"/>
      <selection pane="bottomLeft" activeCell="G2" sqref="G2"/>
    </sheetView>
  </sheetViews>
  <sheetFormatPr baseColWidth="10" defaultColWidth="9.140625" defaultRowHeight="15" x14ac:dyDescent="0.25"/>
  <cols>
    <col min="1" max="1" width="25.5703125" style="346" customWidth="1"/>
    <col min="2" max="2" width="28.5703125" style="346" bestFit="1" customWidth="1"/>
    <col min="3" max="3" width="44.85546875" style="346" customWidth="1"/>
    <col min="4" max="4" width="32.42578125" style="341" customWidth="1"/>
    <col min="5" max="5" width="32.7109375" style="341" customWidth="1"/>
    <col min="6" max="6" width="19.85546875" style="341" customWidth="1"/>
    <col min="7" max="7" width="17.28515625" style="343" bestFit="1" customWidth="1"/>
    <col min="8" max="8" width="15.7109375" style="341" customWidth="1"/>
    <col min="9" max="9" width="14" style="341" customWidth="1"/>
    <col min="10" max="10" width="15.7109375" style="341" customWidth="1"/>
    <col min="11" max="1027" width="10.5703125" style="338" customWidth="1"/>
    <col min="1028" max="16384" width="9.140625" style="338"/>
  </cols>
  <sheetData>
    <row r="1" spans="1:10" ht="20.100000000000001" customHeight="1" x14ac:dyDescent="0.25">
      <c r="A1" s="386" t="s">
        <v>214</v>
      </c>
      <c r="B1" s="386" t="s">
        <v>442</v>
      </c>
      <c r="C1" s="386" t="s">
        <v>215</v>
      </c>
      <c r="D1" s="387" t="s">
        <v>422</v>
      </c>
      <c r="E1" s="387" t="s">
        <v>216</v>
      </c>
      <c r="F1" s="387" t="s">
        <v>217</v>
      </c>
      <c r="G1" s="387" t="s">
        <v>218</v>
      </c>
      <c r="H1" s="387" t="s">
        <v>219</v>
      </c>
      <c r="I1" s="387" t="s">
        <v>220</v>
      </c>
      <c r="J1" s="387" t="s">
        <v>221</v>
      </c>
    </row>
    <row r="2" spans="1:10" x14ac:dyDescent="0.25">
      <c r="A2" s="345" t="s">
        <v>342</v>
      </c>
      <c r="B2" s="345" t="s">
        <v>536</v>
      </c>
      <c r="C2" s="344" t="s">
        <v>537</v>
      </c>
      <c r="D2" s="339"/>
      <c r="E2" s="340" t="s">
        <v>538</v>
      </c>
      <c r="F2" s="337">
        <v>13492</v>
      </c>
      <c r="G2" s="414">
        <v>657.85</v>
      </c>
      <c r="H2" s="337">
        <v>20507</v>
      </c>
      <c r="I2" s="342">
        <f t="shared" ref="I2" si="0">F2/G2</f>
        <v>20.509234627954701</v>
      </c>
      <c r="J2" s="342">
        <f t="shared" ref="J2" si="1">H2/F2</f>
        <v>1.5199377408834864</v>
      </c>
    </row>
    <row r="3" spans="1:10" x14ac:dyDescent="0.25">
      <c r="A3" s="345" t="s">
        <v>342</v>
      </c>
      <c r="B3" s="345" t="s">
        <v>539</v>
      </c>
      <c r="C3" s="344" t="s">
        <v>540</v>
      </c>
      <c r="D3" s="339"/>
      <c r="E3" s="340" t="s">
        <v>541</v>
      </c>
      <c r="F3" s="337">
        <v>5990</v>
      </c>
      <c r="G3" s="414">
        <v>90.383330000000001</v>
      </c>
      <c r="H3" s="337">
        <v>8684</v>
      </c>
      <c r="I3" s="342">
        <f t="shared" ref="I3:I17" si="2">F3/G3</f>
        <v>66.273282916219173</v>
      </c>
      <c r="J3" s="342">
        <f t="shared" ref="J3:J17" si="3">H3/F3</f>
        <v>1.4497495826377296</v>
      </c>
    </row>
    <row r="4" spans="1:10" x14ac:dyDescent="0.25">
      <c r="A4" s="345" t="s">
        <v>525</v>
      </c>
      <c r="B4" s="345" t="s">
        <v>542</v>
      </c>
      <c r="C4" s="344" t="s">
        <v>543</v>
      </c>
      <c r="D4" s="339"/>
      <c r="E4" s="340" t="s">
        <v>544</v>
      </c>
      <c r="F4" s="415">
        <v>8221</v>
      </c>
      <c r="G4" s="414">
        <v>6654.3</v>
      </c>
      <c r="H4" s="337">
        <v>20075</v>
      </c>
      <c r="I4" s="342">
        <f t="shared" si="2"/>
        <v>1.2354417444359287</v>
      </c>
      <c r="J4" s="342">
        <f t="shared" si="3"/>
        <v>2.4419170417224181</v>
      </c>
    </row>
    <row r="5" spans="1:10" x14ac:dyDescent="0.25">
      <c r="A5" s="345" t="s">
        <v>525</v>
      </c>
      <c r="B5" s="345" t="s">
        <v>545</v>
      </c>
      <c r="C5" s="344" t="s">
        <v>546</v>
      </c>
      <c r="D5" s="339"/>
      <c r="E5" s="340" t="s">
        <v>547</v>
      </c>
      <c r="F5" s="337">
        <v>8260</v>
      </c>
      <c r="G5" s="414">
        <v>6953.433</v>
      </c>
      <c r="H5" s="337">
        <v>21875</v>
      </c>
      <c r="I5" s="342">
        <f t="shared" si="2"/>
        <v>1.1879024361060213</v>
      </c>
      <c r="J5" s="342">
        <f t="shared" si="3"/>
        <v>2.6483050847457625</v>
      </c>
    </row>
    <row r="6" spans="1:10" x14ac:dyDescent="0.25">
      <c r="A6" s="345" t="s">
        <v>525</v>
      </c>
      <c r="B6" s="345" t="s">
        <v>548</v>
      </c>
      <c r="C6" s="344" t="s">
        <v>549</v>
      </c>
      <c r="D6" s="339"/>
      <c r="E6" s="340" t="s">
        <v>550</v>
      </c>
      <c r="F6" s="337">
        <v>2715</v>
      </c>
      <c r="G6" s="414">
        <v>2027.85</v>
      </c>
      <c r="H6" s="337">
        <v>5344</v>
      </c>
      <c r="I6" s="342">
        <f t="shared" si="2"/>
        <v>1.3388564242917376</v>
      </c>
      <c r="J6" s="342">
        <f t="shared" si="3"/>
        <v>1.9683241252302026</v>
      </c>
    </row>
    <row r="7" spans="1:10" x14ac:dyDescent="0.25">
      <c r="A7" s="345" t="s">
        <v>525</v>
      </c>
      <c r="B7" s="345" t="s">
        <v>551</v>
      </c>
      <c r="C7" s="344" t="s">
        <v>552</v>
      </c>
      <c r="D7" s="339"/>
      <c r="E7" s="340" t="s">
        <v>553</v>
      </c>
      <c r="F7" s="415">
        <v>4864</v>
      </c>
      <c r="G7" s="414">
        <v>3460.8330000000001</v>
      </c>
      <c r="H7" s="337">
        <v>10554</v>
      </c>
      <c r="I7" s="342">
        <f t="shared" si="2"/>
        <v>1.4054419846320236</v>
      </c>
      <c r="J7" s="342">
        <f t="shared" si="3"/>
        <v>2.1698190789473686</v>
      </c>
    </row>
    <row r="8" spans="1:10" x14ac:dyDescent="0.25">
      <c r="A8" s="345" t="s">
        <v>525</v>
      </c>
      <c r="B8" s="345" t="s">
        <v>554</v>
      </c>
      <c r="C8" s="344" t="s">
        <v>555</v>
      </c>
      <c r="D8" s="339"/>
      <c r="E8" s="340" t="s">
        <v>556</v>
      </c>
      <c r="F8" s="337">
        <v>6720</v>
      </c>
      <c r="G8" s="414">
        <v>3935.4670000000001</v>
      </c>
      <c r="H8" s="337">
        <v>15479</v>
      </c>
      <c r="I8" s="342">
        <f t="shared" si="2"/>
        <v>1.7075483036701871</v>
      </c>
      <c r="J8" s="342">
        <f t="shared" si="3"/>
        <v>2.3034226190476192</v>
      </c>
    </row>
    <row r="9" spans="1:10" x14ac:dyDescent="0.25">
      <c r="A9" s="345" t="s">
        <v>525</v>
      </c>
      <c r="B9" s="345" t="s">
        <v>557</v>
      </c>
      <c r="C9" s="344" t="s">
        <v>558</v>
      </c>
      <c r="D9" s="339"/>
      <c r="E9" s="340" t="s">
        <v>559</v>
      </c>
      <c r="F9" s="337">
        <v>14885</v>
      </c>
      <c r="G9" s="414">
        <v>12610.17</v>
      </c>
      <c r="H9" s="337">
        <v>39714</v>
      </c>
      <c r="I9" s="342">
        <f t="shared" si="2"/>
        <v>1.1803964577797128</v>
      </c>
      <c r="J9" s="342">
        <f t="shared" si="3"/>
        <v>2.6680550890157879</v>
      </c>
    </row>
    <row r="10" spans="1:10" x14ac:dyDescent="0.25">
      <c r="A10" s="345" t="s">
        <v>525</v>
      </c>
      <c r="B10" s="345" t="s">
        <v>560</v>
      </c>
      <c r="C10" s="344" t="s">
        <v>561</v>
      </c>
      <c r="D10" s="339"/>
      <c r="E10" s="340" t="s">
        <v>562</v>
      </c>
      <c r="F10" s="415">
        <v>7748</v>
      </c>
      <c r="G10" s="414">
        <v>6023.683</v>
      </c>
      <c r="H10" s="337">
        <v>18539</v>
      </c>
      <c r="I10" s="342">
        <f t="shared" si="2"/>
        <v>1.2862562654774496</v>
      </c>
      <c r="J10" s="342">
        <f t="shared" si="3"/>
        <v>2.3927465152297369</v>
      </c>
    </row>
    <row r="11" spans="1:10" ht="19.5" customHeight="1" x14ac:dyDescent="0.25">
      <c r="A11" s="345" t="s">
        <v>392</v>
      </c>
      <c r="B11" s="345" t="s">
        <v>563</v>
      </c>
      <c r="C11" s="344" t="s">
        <v>564</v>
      </c>
      <c r="D11" s="339"/>
      <c r="E11" s="340" t="s">
        <v>565</v>
      </c>
      <c r="F11" s="337">
        <v>2274</v>
      </c>
      <c r="G11" s="414">
        <v>1152.317</v>
      </c>
      <c r="H11" s="337">
        <v>3951</v>
      </c>
      <c r="I11" s="342">
        <f t="shared" si="2"/>
        <v>1.9734153015185925</v>
      </c>
      <c r="J11" s="342">
        <f t="shared" si="3"/>
        <v>1.737467018469657</v>
      </c>
    </row>
    <row r="12" spans="1:10" x14ac:dyDescent="0.25">
      <c r="A12" s="345" t="s">
        <v>525</v>
      </c>
      <c r="B12" s="345" t="s">
        <v>566</v>
      </c>
      <c r="C12" s="344" t="s">
        <v>567</v>
      </c>
      <c r="D12" s="339"/>
      <c r="E12" s="340" t="s">
        <v>568</v>
      </c>
      <c r="F12" s="337">
        <v>4436</v>
      </c>
      <c r="G12" s="414">
        <v>2217.85</v>
      </c>
      <c r="H12" s="337">
        <v>8585</v>
      </c>
      <c r="I12" s="342">
        <f t="shared" si="2"/>
        <v>2.0001352661361227</v>
      </c>
      <c r="J12" s="342">
        <f t="shared" si="3"/>
        <v>1.9353020739404869</v>
      </c>
    </row>
    <row r="13" spans="1:10" x14ac:dyDescent="0.25">
      <c r="A13" s="345" t="s">
        <v>525</v>
      </c>
      <c r="B13" s="345" t="s">
        <v>569</v>
      </c>
      <c r="C13" s="344" t="s">
        <v>570</v>
      </c>
      <c r="D13" s="339"/>
      <c r="E13" s="340" t="s">
        <v>571</v>
      </c>
      <c r="F13" s="415">
        <v>5633</v>
      </c>
      <c r="G13" s="414">
        <v>3764.95</v>
      </c>
      <c r="H13" s="337">
        <v>11366</v>
      </c>
      <c r="I13" s="342">
        <f t="shared" si="2"/>
        <v>1.496168607816837</v>
      </c>
      <c r="J13" s="342">
        <f t="shared" si="3"/>
        <v>2.0177525297354872</v>
      </c>
    </row>
    <row r="14" spans="1:10" x14ac:dyDescent="0.25">
      <c r="A14" s="345" t="s">
        <v>525</v>
      </c>
      <c r="B14" s="345" t="s">
        <v>572</v>
      </c>
      <c r="C14" s="344" t="s">
        <v>573</v>
      </c>
      <c r="D14" s="339"/>
      <c r="E14" s="340" t="s">
        <v>574</v>
      </c>
      <c r="F14" s="415">
        <v>7369</v>
      </c>
      <c r="G14" s="414">
        <v>5527.8829999999998</v>
      </c>
      <c r="H14" s="337">
        <v>16255</v>
      </c>
      <c r="I14" s="342">
        <f t="shared" si="2"/>
        <v>1.3330600521031288</v>
      </c>
      <c r="J14" s="342">
        <f t="shared" si="3"/>
        <v>2.2058623965259874</v>
      </c>
    </row>
    <row r="15" spans="1:10" x14ac:dyDescent="0.25">
      <c r="A15" s="345" t="s">
        <v>525</v>
      </c>
      <c r="B15" s="345" t="s">
        <v>575</v>
      </c>
      <c r="C15" s="344" t="s">
        <v>576</v>
      </c>
      <c r="D15" s="339"/>
      <c r="E15" s="340" t="s">
        <v>577</v>
      </c>
      <c r="F15" s="337">
        <v>13664</v>
      </c>
      <c r="G15" s="414">
        <v>8635.0169999999998</v>
      </c>
      <c r="H15" s="337">
        <v>29084</v>
      </c>
      <c r="I15" s="342">
        <f t="shared" si="2"/>
        <v>1.5823941053040198</v>
      </c>
      <c r="J15" s="342">
        <f t="shared" si="3"/>
        <v>2.1285128805620608</v>
      </c>
    </row>
    <row r="16" spans="1:10" x14ac:dyDescent="0.25">
      <c r="A16" s="345" t="s">
        <v>525</v>
      </c>
      <c r="B16" s="345" t="s">
        <v>578</v>
      </c>
      <c r="C16" s="344" t="s">
        <v>579</v>
      </c>
      <c r="D16" s="339"/>
      <c r="E16" s="340" t="s">
        <v>541</v>
      </c>
      <c r="F16" s="415">
        <v>14392</v>
      </c>
      <c r="G16" s="414">
        <v>9929.2669999999998</v>
      </c>
      <c r="H16" s="337">
        <v>36137</v>
      </c>
      <c r="I16" s="342">
        <f t="shared" si="2"/>
        <v>1.4494524117439889</v>
      </c>
      <c r="J16" s="342">
        <f t="shared" si="3"/>
        <v>2.5109088382434686</v>
      </c>
    </row>
    <row r="17" spans="1:10" x14ac:dyDescent="0.25">
      <c r="A17" s="345" t="s">
        <v>392</v>
      </c>
      <c r="B17" s="345" t="s">
        <v>580</v>
      </c>
      <c r="C17" s="344" t="s">
        <v>581</v>
      </c>
      <c r="D17" s="339"/>
      <c r="E17" s="340" t="s">
        <v>582</v>
      </c>
      <c r="F17" s="415">
        <v>3582</v>
      </c>
      <c r="G17" s="414">
        <v>804.45</v>
      </c>
      <c r="H17" s="337">
        <v>7126</v>
      </c>
      <c r="I17" s="342">
        <f t="shared" si="2"/>
        <v>4.4527316800298342</v>
      </c>
      <c r="J17" s="342">
        <f t="shared" si="3"/>
        <v>1.9893914014517029</v>
      </c>
    </row>
  </sheetData>
  <autoFilter ref="A1:J1" xr:uid="{00000000-0001-0000-0300-000000000000}"/>
  <phoneticPr fontId="48" type="noConversion"/>
  <conditionalFormatting sqref="G4">
    <cfRule type="colorScale" priority="16">
      <colorScale>
        <cfvo type="min"/>
        <cfvo type="max"/>
        <color rgb="FFFCFCFF"/>
        <color rgb="FFF8696B"/>
      </colorScale>
    </cfRule>
  </conditionalFormatting>
  <conditionalFormatting sqref="G3">
    <cfRule type="colorScale" priority="14">
      <colorScale>
        <cfvo type="min"/>
        <cfvo type="max"/>
        <color rgb="FFFCFCFF"/>
        <color rgb="FFF8696B"/>
      </colorScale>
    </cfRule>
  </conditionalFormatting>
  <conditionalFormatting sqref="G2">
    <cfRule type="colorScale" priority="15">
      <colorScale>
        <cfvo type="min"/>
        <cfvo type="max"/>
        <color rgb="FFFCFCFF"/>
        <color rgb="FFF8696B"/>
      </colorScale>
    </cfRule>
  </conditionalFormatting>
  <conditionalFormatting sqref="G7">
    <cfRule type="colorScale" priority="13">
      <colorScale>
        <cfvo type="min"/>
        <cfvo type="max"/>
        <color rgb="FFFCFCFF"/>
        <color rgb="FFF8696B"/>
      </colorScale>
    </cfRule>
  </conditionalFormatting>
  <conditionalFormatting sqref="G6">
    <cfRule type="colorScale" priority="11">
      <colorScale>
        <cfvo type="min"/>
        <cfvo type="max"/>
        <color rgb="FFFCFCFF"/>
        <color rgb="FFF8696B"/>
      </colorScale>
    </cfRule>
  </conditionalFormatting>
  <conditionalFormatting sqref="G5">
    <cfRule type="colorScale" priority="12">
      <colorScale>
        <cfvo type="min"/>
        <cfvo type="max"/>
        <color rgb="FFFCFCFF"/>
        <color rgb="FFF8696B"/>
      </colorScale>
    </cfRule>
  </conditionalFormatting>
  <conditionalFormatting sqref="G10">
    <cfRule type="colorScale" priority="10">
      <colorScale>
        <cfvo type="min"/>
        <cfvo type="max"/>
        <color rgb="FFFCFCFF"/>
        <color rgb="FFF8696B"/>
      </colorScale>
    </cfRule>
  </conditionalFormatting>
  <conditionalFormatting sqref="G9">
    <cfRule type="colorScale" priority="8">
      <colorScale>
        <cfvo type="min"/>
        <cfvo type="max"/>
        <color rgb="FFFCFCFF"/>
        <color rgb="FFF8696B"/>
      </colorScale>
    </cfRule>
  </conditionalFormatting>
  <conditionalFormatting sqref="G8">
    <cfRule type="colorScale" priority="9">
      <colorScale>
        <cfvo type="min"/>
        <cfvo type="max"/>
        <color rgb="FFFCFCFF"/>
        <color rgb="FFF8696B"/>
      </colorScale>
    </cfRule>
  </conditionalFormatting>
  <conditionalFormatting sqref="G13">
    <cfRule type="colorScale" priority="7">
      <colorScale>
        <cfvo type="min"/>
        <cfvo type="max"/>
        <color rgb="FFFCFCFF"/>
        <color rgb="FFF8696B"/>
      </colorScale>
    </cfRule>
  </conditionalFormatting>
  <conditionalFormatting sqref="G12">
    <cfRule type="colorScale" priority="5">
      <colorScale>
        <cfvo type="min"/>
        <cfvo type="max"/>
        <color rgb="FFFCFCFF"/>
        <color rgb="FFF8696B"/>
      </colorScale>
    </cfRule>
  </conditionalFormatting>
  <conditionalFormatting sqref="G11">
    <cfRule type="colorScale" priority="6">
      <colorScale>
        <cfvo type="min"/>
        <cfvo type="max"/>
        <color rgb="FFFCFCFF"/>
        <color rgb="FFF8696B"/>
      </colorScale>
    </cfRule>
  </conditionalFormatting>
  <conditionalFormatting sqref="G14">
    <cfRule type="colorScale" priority="4">
      <colorScale>
        <cfvo type="min"/>
        <cfvo type="max"/>
        <color rgb="FFFCFCFF"/>
        <color rgb="FFF8696B"/>
      </colorScale>
    </cfRule>
  </conditionalFormatting>
  <conditionalFormatting sqref="G16">
    <cfRule type="colorScale" priority="3">
      <colorScale>
        <cfvo type="min"/>
        <cfvo type="max"/>
        <color rgb="FFFCFCFF"/>
        <color rgb="FFF8696B"/>
      </colorScale>
    </cfRule>
  </conditionalFormatting>
  <conditionalFormatting sqref="G15">
    <cfRule type="colorScale" priority="2">
      <colorScale>
        <cfvo type="min"/>
        <cfvo type="max"/>
        <color rgb="FFFCFCFF"/>
        <color rgb="FFF8696B"/>
      </colorScale>
    </cfRule>
  </conditionalFormatting>
  <conditionalFormatting sqref="G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Partidos</vt:lpstr>
      <vt:lpstr>Replay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2023-01-10T23:50:27Z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