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9A8C728E-126E-45B3-8AA8-1865879CAEA8}" xr6:coauthVersionLast="47" xr6:coauthVersionMax="47" xr10:uidLastSave="{00000000-0000-0000-0000-000000000000}"/>
  <bookViews>
    <workbookView xWindow="-120" yWindow="-120" windowWidth="20730" windowHeight="11160" tabRatio="769" firstSheet="4" activeTab="7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Partidos" sheetId="4" r:id="rId9"/>
    <sheet name="Replay" sheetId="9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Destacados!$B$3:$I$52</definedName>
    <definedName name="_xlnm._FilterDatabase" localSheetId="8" hidden="1">Partidos!$A$1:$J$1</definedName>
    <definedName name="_xlnm._FilterDatabase" localSheetId="9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6" l="1"/>
  <c r="D45" i="6"/>
  <c r="D46" i="6"/>
  <c r="D47" i="6"/>
  <c r="D48" i="6"/>
  <c r="D43" i="6"/>
  <c r="D43" i="5"/>
  <c r="D44" i="5"/>
  <c r="D45" i="5"/>
  <c r="D46" i="5"/>
  <c r="D47" i="5"/>
  <c r="D42" i="5"/>
  <c r="H7" i="10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2" i="4"/>
  <c r="J2" i="4"/>
  <c r="P29" i="6" l="1"/>
  <c r="O29" i="6"/>
  <c r="J3" i="16"/>
  <c r="J4" i="16"/>
  <c r="J5" i="16"/>
  <c r="J6" i="16"/>
  <c r="J7" i="16"/>
  <c r="J8" i="16"/>
  <c r="J9" i="16"/>
  <c r="D44" i="13"/>
  <c r="D45" i="13" s="1"/>
  <c r="D38" i="14"/>
  <c r="D39" i="14" s="1"/>
  <c r="J15" i="5"/>
  <c r="K15" i="5"/>
  <c r="L15" i="5"/>
  <c r="M15" i="5"/>
  <c r="N15" i="5"/>
  <c r="O15" i="5"/>
  <c r="P15" i="5"/>
  <c r="H5" i="10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1" i="6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<sst xmlns="http://schemas.openxmlformats.org/spreadsheetml/2006/main" count="1386" uniqueCount="662">
  <si>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</si>
  <si>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</si>
  <si>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</si>
  <si>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</si>
  <si>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</si>
  <si>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</si>
  <si>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</si>
  <si>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</si>
  <si>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</si>
  <si>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</si>
  <si>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</si>
  <si>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</si>
  <si>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</si>
  <si>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</si>
  <si>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</si>
  <si>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</si>
  <si>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</si>
  <si>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</si>
  <si>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</si>
  <si>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</si>
  <si>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</si>
  <si>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</si>
  <si>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</si>
  <si>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</si>
  <si>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</si>
  <si>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</si>
  <si>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</si>
  <si>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</si>
  <si>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</si>
  <si>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</si>
  <si>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</si>
  <si>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</si>
  <si>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</si>
  <si>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</si>
  <si>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</si>
  <si>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</si>
  <si>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</si>
  <si>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</si>
  <si>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</si>
  <si>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</si>
  <si>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</si>
  <si>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</si>
  <si>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</si>
  <si>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</si>
  <si>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</si>
  <si>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</si>
  <si>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</si>
  <si>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</si>
  <si>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</si>
  <si>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</si>
  <si>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</si>
  <si>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</si>
  <si>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</si>
  <si>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</si>
  <si>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</si>
  <si>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</si>
  <si>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</si>
  <si>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</si>
  <si>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</si>
  <si>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</si>
  <si>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</si>
  <si>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</si>
  <si>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</si>
  <si>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</si>
  <si>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</si>
  <si>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</si>
  <si>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</si>
  <si>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</si>
  <si>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</si>
  <si>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</si>
  <si>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</si>
  <si>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</si>
  <si>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</si>
  <si>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</si>
  <si>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</si>
  <si>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</si>
  <si>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</si>
  <si>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</si>
  <si>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</si>
  <si>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</si>
  <si>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</si>
  <si>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</si>
  <si>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</si>
  <si>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</si>
  <si>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</si>
  <si>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</si>
  <si>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</si>
  <si>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</si>
  <si>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</si>
  <si>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</si>
  <si>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</si>
  <si>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</si>
  <si>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</si>
  <si>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</si>
  <si>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</si>
  <si>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</si>
  <si>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</si>
  <si>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</si>
  <si>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</si>
  <si>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</si>
  <si>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</si>
  <si>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</si>
  <si>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</si>
  <si>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</si>
  <si>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</si>
  <si>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</si>
  <si>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</si>
  <si>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</si>
  <si>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</si>
  <si>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</si>
  <si>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</si>
  <si>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</si>
  <si>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</si>
  <si>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</si>
  <si>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</si>
  <si>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</si>
  <si>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</si>
  <si>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</si>
  <si>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</si>
  <si>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</si>
  <si>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</si>
  <si>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</si>
  <si>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</si>
  <si>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</si>
  <si>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</si>
  <si>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</si>
  <si>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</si>
  <si>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</si>
  <si>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</si>
  <si>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</si>
  <si>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</si>
  <si>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</si>
  <si>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</si>
  <si>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</si>
  <si>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</si>
  <si>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</si>
  <si>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</si>
  <si>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</si>
  <si>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</si>
  <si>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</si>
  <si>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</si>
  <si>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</si>
  <si>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</si>
  <si>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</si>
  <si>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</si>
  <si>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</si>
  <si>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</si>
  <si>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</si>
  <si>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</si>
  <si>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</si>
  <si>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</si>
  <si>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</si>
  <si>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</si>
  <si>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</si>
  <si>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</si>
  <si>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</si>
  <si>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</si>
  <si>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</si>
  <si>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</si>
  <si>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</si>
  <si>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</si>
  <si>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</si>
  <si>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</si>
  <si>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</si>
  <si>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</si>
  <si>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</si>
  <si>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</si>
  <si>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</si>
  <si>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</si>
  <si>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</si>
  <si>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</si>
  <si>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</si>
  <si>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</si>
  <si>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</si>
  <si>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</si>
  <si>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</si>
  <si>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</si>
  <si>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</si>
  <si>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</si>
  <si>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</si>
  <si>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</si>
  <si>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</si>
  <si>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</si>
  <si>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</si>
  <si>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</si>
  <si>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</si>
  <si>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</si>
  <si>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</si>
  <si>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</si>
  <si>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</si>
  <si>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</si>
  <si>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</si>
  <si>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</si>
  <si>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</si>
  <si>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</si>
  <si>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</si>
  <si>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</si>
  <si>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</si>
  <si>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</si>
  <si>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</si>
  <si>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</si>
  <si>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</si>
  <si>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</si>
  <si>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</si>
  <si>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</si>
  <si>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</si>
  <si>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</si>
  <si>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</si>
  <si>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</si>
  <si>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</si>
  <si>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</si>
  <si>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</si>
  <si>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</si>
  <si>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</si>
  <si>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</si>
  <si>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</si>
  <si>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</si>
  <si>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</si>
  <si>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</si>
  <si>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</si>
  <si>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</si>
  <si>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</si>
  <si>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</si>
  <si>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</si>
  <si>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</si>
  <si>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</si>
  <si>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</si>
  <si>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</si>
  <si>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</si>
  <si>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</si>
  <si>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</si>
  <si>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</si>
  <si>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</si>
  <si>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</si>
  <si>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</si>
  <si>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</si>
  <si>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</si>
  <si>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</si>
  <si>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</si>
  <si>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</si>
  <si>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</si>
  <si>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</si>
  <si>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</si>
  <si>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</si>
  <si>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</si>
  <si>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</si>
  <si>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</si>
  <si>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</si>
  <si>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</si>
  <si>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</si>
  <si>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</si>
  <si>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</si>
  <si>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</si>
  <si>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</si>
  <si>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</si>
  <si>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</si>
  <si>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</si>
  <si>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</si>
  <si>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</si>
  <si>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</si>
  <si>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</si>
  <si>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</si>
  <si>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</si>
  <si>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</si>
  <si>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</si>
  <si>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</si>
  <si>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</si>
  <si>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</si>
  <si>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</si>
  <si>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</si>
  <si>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</si>
  <si>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</si>
  <si>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</si>
  <si>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</si>
  <si>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</si>
  <si>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</si>
  <si>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</si>
  <si>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</si>
  <si>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</si>
  <si>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</si>
  <si>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</si>
  <si>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</si>
  <si>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</si>
  <si>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</si>
  <si>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</si>
  <si>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</si>
  <si>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</si>
  <si>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</si>
  <si>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</si>
  <si>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</si>
  <si>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</si>
  <si>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</si>
  <si>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</si>
  <si>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</si>
  <si>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</si>
  <si>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</si>
  <si>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</si>
  <si>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</si>
  <si>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</si>
  <si>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</si>
  <si>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</si>
  <si>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</si>
  <si>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</si>
  <si>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</si>
  <si>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</si>
  <si>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</si>
  <si>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</si>
  <si>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</si>
  <si>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</si>
  <si>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</si>
  <si>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</si>
  <si>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</si>
  <si>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</si>
  <si>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</si>
  <si>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</si>
  <si>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</si>
  <si>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</si>
  <si>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</si>
  <si>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</si>
  <si>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</si>
  <si>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</si>
  <si>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</si>
  <si>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</si>
  <si>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</si>
  <si>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</si>
  <si>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</si>
  <si>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</si>
  <si>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</si>
  <si>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</si>
  <si>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</si>
  <si>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</si>
  <si>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</si>
  <si>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</si>
  <si>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</si>
  <si>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</si>
  <si>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</si>
  <si>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</si>
  <si>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</si>
  <si>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</si>
  <si>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</si>
  <si>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</si>
  <si>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</si>
  <si>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</si>
  <si>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</si>
  <si>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</si>
  <si>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</si>
  <si>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</si>
  <si>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</si>
  <si>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</si>
  <si>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</si>
  <si>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</si>
  <si>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</si>
  <si>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</si>
  <si>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</si>
  <si>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</si>
  <si>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</si>
  <si>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</si>
  <si>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</si>
  <si>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</si>
  <si>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</si>
  <si>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</si>
  <si>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</si>
  <si>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</si>
  <si>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</si>
  <si>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</si>
  <si>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</si>
  <si>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</si>
  <si>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</si>
  <si>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</si>
  <si>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</si>
  <si>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</si>
  <si>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</si>
  <si>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</si>
  <si>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</si>
  <si>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</si>
  <si>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</si>
  <si>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</si>
  <si>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</si>
  <si>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</si>
  <si>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</si>
  <si>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</si>
  <si>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</si>
  <si>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</si>
  <si>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</si>
  <si>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</si>
  <si>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</si>
  <si>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</si>
  <si>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</si>
  <si>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</si>
  <si>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</si>
  <si>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</si>
  <si>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</si>
  <si>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</si>
  <si>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</si>
  <si>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</si>
  <si>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</si>
  <si>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</si>
  <si>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</si>
  <si>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</si>
  <si>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</si>
  <si>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</si>
  <si>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</si>
  <si>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</si>
  <si>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</si>
  <si>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</si>
  <si>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</si>
  <si>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</si>
  <si>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</si>
  <si>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</si>
  <si>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</si>
  <si>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</si>
  <si>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</si>
  <si>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</si>
  <si>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</si>
  <si>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</si>
  <si>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</si>
  <si>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</si>
  <si>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</si>
  <si>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</si>
  <si>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</si>
  <si>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</si>
  <si>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</si>
  <si>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</si>
  <si>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</si>
  <si>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</si>
  <si>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</si>
  <si>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</si>
  <si>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</si>
  <si>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</si>
  <si>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</si>
  <si>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</si>
  <si>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</si>
  <si>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</si>
  <si>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</si>
  <si>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</si>
  <si>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</si>
  <si>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</si>
  <si>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</si>
  <si>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</si>
  <si>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</si>
  <si>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</si>
  <si>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</si>
  <si>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</si>
  <si>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</si>
  <si>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</si>
  <si>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</si>
  <si>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</si>
  <si>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</si>
  <si>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</si>
  <si>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</si>
  <si>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</si>
  <si>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</si>
  <si>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</si>
  <si>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</si>
  <si>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</si>
  <si>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</si>
  <si>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</si>
  <si>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</si>
  <si>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</si>
  <si>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</si>
  <si>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</si>
  <si>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De película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</si>
  <si>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</si>
  <si>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</si>
  <si>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</si>
  <si>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</si>
  <si>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</si>
  <si>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</si>
  <si>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</si>
  <si>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</si>
  <si>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</si>
  <si>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</si>
  <si>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</si>
  <si>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</si>
  <si>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</si>
  <si>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</si>
  <si>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</si>
  <si>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</si>
  <si>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Mickey Mouse Funhouse</t>
  </si>
  <si>
    <t>Hora y treinta</t>
  </si>
  <si>
    <t>SportsCenter</t>
  </si>
  <si>
    <t>El mundo de Craig</t>
  </si>
  <si>
    <t>N Deportes</t>
  </si>
  <si>
    <t>03/10-09/10</t>
  </si>
  <si>
    <t>Legado de amor</t>
  </si>
  <si>
    <t>10/10-16/10</t>
  </si>
  <si>
    <t>Día D</t>
  </si>
  <si>
    <t>Central de informaciones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</si>
  <si>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</si>
  <si>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</si>
  <si>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</si>
  <si>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</si>
  <si>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</si>
  <si>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</si>
  <si>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</si>
  <si>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</si>
  <si>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</si>
  <si>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</si>
  <si>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</si>
  <si>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</si>
  <si>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Noticiero Científico y Cultural Iberoamericano</t>
  </si>
  <si>
    <t>21/11-27/11</t>
  </si>
  <si>
    <t>La vacuna del humor</t>
  </si>
  <si>
    <t>28/11-04/12</t>
  </si>
  <si>
    <t>Ampliación de noticias</t>
  </si>
  <si>
    <t>Noticias al día</t>
  </si>
  <si>
    <t>Bluey</t>
  </si>
  <si>
    <t>05/12-11/12</t>
  </si>
  <si>
    <t>Feriha</t>
  </si>
  <si>
    <t>12/12-18/12</t>
  </si>
  <si>
    <t> </t>
  </si>
  <si>
    <t>19/12-25/12</t>
  </si>
  <si>
    <t>Latina</t>
  </si>
  <si>
    <t>Magaly Tv La firme</t>
  </si>
  <si>
    <t>Maricucha 21:30 a 22:30</t>
  </si>
  <si>
    <t>ESPN HD</t>
  </si>
  <si>
    <t>Almas Suspendidas : Piloto</t>
  </si>
  <si>
    <t>A Corazón Abierto</t>
  </si>
  <si>
    <t>Criminología Naval</t>
  </si>
  <si>
    <t>Grizzy y los Lemmings</t>
  </si>
  <si>
    <t>26/12-01/01</t>
  </si>
  <si>
    <t>Corazón de león</t>
  </si>
  <si>
    <t>Código fútbol</t>
  </si>
  <si>
    <t>Camotillo, el tinterillo</t>
  </si>
  <si>
    <t>Las cosas como son</t>
  </si>
  <si>
    <t>Las claves del día</t>
  </si>
  <si>
    <t>WWE Raw</t>
  </si>
  <si>
    <t>02/01-08/01</t>
  </si>
  <si>
    <t>Cinescape</t>
  </si>
  <si>
    <t>Warner Channel</t>
  </si>
  <si>
    <t>Cinecanal</t>
  </si>
  <si>
    <t>02/01-08/02</t>
  </si>
  <si>
    <t>09/01 –15/01</t>
  </si>
  <si>
    <t>Amor y fuego</t>
  </si>
  <si>
    <t>Andrea</t>
  </si>
  <si>
    <t>WWE Smackdown</t>
  </si>
  <si>
    <t>Contracorriente, el dominical de Willax</t>
  </si>
  <si>
    <t>Plan de escape</t>
  </si>
  <si>
    <t>Drama total: La guardería</t>
  </si>
  <si>
    <t>Buenas noticias</t>
  </si>
  <si>
    <t>09/01-15/01</t>
  </si>
  <si>
    <t>Premier #7</t>
  </si>
  <si>
    <t>Al fondo hay sitio 2023</t>
  </si>
  <si>
    <t>TNT</t>
  </si>
  <si>
    <t>Cuarto poder</t>
  </si>
  <si>
    <t>PROGRAMAS DESTACADOS DEL 09 AL 15 DE ENERO</t>
  </si>
  <si>
    <t>09/01-15/02</t>
  </si>
  <si>
    <t>16/01 –22/01</t>
  </si>
  <si>
    <t>Supercopa de Italia</t>
  </si>
  <si>
    <t>Milan vs Inter</t>
  </si>
  <si>
    <t>2023-01-18 14:00:00</t>
  </si>
  <si>
    <t>Premier #7-SOEN 16181</t>
  </si>
  <si>
    <t>Manchester City vs Tottenham</t>
  </si>
  <si>
    <t>2023-01-19 15:00:00</t>
  </si>
  <si>
    <t>Bundes #16-SOGB 105967</t>
  </si>
  <si>
    <t>RB Leipzig vs Bayern Munich</t>
  </si>
  <si>
    <t>2023-01-20 14:30:00</t>
  </si>
  <si>
    <t>Riyadh Season Cup</t>
  </si>
  <si>
    <t>PSG vs Al Hilal + Al Nassr</t>
  </si>
  <si>
    <t>2023-01-19 12:00:00</t>
  </si>
  <si>
    <t>Premier #21-SOEN 16320</t>
  </si>
  <si>
    <t>Liverpool vs Chelsea</t>
  </si>
  <si>
    <t>2023-01-21 07:30:00</t>
  </si>
  <si>
    <t>LaLiga #18-SOIG 14989</t>
  </si>
  <si>
    <t>Sevilla vs Cádiz</t>
  </si>
  <si>
    <t>2023-01-21 15:00:00</t>
  </si>
  <si>
    <t>Eredivisie #17-SOID 9880</t>
  </si>
  <si>
    <t>Feyenoord vs Ajax</t>
  </si>
  <si>
    <t>2023-01-22 08:30:00</t>
  </si>
  <si>
    <t>Premier #21-SOEN 16315</t>
  </si>
  <si>
    <t>Arsenal vs Manchester United</t>
  </si>
  <si>
    <t>2023-01-22 11:30:00</t>
  </si>
  <si>
    <t>Serie A #19-SOIM 14934</t>
  </si>
  <si>
    <t>Spezia vs Roma</t>
  </si>
  <si>
    <t>2023-01-22 12:00:00</t>
  </si>
  <si>
    <t>LaLiga #18-SOIG 14988</t>
  </si>
  <si>
    <t>Barcelona vs Getafe</t>
  </si>
  <si>
    <t>2023-01-22 12:30:00</t>
  </si>
  <si>
    <t>Serie A #19-SOIM 14929</t>
  </si>
  <si>
    <t>Juventus vs Atalanta</t>
  </si>
  <si>
    <t>2023-01-22 14:45:00</t>
  </si>
  <si>
    <t>19,715</t>
  </si>
  <si>
    <t>32,439</t>
  </si>
  <si>
    <t>16,557</t>
  </si>
  <si>
    <t>162,697</t>
  </si>
  <si>
    <t>25,904</t>
  </si>
  <si>
    <t>5,487</t>
  </si>
  <si>
    <t>8,545</t>
  </si>
  <si>
    <t>44,058</t>
  </si>
  <si>
    <t>5,679</t>
  </si>
  <si>
    <t>26,834</t>
  </si>
  <si>
    <t>15,527</t>
  </si>
  <si>
    <t>PSG vs Al nassr-Al hilal</t>
  </si>
  <si>
    <t xml:space="preserve">Man City vs Tottenham </t>
  </si>
  <si>
    <t>Bundes #16</t>
  </si>
  <si>
    <t>Premier #21</t>
  </si>
  <si>
    <t>LaLiga #18</t>
  </si>
  <si>
    <t>ESPN2</t>
  </si>
  <si>
    <t xml:space="preserve">América Noticias: Primera Edición </t>
  </si>
  <si>
    <t>Al ángulo</t>
  </si>
  <si>
    <t>Movistar deportes</t>
  </si>
  <si>
    <t>El camerino</t>
  </si>
  <si>
    <t>La voz Perú</t>
  </si>
  <si>
    <t>EEG 2023</t>
  </si>
  <si>
    <t>Asu mare 2</t>
  </si>
  <si>
    <t>El reventonazo de la Chola</t>
  </si>
  <si>
    <t>Especial animado: Un amigo abominable/ Amigos salvajes/ Amigos salvajes 2/ Monstruos vs Aliens</t>
  </si>
  <si>
    <t xml:space="preserve">La voz Perú SÁBADOS </t>
  </si>
  <si>
    <t>Especial Los ángeles de Charlie: Charlie's Angels: Full Throttle / Los ángeles de Charlie</t>
  </si>
  <si>
    <t>El hombre invisible</t>
  </si>
  <si>
    <t>FX</t>
  </si>
  <si>
    <t>Guerra de papás 2</t>
  </si>
  <si>
    <t>Star Channel</t>
  </si>
  <si>
    <t>El buen mentiroso</t>
  </si>
  <si>
    <t>Tarde familiar: Descendientes 2 / El Rey León</t>
  </si>
  <si>
    <t>The Father</t>
  </si>
  <si>
    <t>Paramount</t>
  </si>
  <si>
    <t>Apolo 18</t>
  </si>
  <si>
    <t>Space</t>
  </si>
  <si>
    <t>Misión: Imposible - Repercusión</t>
  </si>
  <si>
    <t>Lady Bird</t>
  </si>
  <si>
    <t>Replay - PSG vs Al nassr-Al hilal</t>
  </si>
  <si>
    <t>Fútbol : Paris Saint-Germain vs. Riyadh Season Team</t>
  </si>
  <si>
    <t>Vóleibol Femenino : Liga Nacional: Alianza Lima vs. Túpac Amaru</t>
  </si>
  <si>
    <t>Toy Story 4</t>
  </si>
  <si>
    <t>Rambo: Regreso al infierno</t>
  </si>
  <si>
    <t>Angel Has Fallen</t>
  </si>
  <si>
    <t>El sobreviviente</t>
  </si>
  <si>
    <t>Papillon: La gran fuga</t>
  </si>
  <si>
    <t>Francotirador</t>
  </si>
  <si>
    <t>El hombre araña</t>
  </si>
  <si>
    <t>Voleibol Femenino Peruano Liga Nacional : Regatas Lima vs. Sumak Selva</t>
  </si>
  <si>
    <t>Hanna</t>
  </si>
  <si>
    <t>Terror en la niebla</t>
  </si>
  <si>
    <t>El lobo de Wall Street</t>
  </si>
  <si>
    <t>10 minutos para morir</t>
  </si>
  <si>
    <t>El Sorprendente Hombre Araña 2: La venganza de Electro</t>
  </si>
  <si>
    <t>Titanes del Pacífico</t>
  </si>
  <si>
    <t>Rompiendo las reglas 3</t>
  </si>
  <si>
    <t>Operación peligrosa</t>
  </si>
  <si>
    <t>El vengador anónimo</t>
  </si>
  <si>
    <t>Ganar o morir</t>
  </si>
  <si>
    <t>Intensa mente</t>
  </si>
  <si>
    <t>The Last of Us : When You're Lost in the Darkness</t>
  </si>
  <si>
    <t>La torre oscura</t>
  </si>
  <si>
    <t>Zootopia</t>
  </si>
  <si>
    <t>Peligro en la montaña</t>
  </si>
  <si>
    <t>Plan de escape 2: Fuga de Hades</t>
  </si>
  <si>
    <t>La rotativa del aire</t>
  </si>
  <si>
    <t>Jardín secreto</t>
  </si>
  <si>
    <t>Sabrina, la bruja adolescente : Good Will Haunting</t>
  </si>
  <si>
    <t>Sabrina, la bruja adolescente : Sabrina and the Beast</t>
  </si>
  <si>
    <t>Sabrina, la bruja adolescente : Nobody Nose Libby Like Sabrina Nose Libby</t>
  </si>
  <si>
    <t>Mi corazón es tuyo</t>
  </si>
  <si>
    <t>Todo se sabe</t>
  </si>
  <si>
    <t>Tenis Australian Open 2023 : Primera ronda</t>
  </si>
  <si>
    <t>Sabrina, la bruja adolescente : Hilda and Zelda: The Teenage Years</t>
  </si>
  <si>
    <t>PJ Masks: Héroes en pijamas</t>
  </si>
  <si>
    <t>Economía para todos</t>
  </si>
  <si>
    <t>Tenis Australian Open 2023 : Segunda ronda</t>
  </si>
  <si>
    <t>15/01 –22/01</t>
  </si>
  <si>
    <t>16/01-22/01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</si>
</sst>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dd/mm/yy;@"/>
  </numFmts>
  <fonts count="6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</fills>
  <borders count="7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89">
    <xf numFmtId="0" fontId="0" fillId="0" borderId="0"/>
    <xf numFmtId="164" fontId="29" fillId="0" borderId="0" applyBorder="0" applyProtection="0"/>
    <xf numFmtId="165" fontId="29" fillId="0" borderId="0" applyBorder="0" applyProtection="0"/>
    <xf numFmtId="0" fontId="29" fillId="0" borderId="0"/>
    <xf numFmtId="0" fontId="18" fillId="0" borderId="0"/>
    <xf numFmtId="0" fontId="17" fillId="0" borderId="0"/>
    <xf numFmtId="0" fontId="30" fillId="0" borderId="0" applyNumberFormat="0" applyFill="0" applyBorder="0" applyAlignment="0" applyProtection="0"/>
    <xf numFmtId="0" fontId="31" fillId="0" borderId="36" applyNumberFormat="0" applyFill="0" applyAlignment="0" applyProtection="0"/>
    <xf numFmtId="0" fontId="32" fillId="0" borderId="37" applyNumberFormat="0" applyFill="0" applyAlignment="0" applyProtection="0"/>
    <xf numFmtId="0" fontId="33" fillId="0" borderId="38" applyNumberFormat="0" applyFill="0" applyAlignment="0" applyProtection="0"/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7" fillId="17" borderId="39" applyNumberFormat="0" applyAlignment="0" applyProtection="0"/>
    <xf numFmtId="0" fontId="38" fillId="18" borderId="40" applyNumberFormat="0" applyAlignment="0" applyProtection="0"/>
    <xf numFmtId="0" fontId="39" fillId="18" borderId="39" applyNumberFormat="0" applyAlignment="0" applyProtection="0"/>
    <xf numFmtId="0" fontId="40" fillId="0" borderId="41" applyNumberFormat="0" applyFill="0" applyAlignment="0" applyProtection="0"/>
    <xf numFmtId="0" fontId="41" fillId="19" borderId="42" applyNumberFormat="0" applyAlignment="0" applyProtection="0"/>
    <xf numFmtId="0" fontId="42" fillId="0" borderId="0" applyNumberFormat="0" applyFill="0" applyBorder="0" applyAlignment="0" applyProtection="0"/>
    <xf numFmtId="0" fontId="43" fillId="0" borderId="44" applyNumberFormat="0" applyFill="0" applyAlignment="0" applyProtection="0"/>
    <xf numFmtId="0" fontId="44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44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44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44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44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44" fillId="41" borderId="0" applyNumberFormat="0" applyBorder="0" applyAlignment="0" applyProtection="0"/>
    <xf numFmtId="0" fontId="16" fillId="42" borderId="0" applyNumberFormat="0" applyBorder="0" applyAlignment="0" applyProtection="0"/>
    <xf numFmtId="0" fontId="16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0" borderId="0"/>
    <xf numFmtId="0" fontId="16" fillId="20" borderId="43" applyNumberFormat="0" applyFont="0" applyAlignment="0" applyProtection="0"/>
    <xf numFmtId="0" fontId="45" fillId="0" borderId="0" applyNumberFormat="0" applyFill="0" applyBorder="0" applyAlignment="0" applyProtection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0" borderId="0"/>
    <xf numFmtId="0" fontId="6" fillId="20" borderId="43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2" fillId="0" borderId="0"/>
    <xf numFmtId="0" fontId="1" fillId="0" borderId="0"/>
  </cellStyleXfs>
  <cellXfs count="464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2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1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1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20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2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9" fillId="5" borderId="18" xfId="1" applyFont="1" applyFill="1" applyBorder="1" applyAlignment="1" applyProtection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/>
    </xf>
    <xf numFmtId="164" fontId="19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9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1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9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3" fillId="2" borderId="0" xfId="0" applyFont="1" applyFill="1"/>
    <xf numFmtId="0" fontId="2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9" fillId="2" borderId="0" xfId="0" applyFont="1" applyFill="1" applyBorder="1"/>
    <xf numFmtId="164" fontId="19" fillId="2" borderId="0" xfId="1" applyFont="1" applyFill="1" applyBorder="1" applyAlignment="1" applyProtection="1"/>
    <xf numFmtId="3" fontId="24" fillId="0" borderId="0" xfId="0" applyNumberFormat="1" applyFont="1"/>
    <xf numFmtId="0" fontId="25" fillId="2" borderId="0" xfId="0" applyFont="1" applyFill="1" applyAlignment="1">
      <alignment horizontal="center" vertical="center"/>
    </xf>
    <xf numFmtId="165" fontId="24" fillId="0" borderId="0" xfId="2" applyFont="1" applyBorder="1" applyAlignment="1" applyProtection="1">
      <alignment horizontal="center" vertical="center"/>
    </xf>
    <xf numFmtId="0" fontId="21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1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4" fillId="2" borderId="0" xfId="0" applyNumberFormat="1" applyFont="1" applyFill="1"/>
    <xf numFmtId="0" fontId="19" fillId="2" borderId="0" xfId="0" applyFont="1" applyFill="1"/>
    <xf numFmtId="167" fontId="19" fillId="7" borderId="13" xfId="0" applyNumberFormat="1" applyFont="1" applyFill="1" applyBorder="1" applyAlignment="1">
      <alignment horizontal="center" vertical="center"/>
    </xf>
    <xf numFmtId="168" fontId="19" fillId="2" borderId="11" xfId="0" applyNumberFormat="1" applyFont="1" applyFill="1" applyBorder="1" applyAlignment="1">
      <alignment horizontal="center" vertical="center"/>
    </xf>
    <xf numFmtId="168" fontId="19" fillId="7" borderId="11" xfId="0" applyNumberFormat="1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vertical="center"/>
    </xf>
    <xf numFmtId="0" fontId="26" fillId="0" borderId="15" xfId="0" applyFont="1" applyBorder="1"/>
    <xf numFmtId="0" fontId="26" fillId="0" borderId="16" xfId="0" applyFont="1" applyBorder="1"/>
    <xf numFmtId="0" fontId="26" fillId="0" borderId="17" xfId="0" applyFont="1" applyBorder="1"/>
    <xf numFmtId="0" fontId="26" fillId="2" borderId="3" xfId="0" applyFont="1" applyFill="1" applyBorder="1"/>
    <xf numFmtId="0" fontId="26" fillId="2" borderId="0" xfId="0" applyFont="1" applyFill="1"/>
    <xf numFmtId="0" fontId="26" fillId="0" borderId="4" xfId="0" applyFont="1" applyBorder="1"/>
    <xf numFmtId="0" fontId="26" fillId="0" borderId="3" xfId="0" applyFont="1" applyBorder="1"/>
    <xf numFmtId="0" fontId="26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20" fillId="8" borderId="11" xfId="0" applyFont="1" applyFill="1" applyBorder="1" applyAlignment="1">
      <alignment vertical="center"/>
    </xf>
    <xf numFmtId="0" fontId="0" fillId="2" borderId="4" xfId="0" applyFill="1" applyBorder="1"/>
    <xf numFmtId="0" fontId="20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6" fillId="0" borderId="14" xfId="0" applyFont="1" applyBorder="1"/>
    <xf numFmtId="0" fontId="21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6" fillId="0" borderId="19" xfId="0" applyNumberFormat="1" applyFont="1" applyBorder="1"/>
    <xf numFmtId="0" fontId="26" fillId="0" borderId="20" xfId="0" applyFont="1" applyBorder="1"/>
    <xf numFmtId="3" fontId="26" fillId="0" borderId="14" xfId="0" applyNumberFormat="1" applyFont="1" applyBorder="1"/>
    <xf numFmtId="3" fontId="26" fillId="2" borderId="19" xfId="0" applyNumberFormat="1" applyFont="1" applyFill="1" applyBorder="1"/>
    <xf numFmtId="3" fontId="26" fillId="2" borderId="14" xfId="0" applyNumberFormat="1" applyFont="1" applyFill="1" applyBorder="1"/>
    <xf numFmtId="0" fontId="26" fillId="2" borderId="14" xfId="0" applyFont="1" applyFill="1" applyBorder="1"/>
    <xf numFmtId="3" fontId="26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1" fillId="2" borderId="18" xfId="0" applyFont="1" applyFill="1" applyBorder="1"/>
    <xf numFmtId="0" fontId="26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6" fillId="2" borderId="19" xfId="0" applyFont="1" applyFill="1" applyBorder="1"/>
    <xf numFmtId="3" fontId="26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6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6" fillId="8" borderId="18" xfId="0" applyFont="1" applyFill="1" applyBorder="1"/>
    <xf numFmtId="0" fontId="26" fillId="10" borderId="18" xfId="0" applyFont="1" applyFill="1" applyBorder="1"/>
    <xf numFmtId="0" fontId="26" fillId="0" borderId="18" xfId="0" applyFont="1" applyBorder="1"/>
    <xf numFmtId="0" fontId="26" fillId="11" borderId="18" xfId="0" applyFont="1" applyFill="1" applyBorder="1"/>
    <xf numFmtId="0" fontId="26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7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2" fillId="2" borderId="13" xfId="0" applyFont="1" applyFill="1" applyBorder="1"/>
    <xf numFmtId="0" fontId="28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7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7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2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1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9" fillId="2" borderId="0" xfId="0" applyNumberFormat="1" applyFont="1" applyFill="1" applyBorder="1" applyAlignment="1">
      <alignment horizontal="center" vertical="center"/>
    </xf>
    <xf numFmtId="167" fontId="19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9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8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6" fillId="2" borderId="0" xfId="0" applyFont="1" applyFill="1" applyBorder="1"/>
    <xf numFmtId="0" fontId="26" fillId="2" borderId="16" xfId="0" applyFont="1" applyFill="1" applyBorder="1"/>
    <xf numFmtId="0" fontId="46" fillId="0" borderId="46" xfId="0" applyFont="1" applyBorder="1" applyAlignment="1">
      <alignment horizontal="center" vertical="center" wrapText="1"/>
    </xf>
    <xf numFmtId="0" fontId="20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7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9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6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50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9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9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9" fillId="46" borderId="51" xfId="2" applyNumberFormat="1" applyFill="1" applyBorder="1" applyAlignment="1">
      <alignment horizontal="center" vertical="center"/>
    </xf>
    <xf numFmtId="0" fontId="47" fillId="50" borderId="51" xfId="0" applyFont="1" applyFill="1" applyBorder="1" applyAlignment="1">
      <alignment horizontal="center" vertical="center"/>
    </xf>
    <xf numFmtId="4" fontId="47" fillId="50" borderId="51" xfId="0" applyNumberFormat="1" applyFont="1" applyFill="1" applyBorder="1" applyAlignment="1">
      <alignment horizontal="center" vertical="center"/>
    </xf>
    <xf numFmtId="169" fontId="47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9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9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51" fillId="0" borderId="51" xfId="0" applyFont="1" applyBorder="1" applyAlignment="1">
      <alignment horizontal="center" vertical="center"/>
    </xf>
    <xf numFmtId="0" fontId="51" fillId="0" borderId="51" xfId="0" applyFont="1" applyBorder="1" applyAlignment="1">
      <alignment horizontal="center" vertical="center" wrapText="1"/>
    </xf>
    <xf numFmtId="0" fontId="51" fillId="48" borderId="51" xfId="0" applyFont="1" applyFill="1" applyBorder="1" applyAlignment="1">
      <alignment horizontal="center" vertical="center" wrapText="1"/>
    </xf>
    <xf numFmtId="4" fontId="47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7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7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3" fillId="0" borderId="57" xfId="0" applyFont="1" applyBorder="1" applyAlignment="1">
      <alignment horizontal="center" vertical="center" wrapText="1"/>
    </xf>
    <xf numFmtId="0" fontId="51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2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7" fillId="0" borderId="58" xfId="0" applyNumberFormat="1" applyFont="1" applyBorder="1" applyAlignment="1">
      <alignment horizontal="center" vertical="center"/>
    </xf>
    <xf numFmtId="3" fontId="10" fillId="51" borderId="58" xfId="51" applyNumberFormat="1" applyFont="1" applyFill="1" applyBorder="1" applyAlignment="1">
      <alignment horizontal="center"/>
    </xf>
    <xf numFmtId="0" fontId="55" fillId="0" borderId="0" xfId="0" applyFont="1"/>
    <xf numFmtId="0" fontId="55" fillId="52" borderId="58" xfId="0" applyFont="1" applyFill="1" applyBorder="1" applyAlignment="1">
      <alignment horizontal="center"/>
    </xf>
    <xf numFmtId="0" fontId="55" fillId="51" borderId="58" xfId="0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2" fontId="55" fillId="53" borderId="58" xfId="0" applyNumberFormat="1" applyFont="1" applyFill="1" applyBorder="1" applyAlignment="1">
      <alignment horizontal="center"/>
    </xf>
    <xf numFmtId="2" fontId="55" fillId="0" borderId="0" xfId="0" applyNumberFormat="1" applyFont="1" applyAlignment="1">
      <alignment horizontal="center"/>
    </xf>
    <xf numFmtId="0" fontId="55" fillId="52" borderId="58" xfId="0" applyFont="1" applyFill="1" applyBorder="1" applyAlignment="1">
      <alignment horizontal="left" indent="1"/>
    </xf>
    <xf numFmtId="0" fontId="55" fillId="51" borderId="58" xfId="0" applyFont="1" applyFill="1" applyBorder="1" applyAlignment="1">
      <alignment horizontal="left" indent="1"/>
    </xf>
    <xf numFmtId="0" fontId="55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4" fillId="3" borderId="52" xfId="0" applyFont="1" applyFill="1" applyBorder="1" applyAlignment="1">
      <alignment horizontal="left" vertical="center" indent="1"/>
    </xf>
    <xf numFmtId="0" fontId="54" fillId="3" borderId="52" xfId="0" applyFont="1" applyFill="1" applyBorder="1" applyAlignment="1">
      <alignment horizontal="center" vertical="center"/>
    </xf>
    <xf numFmtId="4" fontId="47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7" fillId="45" borderId="50" xfId="0" applyFont="1" applyFill="1" applyBorder="1" applyAlignment="1">
      <alignment horizontal="left" vertical="center" wrapText="1" indent="1"/>
    </xf>
    <xf numFmtId="4" fontId="49" fillId="45" borderId="21" xfId="0" applyNumberFormat="1" applyFont="1" applyFill="1" applyBorder="1" applyAlignment="1">
      <alignment horizontal="center" vertical="center" wrapText="1"/>
    </xf>
    <xf numFmtId="0" fontId="47" fillId="49" borderId="50" xfId="0" applyFont="1" applyFill="1" applyBorder="1" applyAlignment="1">
      <alignment horizontal="left" vertical="center" wrapText="1" indent="1"/>
    </xf>
    <xf numFmtId="4" fontId="47" fillId="49" borderId="21" xfId="0" applyNumberFormat="1" applyFont="1" applyFill="1" applyBorder="1" applyAlignment="1">
      <alignment horizontal="center" vertical="center" wrapText="1"/>
    </xf>
    <xf numFmtId="4" fontId="47" fillId="49" borderId="21" xfId="0" applyNumberFormat="1" applyFont="1" applyFill="1" applyBorder="1" applyAlignment="1">
      <alignment horizontal="center"/>
    </xf>
    <xf numFmtId="169" fontId="47" fillId="47" borderId="21" xfId="2" applyNumberFormat="1" applyFont="1" applyFill="1" applyBorder="1" applyAlignment="1">
      <alignment horizontal="center"/>
    </xf>
    <xf numFmtId="0" fontId="57" fillId="47" borderId="21" xfId="0" applyFont="1" applyFill="1" applyBorder="1" applyAlignment="1">
      <alignment horizontal="center" vertical="center" wrapText="1"/>
    </xf>
    <xf numFmtId="4" fontId="58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1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6" fillId="3" borderId="3" xfId="0" applyNumberFormat="1" applyFont="1" applyFill="1" applyBorder="1" applyAlignment="1">
      <alignment horizontal="center" vertical="center"/>
    </xf>
    <xf numFmtId="4" fontId="47" fillId="0" borderId="63" xfId="0" applyNumberFormat="1" applyFont="1" applyBorder="1" applyAlignment="1">
      <alignment horizontal="center" vertical="center"/>
    </xf>
    <xf numFmtId="0" fontId="53" fillId="0" borderId="64" xfId="0" applyFont="1" applyBorder="1" applyAlignment="1">
      <alignment horizontal="center" vertical="center" wrapText="1"/>
    </xf>
    <xf numFmtId="0" fontId="51" fillId="0" borderId="65" xfId="0" applyFont="1" applyBorder="1" applyAlignment="1">
      <alignment horizontal="center" vertical="center"/>
    </xf>
    <xf numFmtId="4" fontId="26" fillId="0" borderId="16" xfId="0" applyNumberFormat="1" applyFont="1" applyBorder="1" applyAlignment="1">
      <alignment horizontal="center" vertical="center"/>
    </xf>
    <xf numFmtId="4" fontId="26" fillId="0" borderId="17" xfId="0" applyNumberFormat="1" applyFont="1" applyBorder="1" applyAlignment="1">
      <alignment horizontal="center" vertical="center"/>
    </xf>
    <xf numFmtId="4" fontId="26" fillId="0" borderId="0" xfId="0" applyNumberFormat="1" applyFont="1" applyAlignment="1">
      <alignment horizontal="center" vertical="center"/>
    </xf>
    <xf numFmtId="4" fontId="26" fillId="0" borderId="4" xfId="0" applyNumberFormat="1" applyFont="1" applyBorder="1" applyAlignment="1">
      <alignment horizontal="center" vertical="center"/>
    </xf>
    <xf numFmtId="0" fontId="26" fillId="0" borderId="0" xfId="0" applyFont="1"/>
    <xf numFmtId="3" fontId="26" fillId="3" borderId="0" xfId="0" applyNumberFormat="1" applyFont="1" applyFill="1" applyAlignment="1">
      <alignment horizontal="center" vertical="center"/>
    </xf>
    <xf numFmtId="4" fontId="0" fillId="0" borderId="64" xfId="0" applyNumberFormat="1" applyFill="1" applyBorder="1" applyAlignment="1">
      <alignment horizontal="center" vertical="center"/>
    </xf>
    <xf numFmtId="4" fontId="49" fillId="46" borderId="21" xfId="0" applyNumberFormat="1" applyFont="1" applyFill="1" applyBorder="1" applyAlignment="1">
      <alignment horizontal="center" vertical="center" wrapText="1"/>
    </xf>
    <xf numFmtId="14" fontId="49" fillId="0" borderId="21" xfId="0" applyNumberFormat="1" applyFont="1" applyBorder="1"/>
    <xf numFmtId="3" fontId="26" fillId="3" borderId="17" xfId="0" applyNumberFormat="1" applyFont="1" applyFill="1" applyBorder="1" applyAlignment="1">
      <alignment horizontal="center" vertical="center"/>
    </xf>
    <xf numFmtId="3" fontId="26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4" fillId="3" borderId="67" xfId="0" applyFont="1" applyFill="1" applyBorder="1" applyAlignment="1">
      <alignment horizontal="left" vertical="center" indent="1"/>
    </xf>
    <xf numFmtId="0" fontId="54" fillId="3" borderId="67" xfId="0" applyFont="1" applyFill="1" applyBorder="1" applyAlignment="1">
      <alignment horizontal="center" vertical="center"/>
    </xf>
    <xf numFmtId="4" fontId="0" fillId="46" borderId="64" xfId="0" applyNumberForma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9" fillId="0" borderId="21" xfId="0" applyFont="1" applyBorder="1"/>
    <xf numFmtId="0" fontId="49" fillId="0" borderId="21" xfId="0" applyFont="1" applyBorder="1" applyAlignment="1">
      <alignment vertical="center"/>
    </xf>
    <xf numFmtId="0" fontId="51" fillId="48" borderId="68" xfId="0" applyFont="1" applyFill="1" applyBorder="1" applyAlignment="1">
      <alignment horizontal="center" vertical="center"/>
    </xf>
    <xf numFmtId="0" fontId="51" fillId="0" borderId="68" xfId="0" applyFont="1" applyBorder="1" applyAlignment="1">
      <alignment horizontal="center" vertical="center"/>
    </xf>
    <xf numFmtId="0" fontId="51" fillId="0" borderId="69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59" fillId="0" borderId="0" xfId="0" applyNumberFormat="1" applyFont="1" applyAlignment="1">
      <alignment horizontal="center" vertical="center"/>
    </xf>
    <xf numFmtId="165" fontId="59" fillId="0" borderId="0" xfId="2" applyFont="1" applyAlignment="1">
      <alignment horizontal="center" vertical="center"/>
    </xf>
    <xf numFmtId="0" fontId="54" fillId="3" borderId="21" xfId="0" applyFont="1" applyFill="1" applyBorder="1" applyAlignment="1">
      <alignment horizontal="left" vertical="center" indent="1"/>
    </xf>
    <xf numFmtId="0" fontId="54" fillId="3" borderId="21" xfId="0" applyFont="1" applyFill="1" applyBorder="1" applyAlignment="1">
      <alignment horizontal="center" vertical="center"/>
    </xf>
    <xf numFmtId="0" fontId="0" fillId="0" borderId="21" xfId="0" applyBorder="1"/>
    <xf numFmtId="18" fontId="0" fillId="0" borderId="21" xfId="0" applyNumberFormat="1" applyBorder="1"/>
    <xf numFmtId="0" fontId="49" fillId="0" borderId="46" xfId="0" applyFont="1" applyBorder="1"/>
    <xf numFmtId="0" fontId="55" fillId="0" borderId="46" xfId="0" applyFont="1" applyBorder="1"/>
    <xf numFmtId="0" fontId="55" fillId="0" borderId="46" xfId="0" applyFont="1" applyBorder="1" applyAlignment="1">
      <alignment vertical="center"/>
    </xf>
    <xf numFmtId="3" fontId="26" fillId="3" borderId="4" xfId="0" applyNumberFormat="1" applyFont="1" applyFill="1" applyBorder="1" applyAlignment="1">
      <alignment horizontal="center" vertical="center" wrapText="1"/>
    </xf>
    <xf numFmtId="4" fontId="3" fillId="0" borderId="58" xfId="51" applyNumberFormat="1" applyFont="1" applyBorder="1" applyAlignment="1">
      <alignment horizontal="center"/>
    </xf>
    <xf numFmtId="3" fontId="3" fillId="51" borderId="58" xfId="51" applyNumberFormat="1" applyFont="1" applyFill="1" applyBorder="1" applyAlignment="1">
      <alignment horizontal="center" wrapText="1"/>
    </xf>
    <xf numFmtId="4" fontId="47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3" fillId="0" borderId="0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60" fillId="55" borderId="21" xfId="0" applyFont="1" applyFill="1" applyBorder="1"/>
    <xf numFmtId="0" fontId="60" fillId="55" borderId="0" xfId="0" applyFont="1" applyFill="1"/>
    <xf numFmtId="0" fontId="47" fillId="56" borderId="9" xfId="0" applyFont="1" applyFill="1" applyBorder="1"/>
    <xf numFmtId="0" fontId="47" fillId="56" borderId="73" xfId="0" applyFont="1" applyFill="1" applyBorder="1"/>
    <xf numFmtId="0" fontId="49" fillId="0" borderId="46" xfId="0" applyFont="1" applyBorder="1" applyAlignment="1">
      <alignment vertical="center" wrapText="1"/>
    </xf>
    <xf numFmtId="0" fontId="49" fillId="0" borderId="73" xfId="0" applyFont="1" applyBorder="1"/>
    <xf numFmtId="21" fontId="55" fillId="0" borderId="46" xfId="0" applyNumberFormat="1" applyFont="1" applyBorder="1"/>
    <xf numFmtId="0" fontId="0" fillId="0" borderId="46" xfId="0" applyBorder="1"/>
    <xf numFmtId="3" fontId="0" fillId="0" borderId="46" xfId="0" applyNumberFormat="1" applyBorder="1"/>
    <xf numFmtId="21" fontId="55" fillId="0" borderId="46" xfId="0" applyNumberFormat="1" applyFont="1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72" xfId="0" applyBorder="1"/>
    <xf numFmtId="3" fontId="0" fillId="0" borderId="0" xfId="0" applyNumberFormat="1"/>
    <xf numFmtId="2" fontId="0" fillId="0" borderId="66" xfId="0" applyNumberFormat="1" applyBorder="1"/>
    <xf numFmtId="2" fontId="0" fillId="0" borderId="66" xfId="0" applyNumberFormat="1" applyBorder="1" applyAlignment="1">
      <alignment vertical="center"/>
    </xf>
    <xf numFmtId="2" fontId="0" fillId="0" borderId="72" xfId="0" applyNumberFormat="1" applyBorder="1"/>
    <xf numFmtId="2" fontId="0" fillId="0" borderId="75" xfId="0" applyNumberFormat="1" applyBorder="1"/>
    <xf numFmtId="170" fontId="49" fillId="0" borderId="9" xfId="0" applyNumberFormat="1" applyFont="1" applyBorder="1"/>
    <xf numFmtId="170" fontId="49" fillId="0" borderId="74" xfId="0" applyNumberFormat="1" applyFont="1" applyBorder="1"/>
    <xf numFmtId="0" fontId="19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19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9" fillId="3" borderId="53" xfId="0" applyFont="1" applyFill="1" applyBorder="1" applyAlignment="1">
      <alignment horizontal="center" vertical="center"/>
    </xf>
    <xf numFmtId="0" fontId="19" fillId="3" borderId="54" xfId="0" applyFont="1" applyFill="1" applyBorder="1" applyAlignment="1">
      <alignment horizontal="center" vertical="center"/>
    </xf>
    <xf numFmtId="0" fontId="19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1" fillId="54" borderId="70" xfId="0" applyFont="1" applyFill="1" applyBorder="1" applyAlignment="1">
      <alignment horizontal="center"/>
    </xf>
    <xf numFmtId="0" fontId="41" fillId="54" borderId="71" xfId="0" applyFont="1" applyFill="1" applyBorder="1" applyAlignment="1">
      <alignment horizontal="center"/>
    </xf>
    <xf numFmtId="0" fontId="61" fillId="0" borderId="0" xfId="0" applyFont="1" applyAlignment="1">
      <alignment horizontal="left"/>
    </xf>
    <xf numFmtId="0" fontId="56" fillId="54" borderId="60" xfId="0" applyFont="1" applyFill="1" applyBorder="1" applyAlignment="1">
      <alignment horizontal="center" vertical="center"/>
    </xf>
    <xf numFmtId="0" fontId="56" fillId="54" borderId="6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9" fillId="3" borderId="19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19" fillId="3" borderId="45" xfId="0" applyFont="1" applyFill="1" applyBorder="1" applyAlignment="1">
      <alignment horizontal="center" vertical="center"/>
    </xf>
    <xf numFmtId="0" fontId="19" fillId="3" borderId="62" xfId="0" applyFont="1" applyFill="1" applyBorder="1" applyAlignment="1">
      <alignment horizontal="center" vertical="center"/>
    </xf>
    <xf numFmtId="0" fontId="19" fillId="12" borderId="53" xfId="0" applyFont="1" applyFill="1" applyBorder="1" applyAlignment="1">
      <alignment horizontal="center" vertical="center"/>
    </xf>
    <xf numFmtId="0" fontId="19" fillId="12" borderId="54" xfId="0" applyFont="1" applyFill="1" applyBorder="1" applyAlignment="1">
      <alignment horizontal="center" vertical="center"/>
    </xf>
    <xf numFmtId="0" fontId="19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2" fontId="0" fillId="3" borderId="17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</cellXfs>
  <cellStyles count="89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0.27774077317131507</c:v>
                </c:pt>
                <c:pt idx="1">
                  <c:v>0.32060045980190882</c:v>
                </c:pt>
                <c:pt idx="2">
                  <c:v>4.43361295745631E-2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1.5687763586012066E-2</c:v>
                </c:pt>
                <c:pt idx="1">
                  <c:v>0.95717125092780342</c:v>
                </c:pt>
                <c:pt idx="2">
                  <c:v>2.7140985486184464E-2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General'!$B$30:$B$41</c:f>
              <c:strCache>
                <c:ptCount val="12"/>
                <c:pt idx="0">
                  <c:v>31/10-06/11</c:v>
                </c:pt>
                <c:pt idx="1">
                  <c:v>07/11-13/11</c:v>
                </c:pt>
                <c:pt idx="2">
                  <c:v>14/11-20/11</c:v>
                </c:pt>
                <c:pt idx="3">
                  <c:v>21/11-27/11</c:v>
                </c:pt>
                <c:pt idx="4">
                  <c:v>28/11-04/12</c:v>
                </c:pt>
                <c:pt idx="5">
                  <c:v>05/12-11/12</c:v>
                </c:pt>
                <c:pt idx="6">
                  <c:v>12/12-18/12</c:v>
                </c:pt>
                <c:pt idx="7">
                  <c:v>19/12-25/12</c:v>
                </c:pt>
                <c:pt idx="8">
                  <c:v>26/12-01/01</c:v>
                </c:pt>
                <c:pt idx="9">
                  <c:v>02/01-08/01</c:v>
                </c:pt>
                <c:pt idx="10">
                  <c:v>09/01-15/01</c:v>
                </c:pt>
                <c:pt idx="11">
                  <c:v>16/01-22/01</c:v>
                </c:pt>
              </c:strCache>
            </c:strRef>
          </c:cat>
          <c:val>
            <c:numRef>
              <c:f>'Historico General'!$C$30:$C$41</c:f>
              <c:numCache>
                <c:formatCode>#,##0.00</c:formatCode>
                <c:ptCount val="12"/>
                <c:pt idx="0">
                  <c:v>107036.54</c:v>
                </c:pt>
                <c:pt idx="1">
                  <c:v>108845.6</c:v>
                </c:pt>
                <c:pt idx="2">
                  <c:v>94945.36</c:v>
                </c:pt>
                <c:pt idx="3">
                  <c:v>75114.12</c:v>
                </c:pt>
                <c:pt idx="4">
                  <c:v>20253.34</c:v>
                </c:pt>
                <c:pt idx="5">
                  <c:v>71708.460000000006</c:v>
                </c:pt>
                <c:pt idx="6">
                  <c:v>66752.12</c:v>
                </c:pt>
                <c:pt idx="7">
                  <c:v>52532.28</c:v>
                </c:pt>
                <c:pt idx="8">
                  <c:v>52719.3</c:v>
                </c:pt>
                <c:pt idx="9">
                  <c:v>56805.21</c:v>
                </c:pt>
                <c:pt idx="10">
                  <c:v>57246.26</c:v>
                </c:pt>
                <c:pt idx="11">
                  <c:v>68543.460000000006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General'!$B$30:$B$41</c:f>
              <c:strCache>
                <c:ptCount val="12"/>
                <c:pt idx="0">
                  <c:v>31/10-06/11</c:v>
                </c:pt>
                <c:pt idx="1">
                  <c:v>07/11-13/11</c:v>
                </c:pt>
                <c:pt idx="2">
                  <c:v>14/11-20/11</c:v>
                </c:pt>
                <c:pt idx="3">
                  <c:v>21/11-27/11</c:v>
                </c:pt>
                <c:pt idx="4">
                  <c:v>28/11-04/12</c:v>
                </c:pt>
                <c:pt idx="5">
                  <c:v>05/12-11/12</c:v>
                </c:pt>
                <c:pt idx="6">
                  <c:v>12/12-18/12</c:v>
                </c:pt>
                <c:pt idx="7">
                  <c:v>19/12-25/12</c:v>
                </c:pt>
                <c:pt idx="8">
                  <c:v>26/12-01/01</c:v>
                </c:pt>
                <c:pt idx="9">
                  <c:v>02/01-08/01</c:v>
                </c:pt>
                <c:pt idx="10">
                  <c:v>09/01-15/01</c:v>
                </c:pt>
                <c:pt idx="11">
                  <c:v>16/01-22/01</c:v>
                </c:pt>
              </c:strCache>
            </c:strRef>
          </c:cat>
          <c:val>
            <c:numRef>
              <c:f>'Historico General'!$D$30:$D$41</c:f>
              <c:numCache>
                <c:formatCode>#,##0.00</c:formatCode>
                <c:ptCount val="12"/>
                <c:pt idx="0">
                  <c:v>4659302.5</c:v>
                </c:pt>
                <c:pt idx="1">
                  <c:v>5133523.37</c:v>
                </c:pt>
                <c:pt idx="2">
                  <c:v>4073834.3</c:v>
                </c:pt>
                <c:pt idx="3">
                  <c:v>3429090.15</c:v>
                </c:pt>
                <c:pt idx="4">
                  <c:v>3326371.7</c:v>
                </c:pt>
                <c:pt idx="5">
                  <c:v>4009037.446</c:v>
                </c:pt>
                <c:pt idx="6">
                  <c:v>4131857.4</c:v>
                </c:pt>
                <c:pt idx="7">
                  <c:v>3060662.27</c:v>
                </c:pt>
                <c:pt idx="8">
                  <c:v>2771073.19</c:v>
                </c:pt>
                <c:pt idx="9">
                  <c:v>3114231.22</c:v>
                </c:pt>
                <c:pt idx="10">
                  <c:v>3419303.34</c:v>
                </c:pt>
                <c:pt idx="11">
                  <c:v>4182102.12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General'!$B$30:$B$41</c15:sqref>
                        </c15:formulaRef>
                      </c:ext>
                    </c:extLst>
                    <c:strCache>
                      <c:ptCount val="12"/>
                      <c:pt idx="0">
                        <c:v>31/10-06/11</c:v>
                      </c:pt>
                      <c:pt idx="1">
                        <c:v>07/11-13/11</c:v>
                      </c:pt>
                      <c:pt idx="2">
                        <c:v>14/11-20/11</c:v>
                      </c:pt>
                      <c:pt idx="3">
                        <c:v>21/11-27/11</c:v>
                      </c:pt>
                      <c:pt idx="4">
                        <c:v>28/11-04/12</c:v>
                      </c:pt>
                      <c:pt idx="5">
                        <c:v>05/12-11/12</c:v>
                      </c:pt>
                      <c:pt idx="6">
                        <c:v>12/12-18/12</c:v>
                      </c:pt>
                      <c:pt idx="7">
                        <c:v>19/12-25/12</c:v>
                      </c:pt>
                      <c:pt idx="8">
                        <c:v>26/12-01/01</c:v>
                      </c:pt>
                      <c:pt idx="9">
                        <c:v>02/01-08/01</c:v>
                      </c:pt>
                      <c:pt idx="10">
                        <c:v>09/01-15/01</c:v>
                      </c:pt>
                      <c:pt idx="11">
                        <c:v>16/01-22/01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General'!$E$30:$E$41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191987.59</c:v>
                      </c:pt>
                      <c:pt idx="1">
                        <c:v>184224.53</c:v>
                      </c:pt>
                      <c:pt idx="2">
                        <c:v>166564.57999999999</c:v>
                      </c:pt>
                      <c:pt idx="3">
                        <c:v>131323.24</c:v>
                      </c:pt>
                      <c:pt idx="4">
                        <c:v>123693.17</c:v>
                      </c:pt>
                      <c:pt idx="5">
                        <c:v>118341.56</c:v>
                      </c:pt>
                      <c:pt idx="6">
                        <c:v>110615.43</c:v>
                      </c:pt>
                      <c:pt idx="7">
                        <c:v>106009.5</c:v>
                      </c:pt>
                      <c:pt idx="8">
                        <c:v>105873.15</c:v>
                      </c:pt>
                      <c:pt idx="9">
                        <c:v>109283.27</c:v>
                      </c:pt>
                      <c:pt idx="10">
                        <c:v>106800.56</c:v>
                      </c:pt>
                      <c:pt idx="11">
                        <c:v>118585.23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Dinamizado'!$B$3:$B$35</c15:sqref>
                  </c15:fullRef>
                </c:ext>
              </c:extLst>
              <c:f>'Historico Dinamizado'!$B$25:$B$35</c:f>
              <c:strCache>
                <c:ptCount val="11"/>
                <c:pt idx="0">
                  <c:v>07/11-13/11</c:v>
                </c:pt>
                <c:pt idx="1">
                  <c:v>14/11-20/11</c:v>
                </c:pt>
                <c:pt idx="2">
                  <c:v>21/11-27/11</c:v>
                </c:pt>
                <c:pt idx="3">
                  <c:v>28/11-04/12</c:v>
                </c:pt>
                <c:pt idx="4">
                  <c:v>05/12-11/12</c:v>
                </c:pt>
                <c:pt idx="5">
                  <c:v>05/12-11/12</c:v>
                </c:pt>
                <c:pt idx="6">
                  <c:v>12/12-18/12</c:v>
                </c:pt>
                <c:pt idx="7">
                  <c:v>19/12-25/12</c:v>
                </c:pt>
                <c:pt idx="8">
                  <c:v>26/12-01/01</c:v>
                </c:pt>
                <c:pt idx="9">
                  <c:v>02/01-08/02</c:v>
                </c:pt>
                <c:pt idx="10">
                  <c:v>09/01-15/02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Dinamizado'!$C$3:$C$35</c15:sqref>
                  </c15:fullRef>
                </c:ext>
              </c:extLst>
              <c:f>'Historico Dinamizado'!$C$25:$C$35</c:f>
              <c:numCache>
                <c:formatCode>#,##0.00</c:formatCode>
                <c:ptCount val="11"/>
                <c:pt idx="0">
                  <c:v>1375636.3033333314</c:v>
                </c:pt>
                <c:pt idx="1">
                  <c:v>529672.07666666608</c:v>
                </c:pt>
                <c:pt idx="2">
                  <c:v>776743.3166666656</c:v>
                </c:pt>
                <c:pt idx="3">
                  <c:v>512422.67666666594</c:v>
                </c:pt>
                <c:pt idx="4">
                  <c:v>443706.27666666621</c:v>
                </c:pt>
                <c:pt idx="5">
                  <c:v>443706.27666666621</c:v>
                </c:pt>
                <c:pt idx="6">
                  <c:v>455054.15333333268</c:v>
                </c:pt>
                <c:pt idx="7">
                  <c:v>493134.93999999965</c:v>
                </c:pt>
                <c:pt idx="8">
                  <c:v>335845.12333333289</c:v>
                </c:pt>
                <c:pt idx="9">
                  <c:v>396775.91666666587</c:v>
                </c:pt>
                <c:pt idx="10">
                  <c:v>562359.86999999953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9F7-4CED-AE0C-782E5D0F06D7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89F7-4CED-AE0C-782E5D0F06D7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89F7-4CED-AE0C-782E5D0F06D7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89F7-4CED-AE0C-782E5D0F06D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Dinamizado'!$B$3:$B$35</c15:sqref>
                  </c15:fullRef>
                </c:ext>
              </c:extLst>
              <c:f>'Historico Dinamizado'!$B$25:$B$35</c:f>
              <c:strCache>
                <c:ptCount val="11"/>
                <c:pt idx="0">
                  <c:v>07/11-13/11</c:v>
                </c:pt>
                <c:pt idx="1">
                  <c:v>14/11-20/11</c:v>
                </c:pt>
                <c:pt idx="2">
                  <c:v>21/11-27/11</c:v>
                </c:pt>
                <c:pt idx="3">
                  <c:v>28/11-04/12</c:v>
                </c:pt>
                <c:pt idx="4">
                  <c:v>05/12-11/12</c:v>
                </c:pt>
                <c:pt idx="5">
                  <c:v>05/12-11/12</c:v>
                </c:pt>
                <c:pt idx="6">
                  <c:v>12/12-18/12</c:v>
                </c:pt>
                <c:pt idx="7">
                  <c:v>19/12-25/12</c:v>
                </c:pt>
                <c:pt idx="8">
                  <c:v>26/12-01/01</c:v>
                </c:pt>
                <c:pt idx="9">
                  <c:v>02/01-08/02</c:v>
                </c:pt>
                <c:pt idx="10">
                  <c:v>09/01-15/02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Dinamizado'!$D$3:$D$35</c15:sqref>
                  </c15:fullRef>
                </c:ext>
              </c:extLst>
              <c:f>'Historico Dinamizado'!$D$25:$D$35</c:f>
              <c:numCache>
                <c:formatCode>#,##0.00</c:formatCode>
                <c:ptCount val="11"/>
                <c:pt idx="0">
                  <c:v>1529460.0466666652</c:v>
                </c:pt>
                <c:pt idx="1">
                  <c:v>1318167.7166666652</c:v>
                </c:pt>
                <c:pt idx="2">
                  <c:v>1260408.4866666654</c:v>
                </c:pt>
                <c:pt idx="3">
                  <c:v>1221685.8366666653</c:v>
                </c:pt>
                <c:pt idx="4">
                  <c:v>1196007.4099999999</c:v>
                </c:pt>
                <c:pt idx="5">
                  <c:v>1196007.4099999999</c:v>
                </c:pt>
                <c:pt idx="6">
                  <c:v>1265754.3666666651</c:v>
                </c:pt>
                <c:pt idx="7">
                  <c:v>994279.96666666539</c:v>
                </c:pt>
                <c:pt idx="8">
                  <c:v>722011.46666666586</c:v>
                </c:pt>
                <c:pt idx="9">
                  <c:v>743293.46666666528</c:v>
                </c:pt>
                <c:pt idx="10">
                  <c:v>1024149.4766666663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Dinamizado'!$B$3:$B$35</c15:sqref>
                  </c15:fullRef>
                </c:ext>
              </c:extLst>
              <c:f>'Historico Dinamizado'!$B$25:$B$35</c:f>
              <c:strCache>
                <c:ptCount val="11"/>
                <c:pt idx="0">
                  <c:v>07/11-13/11</c:v>
                </c:pt>
                <c:pt idx="1">
                  <c:v>14/11-20/11</c:v>
                </c:pt>
                <c:pt idx="2">
                  <c:v>21/11-27/11</c:v>
                </c:pt>
                <c:pt idx="3">
                  <c:v>28/11-04/12</c:v>
                </c:pt>
                <c:pt idx="4">
                  <c:v>05/12-11/12</c:v>
                </c:pt>
                <c:pt idx="5">
                  <c:v>05/12-11/12</c:v>
                </c:pt>
                <c:pt idx="6">
                  <c:v>12/12-18/12</c:v>
                </c:pt>
                <c:pt idx="7">
                  <c:v>19/12-25/12</c:v>
                </c:pt>
                <c:pt idx="8">
                  <c:v>26/12-01/01</c:v>
                </c:pt>
                <c:pt idx="9">
                  <c:v>02/01-08/02</c:v>
                </c:pt>
                <c:pt idx="10">
                  <c:v>09/01-15/02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Dinamizado'!$E$3:$E$35</c15:sqref>
                  </c15:fullRef>
                </c:ext>
              </c:extLst>
              <c:f>'Historico Dinamizado'!$E$25:$E$35</c:f>
              <c:numCache>
                <c:formatCode>#,##0.00</c:formatCode>
                <c:ptCount val="11"/>
                <c:pt idx="0">
                  <c:v>478085.30900000007</c:v>
                </c:pt>
                <c:pt idx="1">
                  <c:v>20579.573333333334</c:v>
                </c:pt>
                <c:pt idx="2">
                  <c:v>0</c:v>
                </c:pt>
                <c:pt idx="3">
                  <c:v>1641.01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12845.800999999999</c:v>
                </c:pt>
                <c:pt idx="9">
                  <c:v>74445.703330000004</c:v>
                </c:pt>
                <c:pt idx="10">
                  <c:v>73721.46666666666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33" t="s">
        <v>339</v>
      </c>
      <c r="D2" s="433"/>
      <c r="E2" s="433"/>
      <c r="F2" s="434" t="s">
        <v>343</v>
      </c>
      <c r="G2" s="434"/>
      <c r="H2" s="434"/>
      <c r="I2" s="435" t="s">
        <v>0</v>
      </c>
      <c r="J2" s="435"/>
      <c r="K2" s="435"/>
    </row>
    <row r="3" spans="1:11" x14ac:dyDescent="0.25">
      <c r="A3" s="2"/>
      <c r="C3" s="433" t="s">
        <v>1</v>
      </c>
      <c r="D3" s="433"/>
      <c r="E3" s="433"/>
      <c r="F3" s="439" t="s">
        <v>2</v>
      </c>
      <c r="G3" s="439"/>
      <c r="H3" s="439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1">
        <f>SUM(Horas!C6:I6)</f>
        <v>0</v>
      </c>
      <c r="D6" s="269"/>
      <c r="E6" s="270" t="str">
        <f t="shared" ref="E6:E8" si="0">+IFERROR(C6/D6,"-")</f>
        <v>-</v>
      </c>
      <c r="F6" s="272">
        <f>SUM(Horas!J6:P6)</f>
        <v>0</v>
      </c>
      <c r="G6" s="266"/>
      <c r="H6" s="273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1">
        <f>SUM(Horas!C7:I7)</f>
        <v>0</v>
      </c>
      <c r="D7" s="269"/>
      <c r="E7" s="270" t="str">
        <f t="shared" si="0"/>
        <v>-</v>
      </c>
      <c r="F7" s="272">
        <f>SUM(Horas!J7:P7)</f>
        <v>0</v>
      </c>
      <c r="G7" s="266"/>
      <c r="H7" s="273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1">
        <f>SUM(Horas!C8:I8)</f>
        <v>0</v>
      </c>
      <c r="D8" s="269"/>
      <c r="E8" s="270" t="str">
        <f t="shared" si="0"/>
        <v>-</v>
      </c>
      <c r="F8" s="272">
        <f>SUM(Horas!J8:P8)</f>
        <v>0</v>
      </c>
      <c r="G8" s="266"/>
      <c r="H8" s="273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1">
        <f>SUM(Horas!C9:I9)</f>
        <v>0</v>
      </c>
      <c r="D9" s="268"/>
      <c r="E9" s="270" t="str">
        <f t="shared" ref="E9:E12" si="5">+IFERROR(C9/D9,"-")</f>
        <v>-</v>
      </c>
      <c r="F9" s="272">
        <f>SUM(Horas!J9:P9)</f>
        <v>0</v>
      </c>
      <c r="G9" s="267"/>
      <c r="H9" s="273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1">
        <f>SUM(Horas!C10:I10)</f>
        <v>0</v>
      </c>
      <c r="D10" s="268"/>
      <c r="E10" s="270" t="str">
        <f t="shared" si="5"/>
        <v>-</v>
      </c>
      <c r="F10" s="272">
        <f>SUM(Horas!J10:P10)</f>
        <v>0</v>
      </c>
      <c r="G10" s="267"/>
      <c r="H10" s="273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1">
        <f>SUM(Horas!C11:I11)</f>
        <v>0</v>
      </c>
      <c r="D11" s="268"/>
      <c r="E11" s="270" t="str">
        <f t="shared" si="5"/>
        <v>-</v>
      </c>
      <c r="F11" s="272">
        <f>SUM(Horas!J11:P11)</f>
        <v>0</v>
      </c>
      <c r="G11" s="267"/>
      <c r="H11" s="273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1">
        <f>SUM(Horas!C12:I12)</f>
        <v>0</v>
      </c>
      <c r="D12" s="268"/>
      <c r="E12" s="270" t="str">
        <f t="shared" si="5"/>
        <v>-</v>
      </c>
      <c r="F12" s="272">
        <f>SUM(Horas!J12:P12)</f>
        <v>0</v>
      </c>
      <c r="G12" s="267"/>
      <c r="H12" s="273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1"/>
      <c r="D13" s="268"/>
      <c r="E13" s="270"/>
      <c r="F13" s="272">
        <f>SUM(Horas!J13:P13)</f>
        <v>0</v>
      </c>
      <c r="G13" s="267"/>
      <c r="H13" s="273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1">
        <f>SUM(Horas!C15:I15)</f>
        <v>0</v>
      </c>
      <c r="D16" s="268"/>
      <c r="E16" s="270" t="str">
        <f t="shared" ref="E16:E25" si="9">+IFERROR(C16/D16,"-")</f>
        <v>-</v>
      </c>
      <c r="F16" s="272">
        <f>SUM(Horas!J15:P15)</f>
        <v>0</v>
      </c>
      <c r="G16" s="274"/>
      <c r="H16" s="273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1">
        <f>SUM(Horas!C16:I16)</f>
        <v>0</v>
      </c>
      <c r="D17" s="268"/>
      <c r="E17" s="270" t="str">
        <f t="shared" si="9"/>
        <v>-</v>
      </c>
      <c r="F17" s="272">
        <f>SUM(Horas!J16:P16)</f>
        <v>0</v>
      </c>
      <c r="G17" s="274"/>
      <c r="H17" s="273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1">
        <f>SUM(Horas!C17:I17)</f>
        <v>0</v>
      </c>
      <c r="D18" s="268"/>
      <c r="E18" s="270" t="str">
        <f t="shared" si="9"/>
        <v>-</v>
      </c>
      <c r="F18" s="272">
        <f>SUM(Horas!J17:P17)</f>
        <v>0</v>
      </c>
      <c r="G18" s="274"/>
      <c r="H18" s="273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1">
        <f>SUM(Horas!C18:I18)</f>
        <v>0</v>
      </c>
      <c r="D19" s="268"/>
      <c r="E19" s="270" t="str">
        <f t="shared" si="9"/>
        <v>-</v>
      </c>
      <c r="F19" s="272">
        <f>SUM(Horas!J18:P18)</f>
        <v>0</v>
      </c>
      <c r="G19" s="274"/>
      <c r="H19" s="273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1">
        <f>SUM(Horas!C19:I19)</f>
        <v>0</v>
      </c>
      <c r="D20" s="268"/>
      <c r="E20" s="270" t="str">
        <f>+IFERROR(C20/D20,"-")</f>
        <v>-</v>
      </c>
      <c r="F20" s="272">
        <f>SUM(Horas!J19:P19)</f>
        <v>0</v>
      </c>
      <c r="G20" s="274"/>
      <c r="H20" s="273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1">
        <f>SUM(Horas!C20:I20)</f>
        <v>0</v>
      </c>
      <c r="D21" s="268"/>
      <c r="E21" s="270" t="str">
        <f t="shared" si="9"/>
        <v>-</v>
      </c>
      <c r="F21" s="272">
        <f>SUM(Horas!J20:P20)</f>
        <v>0</v>
      </c>
      <c r="G21" s="274"/>
      <c r="H21" s="273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1">
        <f>SUM(Horas!C21:I21)</f>
        <v>0</v>
      </c>
      <c r="D22" s="268"/>
      <c r="E22" s="270" t="str">
        <f t="shared" si="9"/>
        <v>-</v>
      </c>
      <c r="F22" s="272">
        <f>SUM(Horas!J21:P21)</f>
        <v>0</v>
      </c>
      <c r="G22" s="274"/>
      <c r="H22" s="273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1">
        <f>SUM(Horas!C22:I22)</f>
        <v>0</v>
      </c>
      <c r="D23" s="268"/>
      <c r="E23" s="270" t="str">
        <f t="shared" si="9"/>
        <v>-</v>
      </c>
      <c r="F23" s="272">
        <f>SUM(Horas!J22:P22)</f>
        <v>0</v>
      </c>
      <c r="G23" s="274"/>
      <c r="H23" s="273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1">
        <f>SUM(Horas!C23:I23)</f>
        <v>0</v>
      </c>
      <c r="D24" s="268"/>
      <c r="E24" s="270" t="str">
        <f t="shared" si="9"/>
        <v>-</v>
      </c>
      <c r="F24" s="272">
        <f>SUM(Horas!J23:P23)</f>
        <v>0</v>
      </c>
      <c r="G24" s="267"/>
      <c r="H24" s="273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1">
        <f>SUM(Horas!C24:I24)</f>
        <v>0</v>
      </c>
      <c r="D25" s="268"/>
      <c r="E25" s="270" t="str">
        <f t="shared" si="9"/>
        <v>-</v>
      </c>
      <c r="F25" s="272">
        <f>SUM(Horas!J24:P24)</f>
        <v>0</v>
      </c>
      <c r="G25" s="274"/>
      <c r="H25" s="273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0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5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4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33" t="s">
        <v>339</v>
      </c>
      <c r="D241" s="433"/>
      <c r="E241" s="433"/>
      <c r="F241" s="434" t="s">
        <v>343</v>
      </c>
      <c r="G241" s="434"/>
      <c r="H241" s="434"/>
      <c r="I241" s="435" t="s">
        <v>0</v>
      </c>
      <c r="J241" s="435"/>
      <c r="K241" s="435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36" t="s">
        <v>1</v>
      </c>
      <c r="D242" s="436"/>
      <c r="E242" s="436"/>
      <c r="F242" s="437" t="s">
        <v>2</v>
      </c>
      <c r="G242" s="437"/>
      <c r="H242" s="437"/>
      <c r="I242" s="438"/>
      <c r="J242" s="438"/>
      <c r="K242" s="438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8" t="s">
        <v>3</v>
      </c>
      <c r="D243" s="259" t="s">
        <v>4</v>
      </c>
      <c r="E243" s="260" t="s">
        <v>5</v>
      </c>
      <c r="F243" s="261" t="s">
        <v>3</v>
      </c>
      <c r="G243" s="262" t="s">
        <v>4</v>
      </c>
      <c r="H243" s="263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topLeftCell="A16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 x14ac:dyDescent="0.3">
      <c r="A1" s="448" t="s">
        <v>660</v>
      </c>
      <c r="B1" s="449"/>
      <c r="C1" s="449"/>
    </row>
    <row r="2" spans="1:3" ht="20.100000000000001" customHeight="1" thickBot="1" x14ac:dyDescent="0.3">
      <c r="A2" s="348" t="s">
        <v>432</v>
      </c>
      <c r="B2" s="349" t="s">
        <v>373</v>
      </c>
      <c r="C2" s="349" t="s">
        <v>374</v>
      </c>
    </row>
    <row r="3" spans="1:3" x14ac:dyDescent="0.25">
      <c r="A3" s="352" t="s">
        <v>360</v>
      </c>
      <c r="B3" s="296">
        <v>5212.42</v>
      </c>
      <c r="C3" s="297">
        <v>5497</v>
      </c>
    </row>
    <row r="4" spans="1:3" x14ac:dyDescent="0.25">
      <c r="A4" s="352" t="s">
        <v>599</v>
      </c>
      <c r="B4" s="296">
        <v>3171.0889999999999</v>
      </c>
      <c r="C4" s="297">
        <v>2220</v>
      </c>
    </row>
    <row r="5" spans="1:3" x14ac:dyDescent="0.25">
      <c r="A5" s="352" t="s">
        <v>362</v>
      </c>
      <c r="B5" s="296">
        <v>1900.4380000000001</v>
      </c>
      <c r="C5" s="297">
        <v>1445</v>
      </c>
    </row>
    <row r="6" spans="1:3" x14ac:dyDescent="0.25">
      <c r="A6" s="352" t="s">
        <v>361</v>
      </c>
      <c r="B6" s="296">
        <v>1843.65</v>
      </c>
      <c r="C6" s="297">
        <v>1334</v>
      </c>
    </row>
    <row r="7" spans="1:3" x14ac:dyDescent="0.25">
      <c r="A7" s="352" t="s">
        <v>622</v>
      </c>
      <c r="B7" s="296">
        <v>1790.01</v>
      </c>
      <c r="C7" s="297">
        <v>3022</v>
      </c>
    </row>
    <row r="8" spans="1:3" x14ac:dyDescent="0.25">
      <c r="A8" s="352" t="s">
        <v>365</v>
      </c>
      <c r="B8" s="296">
        <v>1623.9159999999999</v>
      </c>
      <c r="C8" s="297">
        <v>8057</v>
      </c>
    </row>
    <row r="9" spans="1:3" x14ac:dyDescent="0.25">
      <c r="A9" s="352" t="s">
        <v>533</v>
      </c>
      <c r="B9" s="296">
        <v>1440.6759999999999</v>
      </c>
      <c r="C9" s="297">
        <v>1672</v>
      </c>
    </row>
    <row r="10" spans="1:3" x14ac:dyDescent="0.25">
      <c r="A10" s="352" t="s">
        <v>364</v>
      </c>
      <c r="B10" s="296">
        <v>1308.741</v>
      </c>
      <c r="C10" s="297">
        <v>1427</v>
      </c>
    </row>
    <row r="11" spans="1:3" x14ac:dyDescent="0.25">
      <c r="A11" s="352" t="s">
        <v>484</v>
      </c>
      <c r="B11" s="296">
        <v>1003.335</v>
      </c>
      <c r="C11" s="297">
        <v>828</v>
      </c>
    </row>
    <row r="12" spans="1:3" x14ac:dyDescent="0.25">
      <c r="A12" s="347" t="s">
        <v>623</v>
      </c>
      <c r="B12" s="292">
        <v>892.70899999999995</v>
      </c>
      <c r="C12" s="294">
        <v>936</v>
      </c>
    </row>
    <row r="13" spans="1:3" x14ac:dyDescent="0.25">
      <c r="A13" s="347" t="s">
        <v>468</v>
      </c>
      <c r="B13" s="292">
        <v>760.09100000000001</v>
      </c>
      <c r="C13" s="294">
        <v>1227</v>
      </c>
    </row>
    <row r="14" spans="1:3" x14ac:dyDescent="0.25">
      <c r="A14" s="347" t="s">
        <v>534</v>
      </c>
      <c r="B14" s="292">
        <v>744.45600000000002</v>
      </c>
      <c r="C14" s="294">
        <v>1106</v>
      </c>
    </row>
    <row r="15" spans="1:3" x14ac:dyDescent="0.25">
      <c r="A15" s="347" t="s">
        <v>624</v>
      </c>
      <c r="B15" s="292">
        <v>733.10299999999995</v>
      </c>
      <c r="C15" s="294">
        <v>1085</v>
      </c>
    </row>
    <row r="16" spans="1:3" x14ac:dyDescent="0.25">
      <c r="A16" s="347" t="s">
        <v>467</v>
      </c>
      <c r="B16" s="292">
        <v>698.26499999999999</v>
      </c>
      <c r="C16" s="294">
        <v>2933</v>
      </c>
    </row>
    <row r="17" spans="1:3" x14ac:dyDescent="0.25">
      <c r="A17" s="347" t="s">
        <v>469</v>
      </c>
      <c r="B17" s="292">
        <v>686.87800000000004</v>
      </c>
      <c r="C17" s="294">
        <v>1819</v>
      </c>
    </row>
    <row r="18" spans="1:3" x14ac:dyDescent="0.25">
      <c r="A18" s="347" t="s">
        <v>363</v>
      </c>
      <c r="B18" s="292">
        <v>650.66600000000005</v>
      </c>
      <c r="C18" s="294">
        <v>1312</v>
      </c>
    </row>
    <row r="19" spans="1:3" x14ac:dyDescent="0.25">
      <c r="A19" s="347" t="s">
        <v>464</v>
      </c>
      <c r="B19" s="292">
        <v>629.47</v>
      </c>
      <c r="C19" s="294">
        <v>1584</v>
      </c>
    </row>
    <row r="20" spans="1:3" x14ac:dyDescent="0.25">
      <c r="A20" s="352">
        <v>2012</v>
      </c>
      <c r="B20" s="296">
        <v>608.57000000000005</v>
      </c>
      <c r="C20" s="297">
        <v>522</v>
      </c>
    </row>
    <row r="21" spans="1:3" x14ac:dyDescent="0.25">
      <c r="A21" s="347" t="s">
        <v>625</v>
      </c>
      <c r="B21" s="292">
        <v>579.85299999999995</v>
      </c>
      <c r="C21" s="294">
        <v>659</v>
      </c>
    </row>
    <row r="22" spans="1:3" x14ac:dyDescent="0.25">
      <c r="A22" s="347">
        <v>300</v>
      </c>
      <c r="B22" s="292">
        <v>571.55600000000004</v>
      </c>
      <c r="C22" s="294">
        <v>673</v>
      </c>
    </row>
    <row r="23" spans="1:3" x14ac:dyDescent="0.25">
      <c r="A23" s="347" t="s">
        <v>508</v>
      </c>
      <c r="B23" s="292">
        <v>542.69600000000003</v>
      </c>
      <c r="C23" s="294">
        <v>469</v>
      </c>
    </row>
    <row r="24" spans="1:3" x14ac:dyDescent="0.25">
      <c r="A24" s="347" t="s">
        <v>420</v>
      </c>
      <c r="B24" s="292">
        <v>523.4</v>
      </c>
      <c r="C24" s="294">
        <v>1707</v>
      </c>
    </row>
    <row r="25" spans="1:3" x14ac:dyDescent="0.25">
      <c r="A25" s="347" t="s">
        <v>626</v>
      </c>
      <c r="B25" s="292">
        <v>505.66300000000001</v>
      </c>
      <c r="C25" s="294">
        <v>409</v>
      </c>
    </row>
    <row r="26" spans="1:3" x14ac:dyDescent="0.25">
      <c r="A26" s="347" t="s">
        <v>627</v>
      </c>
      <c r="B26" s="292">
        <v>491.44400000000002</v>
      </c>
      <c r="C26" s="294">
        <v>590</v>
      </c>
    </row>
    <row r="27" spans="1:3" x14ac:dyDescent="0.25">
      <c r="A27" s="347" t="s">
        <v>466</v>
      </c>
      <c r="B27" s="292">
        <v>486.875</v>
      </c>
      <c r="C27" s="294">
        <v>371</v>
      </c>
    </row>
    <row r="28" spans="1:3" x14ac:dyDescent="0.25">
      <c r="A28" s="347" t="s">
        <v>399</v>
      </c>
      <c r="B28" s="292">
        <v>450.45</v>
      </c>
      <c r="C28" s="294">
        <v>534</v>
      </c>
    </row>
    <row r="29" spans="1:3" x14ac:dyDescent="0.25">
      <c r="A29" s="347" t="s">
        <v>628</v>
      </c>
      <c r="B29" s="292">
        <v>440.96699999999998</v>
      </c>
      <c r="C29" s="294">
        <v>327</v>
      </c>
    </row>
    <row r="30" spans="1:3" x14ac:dyDescent="0.25">
      <c r="A30" s="347" t="s">
        <v>629</v>
      </c>
      <c r="B30" s="292">
        <v>440.34699999999998</v>
      </c>
      <c r="C30" s="294">
        <v>516</v>
      </c>
    </row>
    <row r="31" spans="1:3" x14ac:dyDescent="0.25">
      <c r="A31" s="347" t="s">
        <v>521</v>
      </c>
      <c r="B31" s="292">
        <v>409.40300000000002</v>
      </c>
      <c r="C31" s="294">
        <v>418</v>
      </c>
    </row>
    <row r="32" spans="1:3" x14ac:dyDescent="0.25">
      <c r="A32" s="347" t="s">
        <v>630</v>
      </c>
      <c r="B32" s="292">
        <v>376.827</v>
      </c>
      <c r="C32" s="294">
        <v>513</v>
      </c>
    </row>
    <row r="33" spans="1:3" x14ac:dyDescent="0.25">
      <c r="A33" s="347" t="s">
        <v>537</v>
      </c>
      <c r="B33" s="292">
        <v>361.40300000000002</v>
      </c>
      <c r="C33" s="294">
        <v>527</v>
      </c>
    </row>
    <row r="34" spans="1:3" x14ac:dyDescent="0.25">
      <c r="A34" s="347" t="s">
        <v>472</v>
      </c>
      <c r="B34" s="292">
        <v>349.66</v>
      </c>
      <c r="C34" s="294">
        <v>849</v>
      </c>
    </row>
    <row r="35" spans="1:3" x14ac:dyDescent="0.25">
      <c r="A35" s="347" t="s">
        <v>631</v>
      </c>
      <c r="B35" s="292">
        <v>341.55799999999999</v>
      </c>
      <c r="C35" s="294">
        <v>527</v>
      </c>
    </row>
    <row r="36" spans="1:3" x14ac:dyDescent="0.25">
      <c r="A36" s="347" t="s">
        <v>516</v>
      </c>
      <c r="B36" s="292">
        <v>326.18200000000002</v>
      </c>
      <c r="C36" s="294">
        <v>322</v>
      </c>
    </row>
    <row r="37" spans="1:3" x14ac:dyDescent="0.25">
      <c r="A37" s="347" t="s">
        <v>632</v>
      </c>
      <c r="B37" s="292">
        <v>315.87799999999999</v>
      </c>
      <c r="C37" s="294">
        <v>367</v>
      </c>
    </row>
    <row r="38" spans="1:3" x14ac:dyDescent="0.25">
      <c r="A38" s="347" t="s">
        <v>633</v>
      </c>
      <c r="B38" s="292">
        <v>309.98</v>
      </c>
      <c r="C38" s="294">
        <v>362</v>
      </c>
    </row>
    <row r="39" spans="1:3" x14ac:dyDescent="0.25">
      <c r="A39" s="347" t="s">
        <v>535</v>
      </c>
      <c r="B39" s="292">
        <v>300.13400000000001</v>
      </c>
      <c r="C39" s="294">
        <v>262</v>
      </c>
    </row>
    <row r="40" spans="1:3" x14ac:dyDescent="0.25">
      <c r="A40" s="347" t="s">
        <v>486</v>
      </c>
      <c r="B40" s="292">
        <v>282.61500000000001</v>
      </c>
      <c r="C40" s="294">
        <v>609</v>
      </c>
    </row>
    <row r="41" spans="1:3" x14ac:dyDescent="0.25">
      <c r="A41" s="347" t="s">
        <v>634</v>
      </c>
      <c r="B41" s="292">
        <v>279.18900000000002</v>
      </c>
      <c r="C41" s="294">
        <v>226</v>
      </c>
    </row>
    <row r="42" spans="1:3" x14ac:dyDescent="0.25">
      <c r="A42" s="347" t="s">
        <v>487</v>
      </c>
      <c r="B42" s="292">
        <v>273.392</v>
      </c>
      <c r="C42" s="294">
        <v>1596</v>
      </c>
    </row>
    <row r="43" spans="1:3" x14ac:dyDescent="0.25">
      <c r="A43" s="347" t="s">
        <v>479</v>
      </c>
      <c r="B43" s="292">
        <v>271.64400000000001</v>
      </c>
      <c r="C43" s="294">
        <v>1690</v>
      </c>
    </row>
    <row r="44" spans="1:3" x14ac:dyDescent="0.25">
      <c r="A44" s="347" t="s">
        <v>526</v>
      </c>
      <c r="B44" s="292">
        <v>263.43099999999998</v>
      </c>
      <c r="C44" s="294">
        <v>187</v>
      </c>
    </row>
    <row r="45" spans="1:3" x14ac:dyDescent="0.25">
      <c r="A45" s="347" t="s">
        <v>518</v>
      </c>
      <c r="B45" s="292">
        <v>256.81900000000002</v>
      </c>
      <c r="C45" s="294">
        <v>534</v>
      </c>
    </row>
    <row r="46" spans="1:3" x14ac:dyDescent="0.25">
      <c r="A46" s="347" t="s">
        <v>477</v>
      </c>
      <c r="B46" s="292">
        <v>251.5</v>
      </c>
      <c r="C46" s="294">
        <v>1119</v>
      </c>
    </row>
    <row r="47" spans="1:3" x14ac:dyDescent="0.25">
      <c r="A47" s="347" t="s">
        <v>465</v>
      </c>
      <c r="B47" s="292">
        <v>251.041</v>
      </c>
      <c r="C47" s="294">
        <v>735</v>
      </c>
    </row>
    <row r="48" spans="1:3" x14ac:dyDescent="0.25">
      <c r="A48" s="347" t="s">
        <v>470</v>
      </c>
      <c r="B48" s="292">
        <v>250.167</v>
      </c>
      <c r="C48" s="294">
        <v>459</v>
      </c>
    </row>
    <row r="49" spans="1:3" x14ac:dyDescent="0.25">
      <c r="A49" s="347" t="s">
        <v>635</v>
      </c>
      <c r="B49" s="292">
        <v>247.23</v>
      </c>
      <c r="C49" s="294">
        <v>285</v>
      </c>
    </row>
    <row r="50" spans="1:3" x14ac:dyDescent="0.25">
      <c r="A50" s="347" t="s">
        <v>636</v>
      </c>
      <c r="B50" s="292">
        <v>246.71299999999999</v>
      </c>
      <c r="C50" s="294">
        <v>332</v>
      </c>
    </row>
    <row r="51" spans="1:3" x14ac:dyDescent="0.25">
      <c r="A51" s="347" t="s">
        <v>471</v>
      </c>
      <c r="B51" s="292">
        <v>244.672</v>
      </c>
      <c r="C51" s="294">
        <v>826</v>
      </c>
    </row>
    <row r="52" spans="1:3" x14ac:dyDescent="0.25">
      <c r="A52" s="347" t="s">
        <v>637</v>
      </c>
      <c r="B52" s="292">
        <v>236.80699999999999</v>
      </c>
      <c r="C52" s="294">
        <v>320</v>
      </c>
    </row>
    <row r="53" spans="1:3" x14ac:dyDescent="0.25">
      <c r="A53" s="347" t="s">
        <v>638</v>
      </c>
      <c r="B53" s="292">
        <v>228.22300000000001</v>
      </c>
      <c r="C53" s="294">
        <v>243</v>
      </c>
    </row>
    <row r="54" spans="1:3" x14ac:dyDescent="0.25">
      <c r="A54" s="347" t="s">
        <v>639</v>
      </c>
      <c r="B54" s="292">
        <v>225.89099999999999</v>
      </c>
      <c r="C54" s="294">
        <v>305</v>
      </c>
    </row>
    <row r="55" spans="1:3" x14ac:dyDescent="0.25">
      <c r="A55" s="347" t="s">
        <v>640</v>
      </c>
      <c r="B55" s="292">
        <v>220.30099999999999</v>
      </c>
      <c r="C55" s="294">
        <v>284</v>
      </c>
    </row>
    <row r="56" spans="1:3" x14ac:dyDescent="0.25">
      <c r="A56" s="347" t="s">
        <v>74</v>
      </c>
      <c r="B56" s="292">
        <v>206.499</v>
      </c>
      <c r="C56" s="294">
        <v>359</v>
      </c>
    </row>
    <row r="57" spans="1:3" x14ac:dyDescent="0.25">
      <c r="A57" s="347" t="s">
        <v>641</v>
      </c>
      <c r="B57" s="292">
        <v>196.81700000000001</v>
      </c>
      <c r="C57" s="294">
        <v>303</v>
      </c>
    </row>
    <row r="58" spans="1:3" x14ac:dyDescent="0.25">
      <c r="A58" s="347" t="s">
        <v>87</v>
      </c>
      <c r="B58" s="292">
        <v>195.697</v>
      </c>
      <c r="C58" s="294">
        <v>548</v>
      </c>
    </row>
    <row r="59" spans="1:3" x14ac:dyDescent="0.25">
      <c r="A59" s="347" t="s">
        <v>536</v>
      </c>
      <c r="B59" s="292">
        <v>191.41</v>
      </c>
      <c r="C59" s="294">
        <v>263</v>
      </c>
    </row>
    <row r="60" spans="1:3" x14ac:dyDescent="0.25">
      <c r="A60" s="347" t="s">
        <v>642</v>
      </c>
      <c r="B60" s="292">
        <v>187.05799999999999</v>
      </c>
      <c r="C60" s="294">
        <v>256</v>
      </c>
    </row>
    <row r="61" spans="1:3" x14ac:dyDescent="0.25">
      <c r="A61" s="347" t="s">
        <v>506</v>
      </c>
      <c r="B61" s="292">
        <v>184.84800000000001</v>
      </c>
      <c r="C61" s="294">
        <v>274</v>
      </c>
    </row>
    <row r="62" spans="1:3" x14ac:dyDescent="0.25">
      <c r="A62" s="347" t="s">
        <v>643</v>
      </c>
      <c r="B62" s="292">
        <v>174.02</v>
      </c>
      <c r="C62" s="294">
        <v>248</v>
      </c>
    </row>
    <row r="63" spans="1:3" x14ac:dyDescent="0.25">
      <c r="A63" s="347" t="s">
        <v>644</v>
      </c>
      <c r="B63" s="292">
        <v>167.66900000000001</v>
      </c>
      <c r="C63" s="294">
        <v>295</v>
      </c>
    </row>
    <row r="64" spans="1:3" x14ac:dyDescent="0.25">
      <c r="A64" s="347" t="s">
        <v>474</v>
      </c>
      <c r="B64" s="292">
        <v>166.67400000000001</v>
      </c>
      <c r="C64" s="294">
        <v>364</v>
      </c>
    </row>
    <row r="65" spans="1:3" x14ac:dyDescent="0.25">
      <c r="A65" s="347" t="s">
        <v>645</v>
      </c>
      <c r="B65" s="292">
        <v>163.45699999999999</v>
      </c>
      <c r="C65" s="294">
        <v>327</v>
      </c>
    </row>
    <row r="66" spans="1:3" x14ac:dyDescent="0.25">
      <c r="A66" s="347" t="s">
        <v>646</v>
      </c>
      <c r="B66" s="292">
        <v>161.09200000000001</v>
      </c>
      <c r="C66" s="294">
        <v>279</v>
      </c>
    </row>
    <row r="67" spans="1:3" x14ac:dyDescent="0.25">
      <c r="A67" s="347" t="s">
        <v>502</v>
      </c>
      <c r="B67" s="292">
        <v>160.108</v>
      </c>
      <c r="C67" s="294">
        <v>502</v>
      </c>
    </row>
    <row r="68" spans="1:3" x14ac:dyDescent="0.25">
      <c r="A68" s="347" t="s">
        <v>524</v>
      </c>
      <c r="B68" s="292">
        <v>160.07599999999999</v>
      </c>
      <c r="C68" s="294">
        <v>872</v>
      </c>
    </row>
    <row r="69" spans="1:3" x14ac:dyDescent="0.25">
      <c r="A69" s="347" t="s">
        <v>647</v>
      </c>
      <c r="B69" s="292">
        <v>155.98400000000001</v>
      </c>
      <c r="C69" s="294">
        <v>295</v>
      </c>
    </row>
    <row r="70" spans="1:3" x14ac:dyDescent="0.25">
      <c r="A70" s="347" t="s">
        <v>517</v>
      </c>
      <c r="B70" s="292">
        <v>154.935</v>
      </c>
      <c r="C70" s="294">
        <v>179</v>
      </c>
    </row>
    <row r="71" spans="1:3" x14ac:dyDescent="0.25">
      <c r="A71" s="347" t="s">
        <v>473</v>
      </c>
      <c r="B71" s="292">
        <v>138.56700000000001</v>
      </c>
      <c r="C71" s="294">
        <v>726</v>
      </c>
    </row>
    <row r="72" spans="1:3" x14ac:dyDescent="0.25">
      <c r="A72" s="347" t="s">
        <v>648</v>
      </c>
      <c r="B72" s="292">
        <v>128.93</v>
      </c>
      <c r="C72" s="294">
        <v>874</v>
      </c>
    </row>
    <row r="73" spans="1:3" x14ac:dyDescent="0.25">
      <c r="A73" s="347" t="s">
        <v>461</v>
      </c>
      <c r="B73" s="292">
        <v>128.024</v>
      </c>
      <c r="C73" s="294">
        <v>516</v>
      </c>
    </row>
    <row r="74" spans="1:3" x14ac:dyDescent="0.25">
      <c r="A74" s="347" t="s">
        <v>522</v>
      </c>
      <c r="B74" s="292">
        <v>125.169</v>
      </c>
      <c r="C74" s="294">
        <v>184</v>
      </c>
    </row>
    <row r="75" spans="1:3" x14ac:dyDescent="0.25">
      <c r="A75" s="347" t="s">
        <v>649</v>
      </c>
      <c r="B75" s="292">
        <v>116.432</v>
      </c>
      <c r="C75" s="294">
        <v>52</v>
      </c>
    </row>
    <row r="76" spans="1:3" x14ac:dyDescent="0.25">
      <c r="A76" s="347" t="s">
        <v>650</v>
      </c>
      <c r="B76" s="292">
        <v>114.16500000000001</v>
      </c>
      <c r="C76" s="294">
        <v>298</v>
      </c>
    </row>
    <row r="77" spans="1:3" x14ac:dyDescent="0.25">
      <c r="A77" s="347" t="s">
        <v>651</v>
      </c>
      <c r="B77" s="292">
        <v>114.017</v>
      </c>
      <c r="C77" s="294">
        <v>350</v>
      </c>
    </row>
    <row r="78" spans="1:3" x14ac:dyDescent="0.25">
      <c r="A78" s="347" t="s">
        <v>475</v>
      </c>
      <c r="B78" s="292">
        <v>111.208</v>
      </c>
      <c r="C78" s="294">
        <v>420</v>
      </c>
    </row>
    <row r="79" spans="1:3" x14ac:dyDescent="0.25">
      <c r="A79" s="347" t="s">
        <v>478</v>
      </c>
      <c r="B79" s="292">
        <v>110.729</v>
      </c>
      <c r="C79" s="294">
        <v>331</v>
      </c>
    </row>
    <row r="80" spans="1:3" x14ac:dyDescent="0.25">
      <c r="A80" s="347" t="s">
        <v>652</v>
      </c>
      <c r="B80" s="292">
        <v>110.304</v>
      </c>
      <c r="C80" s="294">
        <v>341</v>
      </c>
    </row>
    <row r="81" spans="1:3" x14ac:dyDescent="0.25">
      <c r="A81" s="347" t="s">
        <v>460</v>
      </c>
      <c r="B81" s="292">
        <v>105.803</v>
      </c>
      <c r="C81" s="294">
        <v>312</v>
      </c>
    </row>
    <row r="82" spans="1:3" x14ac:dyDescent="0.25">
      <c r="A82" s="347" t="s">
        <v>653</v>
      </c>
      <c r="B82" s="292">
        <v>105.637</v>
      </c>
      <c r="C82" s="294">
        <v>222</v>
      </c>
    </row>
    <row r="83" spans="1:3" x14ac:dyDescent="0.25">
      <c r="A83" s="347" t="s">
        <v>505</v>
      </c>
      <c r="B83" s="292">
        <v>95.203999999999994</v>
      </c>
      <c r="C83" s="294">
        <v>611</v>
      </c>
    </row>
    <row r="84" spans="1:3" x14ac:dyDescent="0.25">
      <c r="A84" s="347" t="s">
        <v>654</v>
      </c>
      <c r="B84" s="292">
        <v>89.745000000000005</v>
      </c>
      <c r="C84" s="294">
        <v>354</v>
      </c>
    </row>
    <row r="85" spans="1:3" x14ac:dyDescent="0.25">
      <c r="A85" s="347" t="s">
        <v>504</v>
      </c>
      <c r="B85" s="292">
        <v>88.186000000000007</v>
      </c>
      <c r="C85" s="294">
        <v>595</v>
      </c>
    </row>
    <row r="86" spans="1:3" x14ac:dyDescent="0.25">
      <c r="A86" s="347" t="s">
        <v>235</v>
      </c>
      <c r="B86" s="292">
        <v>87.679000000000002</v>
      </c>
      <c r="C86" s="294">
        <v>129</v>
      </c>
    </row>
    <row r="87" spans="1:3" x14ac:dyDescent="0.25">
      <c r="A87" s="347" t="s">
        <v>525</v>
      </c>
      <c r="B87" s="292">
        <v>87.191000000000003</v>
      </c>
      <c r="C87" s="294">
        <v>558</v>
      </c>
    </row>
    <row r="88" spans="1:3" x14ac:dyDescent="0.25">
      <c r="A88" s="347" t="s">
        <v>601</v>
      </c>
      <c r="B88" s="292">
        <v>84.188999999999993</v>
      </c>
      <c r="C88" s="294">
        <v>229</v>
      </c>
    </row>
    <row r="89" spans="1:3" x14ac:dyDescent="0.25">
      <c r="A89" s="347" t="s">
        <v>476</v>
      </c>
      <c r="B89" s="292">
        <v>83.239000000000004</v>
      </c>
      <c r="C89" s="294">
        <v>207</v>
      </c>
    </row>
    <row r="90" spans="1:3" x14ac:dyDescent="0.25">
      <c r="A90" s="347" t="s">
        <v>480</v>
      </c>
      <c r="B90" s="292">
        <v>73.900000000000006</v>
      </c>
      <c r="C90" s="294">
        <v>442</v>
      </c>
    </row>
    <row r="91" spans="1:3" x14ac:dyDescent="0.25">
      <c r="A91" s="347" t="s">
        <v>655</v>
      </c>
      <c r="B91" s="292">
        <v>72.927999999999997</v>
      </c>
      <c r="C91" s="294">
        <v>245</v>
      </c>
    </row>
    <row r="92" spans="1:3" x14ac:dyDescent="0.25">
      <c r="A92" s="347" t="s">
        <v>482</v>
      </c>
      <c r="B92" s="292">
        <v>71.938000000000002</v>
      </c>
      <c r="C92" s="294">
        <v>852</v>
      </c>
    </row>
    <row r="93" spans="1:3" x14ac:dyDescent="0.25">
      <c r="A93" s="347" t="s">
        <v>656</v>
      </c>
      <c r="B93" s="292">
        <v>69.263000000000005</v>
      </c>
      <c r="C93" s="294">
        <v>279</v>
      </c>
    </row>
    <row r="94" spans="1:3" x14ac:dyDescent="0.25">
      <c r="A94" s="347" t="s">
        <v>657</v>
      </c>
      <c r="B94" s="292">
        <v>66.602000000000004</v>
      </c>
      <c r="C94" s="294">
        <v>215</v>
      </c>
    </row>
    <row r="95" spans="1:3" x14ac:dyDescent="0.25">
      <c r="A95" s="347" t="s">
        <v>658</v>
      </c>
      <c r="B95" s="292">
        <v>63.923999999999999</v>
      </c>
      <c r="C95" s="294">
        <v>367</v>
      </c>
    </row>
    <row r="96" spans="1:3" x14ac:dyDescent="0.25">
      <c r="A96" s="347" t="s">
        <v>481</v>
      </c>
      <c r="B96" s="292">
        <v>61.359000000000002</v>
      </c>
      <c r="C96" s="294">
        <v>201</v>
      </c>
    </row>
    <row r="97" spans="1:3" x14ac:dyDescent="0.25">
      <c r="A97" s="347" t="s">
        <v>538</v>
      </c>
      <c r="B97" s="292">
        <v>55.103999999999999</v>
      </c>
      <c r="C97" s="294">
        <v>158</v>
      </c>
    </row>
    <row r="98" spans="1:3" x14ac:dyDescent="0.25">
      <c r="A98" s="347" t="s">
        <v>659</v>
      </c>
      <c r="B98" s="292">
        <v>52.29</v>
      </c>
      <c r="C98" s="294">
        <v>123</v>
      </c>
    </row>
    <row r="99" spans="1:3" x14ac:dyDescent="0.25">
      <c r="A99" s="347" t="s">
        <v>519</v>
      </c>
      <c r="B99" s="292">
        <v>39.162999999999997</v>
      </c>
      <c r="C99" s="294">
        <v>150</v>
      </c>
    </row>
    <row r="100" spans="1:3" x14ac:dyDescent="0.25">
      <c r="A100" s="347" t="s">
        <v>523</v>
      </c>
      <c r="B100" s="292">
        <v>27.527999999999999</v>
      </c>
      <c r="C100" s="294">
        <v>570</v>
      </c>
    </row>
    <row r="101" spans="1:3" x14ac:dyDescent="0.25">
      <c r="A101" s="347" t="s">
        <v>500</v>
      </c>
      <c r="B101" s="292">
        <v>25.815999999999999</v>
      </c>
      <c r="C101" s="294">
        <v>635</v>
      </c>
    </row>
    <row r="102" spans="1:3" x14ac:dyDescent="0.25">
      <c r="A102" s="347" t="s">
        <v>539</v>
      </c>
      <c r="B102" s="292">
        <v>13.77</v>
      </c>
      <c r="C102" s="294">
        <v>416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H11" sqref="H11"/>
    </sheetView>
  </sheetViews>
  <sheetFormatPr baseColWidth="10" defaultRowHeight="15" x14ac:dyDescent="0.25"/>
  <cols>
    <col min="1" max="1" width="1" customWidth="1"/>
    <col min="2" max="2" width="19.7109375" style="353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8" t="s">
        <v>433</v>
      </c>
      <c r="C2" s="349" t="s">
        <v>434</v>
      </c>
      <c r="D2" s="349" t="s">
        <v>435</v>
      </c>
      <c r="E2" s="349" t="s">
        <v>436</v>
      </c>
      <c r="F2" s="349" t="s">
        <v>437</v>
      </c>
      <c r="G2" s="349" t="s">
        <v>438</v>
      </c>
      <c r="H2" s="349" t="s">
        <v>439</v>
      </c>
      <c r="I2" s="349" t="s">
        <v>440</v>
      </c>
      <c r="J2" s="349" t="s">
        <v>16</v>
      </c>
      <c r="M2" s="360" t="s">
        <v>405</v>
      </c>
    </row>
    <row r="3" spans="2:13" ht="15.75" x14ac:dyDescent="0.25">
      <c r="B3" s="354" t="s">
        <v>398</v>
      </c>
      <c r="C3" s="355">
        <v>4546.3166666666666</v>
      </c>
      <c r="D3" s="355">
        <v>11426.7</v>
      </c>
      <c r="E3" s="355">
        <v>4155.8666666666668</v>
      </c>
      <c r="F3" s="355">
        <v>3092.916666666667</v>
      </c>
      <c r="G3" s="355">
        <v>3260.7833333333328</v>
      </c>
      <c r="H3" s="355">
        <v>1496.4833333333329</v>
      </c>
      <c r="I3" s="355">
        <v>2177.916666666667</v>
      </c>
      <c r="J3" s="300">
        <f>SUM(C3:I3)</f>
        <v>30156.983333333334</v>
      </c>
      <c r="K3" s="359">
        <f>J3/$M$3</f>
        <v>7.2109629243901231E-3</v>
      </c>
      <c r="M3" s="361">
        <f>Resumen!C6</f>
        <v>4182102.12</v>
      </c>
    </row>
    <row r="4" spans="2:13" x14ac:dyDescent="0.25">
      <c r="B4" s="354" t="s">
        <v>342</v>
      </c>
      <c r="C4" s="377">
        <v>10536.033333333329</v>
      </c>
      <c r="D4" s="377">
        <v>4063.4</v>
      </c>
      <c r="E4" s="377">
        <v>3547.4333333333329</v>
      </c>
      <c r="F4" s="377">
        <v>2305.333333333333</v>
      </c>
      <c r="G4" s="377">
        <v>3354</v>
      </c>
      <c r="H4" s="377">
        <v>3496.25</v>
      </c>
      <c r="I4" s="355">
        <v>4508.083333333333</v>
      </c>
      <c r="J4" s="300">
        <f t="shared" ref="J4:J12" si="0">SUM(C4:I4)</f>
        <v>31810.533333333326</v>
      </c>
      <c r="K4" s="359">
        <f t="shared" ref="K4:K13" si="1">J4/$M$3</f>
        <v>7.6063502087159278E-3</v>
      </c>
    </row>
    <row r="5" spans="2:13" x14ac:dyDescent="0.25">
      <c r="B5" s="354" t="s">
        <v>387</v>
      </c>
      <c r="C5" s="377">
        <v>2033.0333333333331</v>
      </c>
      <c r="D5" s="377">
        <v>1795.9333333333329</v>
      </c>
      <c r="E5" s="377">
        <v>9091.8166666666675</v>
      </c>
      <c r="F5" s="377">
        <v>72979.55</v>
      </c>
      <c r="G5" s="377">
        <v>7675</v>
      </c>
      <c r="H5" s="377">
        <v>18988.933333333331</v>
      </c>
      <c r="I5" s="355">
        <v>29802.266666666659</v>
      </c>
      <c r="J5" s="300">
        <f t="shared" si="0"/>
        <v>142366.53333333333</v>
      </c>
      <c r="K5" s="359">
        <f t="shared" si="1"/>
        <v>3.4041859631427009E-2</v>
      </c>
    </row>
    <row r="6" spans="2:13" x14ac:dyDescent="0.25">
      <c r="B6" s="354" t="s">
        <v>392</v>
      </c>
      <c r="C6" s="377">
        <v>1996.4333333333329</v>
      </c>
      <c r="D6" s="377">
        <v>2487.916666666667</v>
      </c>
      <c r="E6" s="377">
        <v>2267.8000000000002</v>
      </c>
      <c r="F6" s="377">
        <v>3076.8166666666671</v>
      </c>
      <c r="G6" s="377">
        <v>2601.8166666666671</v>
      </c>
      <c r="H6" s="377">
        <v>5104.05</v>
      </c>
      <c r="I6" s="355">
        <v>13157.41666666667</v>
      </c>
      <c r="J6" s="300">
        <f t="shared" si="0"/>
        <v>30692.250000000007</v>
      </c>
      <c r="K6" s="359">
        <f t="shared" si="1"/>
        <v>7.3389527848258295E-3</v>
      </c>
    </row>
    <row r="7" spans="2:13" x14ac:dyDescent="0.25">
      <c r="B7" s="354" t="s">
        <v>393</v>
      </c>
      <c r="C7" s="377">
        <v>1940.9666666666669</v>
      </c>
      <c r="D7" s="377">
        <v>3087.4</v>
      </c>
      <c r="E7" s="377">
        <v>1221.9333333333329</v>
      </c>
      <c r="F7" s="377">
        <v>1095.866666666667</v>
      </c>
      <c r="G7" s="377">
        <v>1304.1500000000001</v>
      </c>
      <c r="H7" s="377">
        <v>1655.15</v>
      </c>
      <c r="I7" s="355">
        <v>1705.5333333333331</v>
      </c>
      <c r="J7" s="300">
        <f t="shared" si="0"/>
        <v>12010.999999999998</v>
      </c>
      <c r="K7" s="359">
        <f t="shared" si="1"/>
        <v>2.8720006483246752E-3</v>
      </c>
    </row>
    <row r="8" spans="2:13" x14ac:dyDescent="0.25">
      <c r="B8" s="354" t="s">
        <v>394</v>
      </c>
      <c r="C8" s="377">
        <v>730.4666666666667</v>
      </c>
      <c r="D8" s="377">
        <v>719.45</v>
      </c>
      <c r="E8" s="377">
        <v>261.46666666666658</v>
      </c>
      <c r="F8" s="377">
        <v>308.7</v>
      </c>
      <c r="G8" s="377">
        <v>469.61666666666667</v>
      </c>
      <c r="H8" s="377">
        <v>3094.55</v>
      </c>
      <c r="I8" s="355">
        <v>1255.3</v>
      </c>
      <c r="J8" s="300">
        <f t="shared" si="0"/>
        <v>6839.55</v>
      </c>
      <c r="K8" s="359">
        <f t="shared" si="1"/>
        <v>1.6354335221254713E-3</v>
      </c>
    </row>
    <row r="9" spans="2:13" x14ac:dyDescent="0.25">
      <c r="B9" s="354" t="s">
        <v>397</v>
      </c>
      <c r="C9" s="377">
        <v>332.06666666666672</v>
      </c>
      <c r="D9" s="377">
        <v>241.5</v>
      </c>
      <c r="E9" s="377">
        <v>195.2833333333333</v>
      </c>
      <c r="F9" s="377">
        <v>194.2833333333333</v>
      </c>
      <c r="G9" s="377">
        <v>632.98333333333335</v>
      </c>
      <c r="H9" s="377">
        <v>872.95</v>
      </c>
      <c r="I9" s="355">
        <v>348.85</v>
      </c>
      <c r="J9" s="300">
        <f t="shared" si="0"/>
        <v>2817.9166666666665</v>
      </c>
      <c r="K9" s="359">
        <f t="shared" si="1"/>
        <v>6.7380388756902625E-4</v>
      </c>
    </row>
    <row r="10" spans="2:13" x14ac:dyDescent="0.25">
      <c r="B10" s="354" t="s">
        <v>395</v>
      </c>
      <c r="C10" s="377">
        <v>2055.6999999999998</v>
      </c>
      <c r="D10" s="377">
        <v>459.8</v>
      </c>
      <c r="E10" s="377">
        <v>469.86666666666667</v>
      </c>
      <c r="F10" s="377">
        <v>462.1</v>
      </c>
      <c r="G10" s="377">
        <v>1376.65</v>
      </c>
      <c r="H10" s="377">
        <v>566.54999999999995</v>
      </c>
      <c r="I10" s="355">
        <v>745.2</v>
      </c>
      <c r="J10" s="300">
        <f t="shared" si="0"/>
        <v>6135.8666666666668</v>
      </c>
      <c r="K10" s="359">
        <f t="shared" si="1"/>
        <v>1.4671728452835262E-3</v>
      </c>
    </row>
    <row r="11" spans="2:13" x14ac:dyDescent="0.25">
      <c r="B11" s="354" t="s">
        <v>396</v>
      </c>
      <c r="C11" s="377">
        <v>250.73333333333329</v>
      </c>
      <c r="D11" s="377">
        <v>262.8</v>
      </c>
      <c r="E11" s="377">
        <v>272.23333333333329</v>
      </c>
      <c r="F11" s="377">
        <v>157.7166666666667</v>
      </c>
      <c r="G11" s="377">
        <v>244.81666666666661</v>
      </c>
      <c r="H11" s="377">
        <v>645.51666666666665</v>
      </c>
      <c r="I11" s="355">
        <v>324.08333333333331</v>
      </c>
      <c r="J11" s="300">
        <f t="shared" si="0"/>
        <v>2157.9</v>
      </c>
      <c r="K11" s="359">
        <f t="shared" si="1"/>
        <v>5.1598453076511679E-4</v>
      </c>
    </row>
    <row r="12" spans="2:13" x14ac:dyDescent="0.25">
      <c r="B12" s="354" t="s">
        <v>462</v>
      </c>
      <c r="C12" s="377">
        <v>552.5333333333333</v>
      </c>
      <c r="D12" s="377">
        <v>1068.7833333333331</v>
      </c>
      <c r="E12" s="377">
        <v>989.36666666666679</v>
      </c>
      <c r="F12" s="377">
        <v>197.75</v>
      </c>
      <c r="G12" s="377">
        <v>1229.3166666666671</v>
      </c>
      <c r="H12" s="377">
        <v>431.65</v>
      </c>
      <c r="I12" s="355">
        <v>942.08333333333337</v>
      </c>
      <c r="J12" s="300">
        <f t="shared" si="0"/>
        <v>5411.4833333333336</v>
      </c>
      <c r="K12" s="359">
        <f t="shared" si="1"/>
        <v>1.2939625045151537E-3</v>
      </c>
    </row>
    <row r="13" spans="2:13" ht="20.25" customHeight="1" x14ac:dyDescent="0.25">
      <c r="B13" s="356" t="s">
        <v>16</v>
      </c>
      <c r="C13" s="357">
        <f t="shared" ref="C13:I13" si="2">SUM(C3:C11)</f>
        <v>24421.749999999996</v>
      </c>
      <c r="D13" s="357">
        <f t="shared" si="2"/>
        <v>24544.9</v>
      </c>
      <c r="E13" s="357">
        <f t="shared" si="2"/>
        <v>21483.7</v>
      </c>
      <c r="F13" s="357">
        <f t="shared" si="2"/>
        <v>83673.28333333334</v>
      </c>
      <c r="G13" s="357">
        <f t="shared" si="2"/>
        <v>20919.816666666666</v>
      </c>
      <c r="H13" s="357">
        <f t="shared" si="2"/>
        <v>35920.433333333334</v>
      </c>
      <c r="I13" s="357">
        <f t="shared" si="2"/>
        <v>54024.65</v>
      </c>
      <c r="J13" s="358">
        <f>SUM(J3:J12)</f>
        <v>270400.01666666666</v>
      </c>
      <c r="K13" s="359">
        <f t="shared" si="1"/>
        <v>6.4656483487941868E-2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O23" sqref="O23:O26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50"/>
      <c r="B1" s="450"/>
    </row>
    <row r="2" spans="1:16" ht="15.75" thickBot="1" x14ac:dyDescent="0.3">
      <c r="A2" s="450"/>
      <c r="B2" s="450"/>
      <c r="C2" s="451" t="s">
        <v>532</v>
      </c>
      <c r="D2" s="452"/>
      <c r="E2" s="452"/>
      <c r="F2" s="452"/>
      <c r="G2" s="452"/>
      <c r="H2" s="452"/>
      <c r="I2" s="453"/>
      <c r="J2" s="451" t="s">
        <v>547</v>
      </c>
      <c r="K2" s="452"/>
      <c r="L2" s="452"/>
      <c r="M2" s="452"/>
      <c r="N2" s="452"/>
      <c r="O2" s="452"/>
      <c r="P2" s="453"/>
    </row>
    <row r="3" spans="1:16" ht="15.75" thickBot="1" x14ac:dyDescent="0.3">
      <c r="A3" s="450"/>
      <c r="B3" s="450"/>
      <c r="C3" s="454" t="s">
        <v>2</v>
      </c>
      <c r="D3" s="455"/>
      <c r="E3" s="455"/>
      <c r="F3" s="455"/>
      <c r="G3" s="455"/>
      <c r="H3" s="455"/>
      <c r="I3" s="456"/>
      <c r="J3" s="454" t="s">
        <v>2</v>
      </c>
      <c r="K3" s="455"/>
      <c r="L3" s="455"/>
      <c r="M3" s="455"/>
      <c r="N3" s="455"/>
      <c r="O3" s="455"/>
      <c r="P3" s="456"/>
    </row>
    <row r="4" spans="1:16" ht="15.75" thickBot="1" x14ac:dyDescent="0.3">
      <c r="A4" s="450"/>
      <c r="B4" s="450"/>
      <c r="C4" s="128">
        <v>44935</v>
      </c>
      <c r="D4" s="128">
        <v>44936</v>
      </c>
      <c r="E4" s="128">
        <v>44937</v>
      </c>
      <c r="F4" s="128">
        <v>44938</v>
      </c>
      <c r="G4" s="128">
        <v>44939</v>
      </c>
      <c r="H4" s="128">
        <v>44940</v>
      </c>
      <c r="I4" s="128">
        <v>44941</v>
      </c>
      <c r="J4" s="128">
        <v>44942</v>
      </c>
      <c r="K4" s="128">
        <v>44943</v>
      </c>
      <c r="L4" s="128">
        <v>44944</v>
      </c>
      <c r="M4" s="128">
        <v>44945</v>
      </c>
      <c r="N4" s="128">
        <v>44946</v>
      </c>
      <c r="O4" s="128">
        <v>44947</v>
      </c>
      <c r="P4" s="128">
        <v>44948</v>
      </c>
    </row>
    <row r="5" spans="1:16" ht="15.75" thickBot="1" x14ac:dyDescent="0.3">
      <c r="B5" s="15" t="s">
        <v>412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4" t="s">
        <v>346</v>
      </c>
      <c r="C6" s="189">
        <v>28318</v>
      </c>
      <c r="D6" s="190">
        <v>28524</v>
      </c>
      <c r="E6" s="190">
        <v>27343</v>
      </c>
      <c r="F6" s="190">
        <v>26965</v>
      </c>
      <c r="G6" s="190">
        <v>26426</v>
      </c>
      <c r="H6" s="190"/>
      <c r="I6" s="190"/>
      <c r="J6" s="193">
        <v>30533</v>
      </c>
      <c r="K6" s="193">
        <v>27542</v>
      </c>
      <c r="L6" s="193">
        <v>30066</v>
      </c>
      <c r="M6" s="193">
        <v>47893</v>
      </c>
      <c r="N6" s="193">
        <v>48660</v>
      </c>
      <c r="O6" s="193"/>
      <c r="P6" s="194"/>
    </row>
    <row r="7" spans="1:16" x14ac:dyDescent="0.25">
      <c r="B7" s="188" t="s">
        <v>347</v>
      </c>
      <c r="C7" s="189">
        <v>41665</v>
      </c>
      <c r="D7" s="190">
        <v>45062</v>
      </c>
      <c r="E7" s="190">
        <v>44330</v>
      </c>
      <c r="F7" s="190">
        <v>44079</v>
      </c>
      <c r="G7" s="190">
        <v>43431</v>
      </c>
      <c r="H7" s="190"/>
      <c r="I7" s="190"/>
      <c r="J7" s="193">
        <v>45329</v>
      </c>
      <c r="K7" s="193">
        <v>44241</v>
      </c>
      <c r="L7" s="193">
        <v>47238</v>
      </c>
      <c r="M7" s="193">
        <v>70334</v>
      </c>
      <c r="N7" s="193">
        <v>72476</v>
      </c>
      <c r="O7" s="193"/>
      <c r="P7" s="194"/>
    </row>
    <row r="8" spans="1:16" ht="18" customHeight="1" x14ac:dyDescent="0.25">
      <c r="B8" s="188" t="s">
        <v>348</v>
      </c>
      <c r="C8" s="189">
        <v>14804</v>
      </c>
      <c r="D8" s="190">
        <v>16097</v>
      </c>
      <c r="E8" s="190">
        <v>15455</v>
      </c>
      <c r="F8" s="190">
        <v>16471</v>
      </c>
      <c r="G8" s="190">
        <v>15138</v>
      </c>
      <c r="H8" s="190"/>
      <c r="I8" s="190"/>
      <c r="J8" s="193">
        <v>16058</v>
      </c>
      <c r="K8" s="193">
        <v>15580</v>
      </c>
      <c r="L8" s="193">
        <v>16967</v>
      </c>
      <c r="M8" s="193">
        <v>24166</v>
      </c>
      <c r="N8" s="193">
        <v>19358</v>
      </c>
      <c r="O8" s="193"/>
      <c r="P8" s="194"/>
    </row>
    <row r="9" spans="1:16" x14ac:dyDescent="0.25">
      <c r="B9" s="188" t="s">
        <v>349</v>
      </c>
      <c r="C9" s="189">
        <v>41775</v>
      </c>
      <c r="D9" s="190">
        <v>41391</v>
      </c>
      <c r="E9" s="190">
        <v>41273</v>
      </c>
      <c r="F9" s="190">
        <v>40691</v>
      </c>
      <c r="G9" s="190">
        <v>38185</v>
      </c>
      <c r="H9" s="190"/>
      <c r="I9" s="190"/>
      <c r="J9" s="192">
        <v>39641</v>
      </c>
      <c r="K9" s="193">
        <v>40229</v>
      </c>
      <c r="L9" s="193">
        <v>51258</v>
      </c>
      <c r="M9" s="193">
        <v>71752</v>
      </c>
      <c r="N9" s="193">
        <v>53150</v>
      </c>
      <c r="O9" s="193"/>
      <c r="P9" s="194"/>
    </row>
    <row r="10" spans="1:16" x14ac:dyDescent="0.25">
      <c r="B10" s="188" t="s">
        <v>350</v>
      </c>
      <c r="C10" s="189">
        <v>26935</v>
      </c>
      <c r="D10" s="190">
        <v>25602</v>
      </c>
      <c r="E10" s="190">
        <v>24374</v>
      </c>
      <c r="F10" s="190">
        <v>23882</v>
      </c>
      <c r="G10" s="190">
        <v>24157</v>
      </c>
      <c r="H10" s="190"/>
      <c r="I10" s="190"/>
      <c r="J10" s="192">
        <v>25836</v>
      </c>
      <c r="K10" s="193">
        <v>25382</v>
      </c>
      <c r="L10" s="193">
        <v>28692</v>
      </c>
      <c r="M10" s="193">
        <v>54378</v>
      </c>
      <c r="N10" s="193">
        <v>29569</v>
      </c>
      <c r="O10" s="193"/>
      <c r="P10" s="194"/>
    </row>
    <row r="11" spans="1:16" x14ac:dyDescent="0.25">
      <c r="B11" s="188" t="s">
        <v>514</v>
      </c>
      <c r="C11" s="189">
        <v>29584</v>
      </c>
      <c r="D11" s="190">
        <v>26916</v>
      </c>
      <c r="E11" s="190">
        <v>26179</v>
      </c>
      <c r="F11" s="190">
        <v>25952</v>
      </c>
      <c r="G11" s="190">
        <v>29758</v>
      </c>
      <c r="H11" s="190"/>
      <c r="I11" s="190"/>
      <c r="J11" s="192">
        <v>27231</v>
      </c>
      <c r="K11" s="193">
        <v>26737</v>
      </c>
      <c r="L11" s="193">
        <v>28735</v>
      </c>
      <c r="M11" s="193">
        <v>43467</v>
      </c>
      <c r="N11" s="193">
        <v>28738</v>
      </c>
      <c r="O11" s="193"/>
      <c r="P11" s="194"/>
    </row>
    <row r="12" spans="1:16" x14ac:dyDescent="0.25">
      <c r="B12" s="188" t="s">
        <v>352</v>
      </c>
      <c r="C12" s="189">
        <v>21699</v>
      </c>
      <c r="D12" s="190">
        <v>17478</v>
      </c>
      <c r="E12" s="190">
        <v>16295</v>
      </c>
      <c r="F12" s="190">
        <v>15625</v>
      </c>
      <c r="G12" s="190">
        <v>16827</v>
      </c>
      <c r="H12" s="190"/>
      <c r="I12" s="190"/>
      <c r="J12" s="192">
        <v>19707</v>
      </c>
      <c r="K12" s="193">
        <v>16746</v>
      </c>
      <c r="L12" s="193">
        <v>20214</v>
      </c>
      <c r="M12" s="193">
        <v>24946</v>
      </c>
      <c r="N12" s="193">
        <v>19666</v>
      </c>
      <c r="O12" s="193"/>
      <c r="P12" s="194"/>
    </row>
    <row r="13" spans="1:16" x14ac:dyDescent="0.25">
      <c r="B13" s="188" t="s">
        <v>353</v>
      </c>
      <c r="C13" s="189">
        <v>3994</v>
      </c>
      <c r="D13" s="190">
        <v>3222</v>
      </c>
      <c r="E13" s="190">
        <v>3117</v>
      </c>
      <c r="F13" s="190">
        <v>3028</v>
      </c>
      <c r="G13" s="190">
        <v>3282</v>
      </c>
      <c r="H13" s="190"/>
      <c r="I13" s="190"/>
      <c r="J13" s="193">
        <v>6547</v>
      </c>
      <c r="K13" s="193">
        <v>5684</v>
      </c>
      <c r="L13" s="193">
        <v>5599</v>
      </c>
      <c r="M13" s="193">
        <v>6640</v>
      </c>
      <c r="N13" s="193">
        <v>4848</v>
      </c>
      <c r="O13" s="193"/>
      <c r="P13" s="194"/>
    </row>
    <row r="14" spans="1:16" ht="15.75" thickBot="1" x14ac:dyDescent="0.3">
      <c r="B14" s="188" t="s">
        <v>390</v>
      </c>
      <c r="C14" s="189">
        <v>42568</v>
      </c>
      <c r="D14" s="190">
        <v>45751</v>
      </c>
      <c r="E14" s="190">
        <v>44983</v>
      </c>
      <c r="F14" s="190">
        <v>45150</v>
      </c>
      <c r="G14" s="190">
        <v>43671</v>
      </c>
      <c r="H14" s="190"/>
      <c r="I14" s="190"/>
      <c r="J14" s="192">
        <v>50367</v>
      </c>
      <c r="K14" s="193">
        <v>50715</v>
      </c>
      <c r="L14" s="193">
        <v>53084</v>
      </c>
      <c r="M14" s="193">
        <v>70532</v>
      </c>
      <c r="N14" s="193">
        <v>51738</v>
      </c>
      <c r="O14" s="193"/>
      <c r="P14" s="194"/>
    </row>
    <row r="15" spans="1:16" ht="15.75" thickBot="1" x14ac:dyDescent="0.3">
      <c r="B15" s="196" t="s">
        <v>16</v>
      </c>
      <c r="C15" s="195">
        <v>251342</v>
      </c>
      <c r="D15" s="195">
        <v>250043</v>
      </c>
      <c r="E15" s="195">
        <v>243349</v>
      </c>
      <c r="F15" s="195">
        <v>241843</v>
      </c>
      <c r="G15" s="195">
        <v>240875</v>
      </c>
      <c r="H15" s="195"/>
      <c r="I15" s="195"/>
      <c r="J15" s="195">
        <f>SUM(J6:J14)</f>
        <v>261249</v>
      </c>
      <c r="K15" s="195">
        <f t="shared" ref="K15:P15" si="0">SUM(K6:K14)</f>
        <v>252856</v>
      </c>
      <c r="L15" s="195">
        <f t="shared" si="0"/>
        <v>281853</v>
      </c>
      <c r="M15" s="195">
        <f t="shared" si="0"/>
        <v>414108</v>
      </c>
      <c r="N15" s="195">
        <f t="shared" si="0"/>
        <v>328203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413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17124</v>
      </c>
      <c r="I17" s="185"/>
      <c r="J17" s="186"/>
      <c r="K17" s="187"/>
      <c r="L17" s="187"/>
      <c r="M17" s="187"/>
      <c r="N17" s="187"/>
      <c r="O17" s="187">
        <v>23585</v>
      </c>
      <c r="P17" s="379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6271</v>
      </c>
      <c r="I18" s="191"/>
      <c r="J18" s="192"/>
      <c r="K18" s="193"/>
      <c r="L18" s="193"/>
      <c r="M18" s="193"/>
      <c r="N18" s="193"/>
      <c r="O18" s="193">
        <v>9899</v>
      </c>
      <c r="P18" s="380"/>
    </row>
    <row r="19" spans="2:16" x14ac:dyDescent="0.25">
      <c r="B19" s="188" t="s">
        <v>416</v>
      </c>
      <c r="C19" s="189"/>
      <c r="D19" s="190"/>
      <c r="E19" s="190"/>
      <c r="F19" s="190"/>
      <c r="G19" s="190"/>
      <c r="H19" s="190">
        <v>40359</v>
      </c>
      <c r="I19" s="191"/>
      <c r="J19" s="192"/>
      <c r="K19" s="193"/>
      <c r="L19" s="193"/>
      <c r="M19" s="193"/>
      <c r="N19" s="193"/>
      <c r="O19" s="193">
        <v>39611</v>
      </c>
      <c r="P19" s="380"/>
    </row>
    <row r="20" spans="2:16" x14ac:dyDescent="0.25">
      <c r="B20" s="188" t="s">
        <v>458</v>
      </c>
      <c r="C20" s="189"/>
      <c r="D20" s="190"/>
      <c r="E20" s="190"/>
      <c r="F20" s="190"/>
      <c r="G20" s="190"/>
      <c r="H20" s="190">
        <v>35636</v>
      </c>
      <c r="I20" s="191"/>
      <c r="J20" s="192"/>
      <c r="K20" s="193"/>
      <c r="L20" s="193"/>
      <c r="M20" s="193"/>
      <c r="N20" s="193"/>
      <c r="O20" s="193">
        <v>36747</v>
      </c>
      <c r="P20" s="380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23316</v>
      </c>
      <c r="I21" s="191"/>
      <c r="J21" s="192"/>
      <c r="K21" s="193"/>
      <c r="L21" s="193"/>
      <c r="M21" s="193"/>
      <c r="N21" s="193"/>
      <c r="O21" s="193">
        <v>20848</v>
      </c>
      <c r="P21" s="380"/>
    </row>
    <row r="22" spans="2:16" x14ac:dyDescent="0.25">
      <c r="B22" s="188" t="s">
        <v>417</v>
      </c>
      <c r="C22" s="189"/>
      <c r="D22" s="190"/>
      <c r="E22" s="190"/>
      <c r="F22" s="190"/>
      <c r="G22" s="190"/>
      <c r="H22" s="190">
        <v>37776</v>
      </c>
      <c r="I22" s="191"/>
      <c r="J22" s="192"/>
      <c r="K22" s="193"/>
      <c r="L22" s="193"/>
      <c r="M22" s="193"/>
      <c r="N22" s="193"/>
      <c r="O22" s="193">
        <v>35896</v>
      </c>
      <c r="P22" s="380"/>
    </row>
    <row r="23" spans="2:16" x14ac:dyDescent="0.25">
      <c r="B23" s="257" t="s">
        <v>414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193"/>
      <c r="P23" s="380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36687</v>
      </c>
      <c r="J24" s="192"/>
      <c r="K24" s="193"/>
      <c r="L24" s="193"/>
      <c r="M24" s="375"/>
      <c r="N24" s="193"/>
      <c r="O24" s="193"/>
      <c r="P24" s="405">
        <v>41726</v>
      </c>
    </row>
    <row r="25" spans="2:16" x14ac:dyDescent="0.25">
      <c r="B25" s="188" t="s">
        <v>356</v>
      </c>
      <c r="I25" s="190">
        <v>40997</v>
      </c>
      <c r="J25" s="192"/>
      <c r="K25" s="193"/>
      <c r="L25" s="193"/>
      <c r="M25" s="193"/>
      <c r="N25" s="193"/>
      <c r="O25" s="193"/>
      <c r="P25" s="380">
        <v>44950</v>
      </c>
    </row>
    <row r="26" spans="2:16" x14ac:dyDescent="0.25">
      <c r="B26" s="188" t="s">
        <v>415</v>
      </c>
      <c r="I26" s="190">
        <v>29358</v>
      </c>
      <c r="J26" s="192"/>
      <c r="K26" s="193"/>
      <c r="L26" s="193"/>
      <c r="M26" s="193"/>
      <c r="N26" s="193"/>
      <c r="O26" s="193"/>
      <c r="P26" s="380">
        <v>31581</v>
      </c>
    </row>
    <row r="27" spans="2:16" ht="15.75" thickBot="1" x14ac:dyDescent="0.3">
      <c r="B27" s="188" t="s">
        <v>357</v>
      </c>
      <c r="I27" s="190">
        <v>5601</v>
      </c>
      <c r="J27" s="192"/>
      <c r="K27" s="193"/>
      <c r="L27" s="193"/>
      <c r="M27" s="193"/>
      <c r="N27" s="193"/>
      <c r="O27" s="193"/>
      <c r="P27" s="380">
        <v>6498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160482</v>
      </c>
      <c r="I28" s="293">
        <v>112643</v>
      </c>
      <c r="J28" s="195"/>
      <c r="K28" s="195"/>
      <c r="L28" s="195"/>
      <c r="M28" s="195"/>
      <c r="N28" s="195"/>
      <c r="O28" s="195">
        <f>SUM(O17:O27)</f>
        <v>166586</v>
      </c>
      <c r="P28" s="195">
        <f>SUM(P17:P27)</f>
        <v>124755</v>
      </c>
    </row>
    <row r="29" spans="2:16" ht="15.75" thickBot="1" x14ac:dyDescent="0.3"/>
    <row r="30" spans="2:16" ht="15.75" thickBot="1" x14ac:dyDescent="0.3">
      <c r="B30" s="131" t="s">
        <v>412</v>
      </c>
      <c r="C30" s="201" t="s">
        <v>532</v>
      </c>
      <c r="D30" s="201" t="s">
        <v>547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137576</v>
      </c>
      <c r="D31" s="205">
        <f t="shared" ref="D31:D40" si="2">SUM(J6:P6)</f>
        <v>184694</v>
      </c>
      <c r="E31" s="206">
        <f t="shared" ref="E31:E40" si="3">+IFERROR((D31-C31)/C31,"-")</f>
        <v>0.34248706169680759</v>
      </c>
    </row>
    <row r="32" spans="2:16" x14ac:dyDescent="0.25">
      <c r="B32" s="207" t="s">
        <v>347</v>
      </c>
      <c r="C32" s="208">
        <f t="shared" si="1"/>
        <v>218567</v>
      </c>
      <c r="D32" s="209">
        <f t="shared" si="2"/>
        <v>279618</v>
      </c>
      <c r="E32" s="210">
        <f t="shared" si="3"/>
        <v>0.27932396015866989</v>
      </c>
    </row>
    <row r="33" spans="2:5" x14ac:dyDescent="0.25">
      <c r="B33" s="207" t="s">
        <v>348</v>
      </c>
      <c r="C33" s="208">
        <f t="shared" si="1"/>
        <v>77965</v>
      </c>
      <c r="D33" s="209">
        <f t="shared" si="2"/>
        <v>92129</v>
      </c>
      <c r="E33" s="210">
        <f t="shared" si="3"/>
        <v>0.18167126274610401</v>
      </c>
    </row>
    <row r="34" spans="2:5" x14ac:dyDescent="0.25">
      <c r="B34" s="207" t="s">
        <v>349</v>
      </c>
      <c r="C34" s="208">
        <f t="shared" si="1"/>
        <v>203315</v>
      </c>
      <c r="D34" s="209">
        <f t="shared" si="2"/>
        <v>256030</v>
      </c>
      <c r="E34" s="210">
        <f t="shared" si="3"/>
        <v>0.25927747583798538</v>
      </c>
    </row>
    <row r="35" spans="2:5" x14ac:dyDescent="0.25">
      <c r="B35" s="207" t="s">
        <v>350</v>
      </c>
      <c r="C35" s="208">
        <f t="shared" si="1"/>
        <v>124950</v>
      </c>
      <c r="D35" s="209">
        <f t="shared" si="2"/>
        <v>163857</v>
      </c>
      <c r="E35" s="210">
        <f t="shared" si="3"/>
        <v>0.31138055222088834</v>
      </c>
    </row>
    <row r="36" spans="2:5" x14ac:dyDescent="0.25">
      <c r="B36" s="207" t="s">
        <v>351</v>
      </c>
      <c r="C36" s="208">
        <f t="shared" si="1"/>
        <v>138389</v>
      </c>
      <c r="D36" s="209">
        <f t="shared" si="2"/>
        <v>154908</v>
      </c>
      <c r="E36" s="210">
        <f t="shared" si="3"/>
        <v>0.11936642363193606</v>
      </c>
    </row>
    <row r="37" spans="2:5" x14ac:dyDescent="0.25">
      <c r="B37" s="207" t="s">
        <v>352</v>
      </c>
      <c r="C37" s="208">
        <f t="shared" si="1"/>
        <v>87924</v>
      </c>
      <c r="D37" s="209">
        <f t="shared" si="2"/>
        <v>101279</v>
      </c>
      <c r="E37" s="210">
        <f t="shared" si="3"/>
        <v>0.15189254356034756</v>
      </c>
    </row>
    <row r="38" spans="2:5" x14ac:dyDescent="0.25">
      <c r="B38" s="203" t="s">
        <v>353</v>
      </c>
      <c r="C38" s="208">
        <f t="shared" si="1"/>
        <v>16643</v>
      </c>
      <c r="D38" s="209">
        <f t="shared" si="2"/>
        <v>29318</v>
      </c>
      <c r="E38" s="211">
        <f t="shared" si="3"/>
        <v>0.76158144565282704</v>
      </c>
    </row>
    <row r="39" spans="2:5" ht="15.75" thickBot="1" x14ac:dyDescent="0.3">
      <c r="B39" s="203" t="s">
        <v>390</v>
      </c>
      <c r="C39" s="208">
        <f t="shared" si="1"/>
        <v>222123</v>
      </c>
      <c r="D39" s="209">
        <f t="shared" si="2"/>
        <v>276436</v>
      </c>
      <c r="E39" s="211">
        <f t="shared" ref="E39" si="4">+IFERROR((D39-C39)/C39,"-")</f>
        <v>0.24451767714284428</v>
      </c>
    </row>
    <row r="40" spans="2:5" ht="15.75" thickBot="1" x14ac:dyDescent="0.3">
      <c r="B40" s="212" t="s">
        <v>16</v>
      </c>
      <c r="C40" s="213">
        <f t="shared" si="1"/>
        <v>1227452</v>
      </c>
      <c r="D40" s="214">
        <f t="shared" si="2"/>
        <v>1538269</v>
      </c>
      <c r="E40" s="215">
        <f t="shared" si="3"/>
        <v>0.2532213072283071</v>
      </c>
    </row>
    <row r="41" spans="2:5" ht="15.75" thickBot="1" x14ac:dyDescent="0.3">
      <c r="B41" s="131" t="s">
        <v>413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17124</v>
      </c>
      <c r="D42" s="208">
        <f>O17</f>
        <v>23585</v>
      </c>
      <c r="E42" s="216">
        <f t="shared" si="5"/>
        <v>0.37730670404111188</v>
      </c>
    </row>
    <row r="43" spans="2:5" x14ac:dyDescent="0.25">
      <c r="B43" s="207" t="s">
        <v>359</v>
      </c>
      <c r="C43" s="208">
        <f t="shared" si="6"/>
        <v>6271</v>
      </c>
      <c r="D43" s="208">
        <f t="shared" ref="D43:D47" si="7">O18</f>
        <v>9899</v>
      </c>
      <c r="E43" s="216">
        <f t="shared" si="5"/>
        <v>0.578536118641365</v>
      </c>
    </row>
    <row r="44" spans="2:5" x14ac:dyDescent="0.25">
      <c r="B44" s="298" t="s">
        <v>416</v>
      </c>
      <c r="C44" s="208">
        <f t="shared" si="6"/>
        <v>40359</v>
      </c>
      <c r="D44" s="208">
        <f t="shared" si="7"/>
        <v>39611</v>
      </c>
      <c r="E44" s="216">
        <f t="shared" si="5"/>
        <v>-1.853366039792859E-2</v>
      </c>
    </row>
    <row r="45" spans="2:5" ht="15.75" thickBot="1" x14ac:dyDescent="0.3">
      <c r="B45" s="298" t="s">
        <v>458</v>
      </c>
      <c r="C45" s="208">
        <f t="shared" si="6"/>
        <v>35636</v>
      </c>
      <c r="D45" s="208">
        <f t="shared" si="7"/>
        <v>36747</v>
      </c>
      <c r="E45" s="216">
        <f t="shared" si="5"/>
        <v>3.1176338534066674E-2</v>
      </c>
    </row>
    <row r="46" spans="2:5" ht="15.75" thickBot="1" x14ac:dyDescent="0.3">
      <c r="B46" s="298" t="s">
        <v>354</v>
      </c>
      <c r="C46" s="208">
        <f t="shared" si="6"/>
        <v>23316</v>
      </c>
      <c r="D46" s="208">
        <f t="shared" si="7"/>
        <v>20848</v>
      </c>
      <c r="E46" s="216">
        <f t="shared" si="5"/>
        <v>-0.10585006004460457</v>
      </c>
    </row>
    <row r="47" spans="2:5" ht="15.75" thickBot="1" x14ac:dyDescent="0.3">
      <c r="B47" s="298" t="s">
        <v>417</v>
      </c>
      <c r="C47" s="208">
        <f t="shared" si="6"/>
        <v>37776</v>
      </c>
      <c r="D47" s="208">
        <f t="shared" si="7"/>
        <v>35896</v>
      </c>
      <c r="E47" s="216">
        <f t="shared" si="5"/>
        <v>-4.9767047861075817E-2</v>
      </c>
    </row>
    <row r="48" spans="2:5" ht="15.75" thickBot="1" x14ac:dyDescent="0.3">
      <c r="B48" s="131" t="s">
        <v>414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36687</v>
      </c>
      <c r="D49" s="209">
        <f>P24</f>
        <v>41726</v>
      </c>
      <c r="E49" s="216">
        <f t="shared" si="5"/>
        <v>0.13735110529615396</v>
      </c>
    </row>
    <row r="50" spans="2:5" ht="15.75" thickBot="1" x14ac:dyDescent="0.3">
      <c r="B50" s="207" t="s">
        <v>356</v>
      </c>
      <c r="C50" s="208">
        <f>I25</f>
        <v>40997</v>
      </c>
      <c r="D50" s="209">
        <f>P25</f>
        <v>44950</v>
      </c>
      <c r="E50" s="216">
        <f t="shared" si="5"/>
        <v>9.642168939190672E-2</v>
      </c>
    </row>
    <row r="51" spans="2:5" ht="15.75" thickBot="1" x14ac:dyDescent="0.3">
      <c r="B51" s="298" t="s">
        <v>415</v>
      </c>
      <c r="C51" s="208">
        <f>I26</f>
        <v>29358</v>
      </c>
      <c r="D51" s="209">
        <f>P26</f>
        <v>31581</v>
      </c>
      <c r="E51" s="216">
        <f t="shared" ref="E51" si="8">+IFERROR((D51-C51)/C51,"-")</f>
        <v>7.572041692213366E-2</v>
      </c>
    </row>
    <row r="52" spans="2:5" ht="15.75" thickBot="1" x14ac:dyDescent="0.3">
      <c r="B52" s="207" t="s">
        <v>357</v>
      </c>
      <c r="C52" s="208">
        <f>I27</f>
        <v>5601</v>
      </c>
      <c r="D52" s="209">
        <f>P27</f>
        <v>6498</v>
      </c>
      <c r="E52" s="216">
        <f t="shared" si="5"/>
        <v>0.16014997321906801</v>
      </c>
    </row>
    <row r="53" spans="2:5" ht="15.75" thickBot="1" x14ac:dyDescent="0.3">
      <c r="B53" s="196" t="s">
        <v>222</v>
      </c>
      <c r="C53" s="217">
        <f>SUM(C42:C52)</f>
        <v>273125</v>
      </c>
      <c r="D53" s="218">
        <f>SUM(D42:D52)</f>
        <v>291341</v>
      </c>
      <c r="E53" s="215">
        <f t="shared" si="5"/>
        <v>6.6694736842105265E-2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opLeftCell="A4" zoomScale="70" zoomScaleNormal="70" workbookViewId="0">
      <selection activeCell="O29" sqref="O29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50"/>
      <c r="B2" s="450"/>
    </row>
    <row r="3" spans="1:20" ht="15.75" thickBot="1" x14ac:dyDescent="0.3">
      <c r="A3" s="450"/>
      <c r="B3" s="450"/>
      <c r="C3" s="451" t="s">
        <v>532</v>
      </c>
      <c r="D3" s="452"/>
      <c r="E3" s="452"/>
      <c r="F3" s="452"/>
      <c r="G3" s="452"/>
      <c r="H3" s="452"/>
      <c r="I3" s="453"/>
      <c r="J3" s="451" t="s">
        <v>547</v>
      </c>
      <c r="K3" s="452"/>
      <c r="L3" s="452"/>
      <c r="M3" s="452"/>
      <c r="N3" s="452"/>
      <c r="O3" s="452"/>
      <c r="P3" s="453"/>
    </row>
    <row r="4" spans="1:20" ht="15.75" thickBot="1" x14ac:dyDescent="0.3">
      <c r="A4" s="450"/>
      <c r="B4" s="450"/>
      <c r="C4" s="454" t="s">
        <v>2</v>
      </c>
      <c r="D4" s="455"/>
      <c r="E4" s="455"/>
      <c r="F4" s="455"/>
      <c r="G4" s="455"/>
      <c r="H4" s="455"/>
      <c r="I4" s="456"/>
      <c r="J4" s="454" t="s">
        <v>2</v>
      </c>
      <c r="K4" s="455"/>
      <c r="L4" s="455"/>
      <c r="M4" s="455"/>
      <c r="N4" s="455"/>
      <c r="O4" s="455"/>
      <c r="P4" s="456"/>
    </row>
    <row r="5" spans="1:20" ht="15.75" thickBot="1" x14ac:dyDescent="0.3">
      <c r="A5" s="450"/>
      <c r="B5" s="450"/>
      <c r="C5" s="128">
        <v>44935</v>
      </c>
      <c r="D5" s="128">
        <v>44936</v>
      </c>
      <c r="E5" s="128">
        <v>44937</v>
      </c>
      <c r="F5" s="128">
        <v>44938</v>
      </c>
      <c r="G5" s="128">
        <v>44939</v>
      </c>
      <c r="H5" s="128">
        <v>44940</v>
      </c>
      <c r="I5" s="128">
        <v>44941</v>
      </c>
      <c r="J5" s="128">
        <v>44942</v>
      </c>
      <c r="K5" s="128">
        <v>44943</v>
      </c>
      <c r="L5" s="128">
        <v>44944</v>
      </c>
      <c r="M5" s="128">
        <v>44945</v>
      </c>
      <c r="N5" s="128">
        <v>44946</v>
      </c>
      <c r="O5" s="128">
        <v>44947</v>
      </c>
      <c r="P5" s="128">
        <v>44948</v>
      </c>
    </row>
    <row r="6" spans="1:20" ht="15.75" thickBot="1" x14ac:dyDescent="0.3">
      <c r="B6" s="15" t="s">
        <v>412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4" t="s">
        <v>346</v>
      </c>
      <c r="C7" s="219">
        <v>19027.716666666671</v>
      </c>
      <c r="D7" s="220">
        <v>19470.5</v>
      </c>
      <c r="E7" s="220">
        <v>19172.216666666671</v>
      </c>
      <c r="F7" s="220">
        <v>19014.41</v>
      </c>
      <c r="G7" s="220">
        <v>19126.133333333331</v>
      </c>
      <c r="H7" s="220"/>
      <c r="I7" s="220"/>
      <c r="J7" s="222">
        <v>20113.433333333331</v>
      </c>
      <c r="K7" s="222">
        <v>19406.55</v>
      </c>
      <c r="L7" s="222">
        <v>20548.066666666669</v>
      </c>
      <c r="M7" s="222">
        <v>28322.816666666669</v>
      </c>
      <c r="N7" s="364">
        <v>30928.7</v>
      </c>
      <c r="O7" s="222"/>
      <c r="P7" s="223"/>
    </row>
    <row r="8" spans="1:20" x14ac:dyDescent="0.25">
      <c r="B8" s="188" t="s">
        <v>347</v>
      </c>
      <c r="C8" s="220">
        <v>38710.183333333327</v>
      </c>
      <c r="D8" s="220">
        <v>37332.133333333331</v>
      </c>
      <c r="E8" s="220">
        <v>37805.216666666667</v>
      </c>
      <c r="F8" s="220">
        <v>37872.366666666669</v>
      </c>
      <c r="G8" s="220">
        <v>37388.716666666667</v>
      </c>
      <c r="H8" s="220"/>
      <c r="I8" s="220"/>
      <c r="J8" s="221">
        <v>38841.48333333333</v>
      </c>
      <c r="K8" s="364">
        <v>37195.85</v>
      </c>
      <c r="L8" s="222">
        <v>37959.949999999997</v>
      </c>
      <c r="M8" s="364">
        <v>57141.716666666667</v>
      </c>
      <c r="N8" s="364">
        <v>54182.39</v>
      </c>
      <c r="O8" s="222"/>
      <c r="P8" s="223"/>
    </row>
    <row r="9" spans="1:20" x14ac:dyDescent="0.25">
      <c r="B9" s="188" t="s">
        <v>348</v>
      </c>
      <c r="C9" s="220">
        <v>15613.55</v>
      </c>
      <c r="D9" s="220">
        <v>14851.25</v>
      </c>
      <c r="E9" s="220">
        <v>14767.45</v>
      </c>
      <c r="F9" s="220">
        <v>16077.9</v>
      </c>
      <c r="G9" s="220">
        <v>14655.51666666667</v>
      </c>
      <c r="H9" s="220"/>
      <c r="I9" s="220"/>
      <c r="J9" s="221">
        <v>17276.716666666671</v>
      </c>
      <c r="K9" s="222">
        <v>14813.48333333333</v>
      </c>
      <c r="L9" s="222">
        <v>15476.816666666669</v>
      </c>
      <c r="M9" s="222">
        <v>13750.76666666667</v>
      </c>
      <c r="N9" s="222">
        <v>15154</v>
      </c>
      <c r="O9" s="222"/>
      <c r="P9" s="223"/>
    </row>
    <row r="10" spans="1:20" ht="17.25" customHeight="1" x14ac:dyDescent="0.25">
      <c r="B10" s="188" t="s">
        <v>349</v>
      </c>
      <c r="C10" s="220">
        <v>41305.599999999999</v>
      </c>
      <c r="D10" s="220">
        <v>39574.98333333333</v>
      </c>
      <c r="E10" s="220">
        <v>38810.933333333327</v>
      </c>
      <c r="F10" s="220">
        <v>38394.833333333343</v>
      </c>
      <c r="G10" s="220">
        <v>38153.050000000003</v>
      </c>
      <c r="H10" s="220"/>
      <c r="I10" s="220"/>
      <c r="J10" s="364">
        <v>37663.333333333343</v>
      </c>
      <c r="K10" s="364">
        <v>37322.01666666667</v>
      </c>
      <c r="L10" s="364">
        <v>42884.51666666667</v>
      </c>
      <c r="M10" s="364">
        <v>50622.5</v>
      </c>
      <c r="N10" s="364">
        <v>39858.416666666657</v>
      </c>
      <c r="O10" s="222"/>
      <c r="P10" s="223"/>
    </row>
    <row r="11" spans="1:20" x14ac:dyDescent="0.25">
      <c r="B11" s="188" t="s">
        <v>350</v>
      </c>
      <c r="C11" s="220">
        <v>10222.316666666669</v>
      </c>
      <c r="D11" s="220">
        <v>10740</v>
      </c>
      <c r="E11" s="220">
        <v>10960.6</v>
      </c>
      <c r="F11" s="220">
        <v>10810.933333333331</v>
      </c>
      <c r="G11" s="220">
        <v>10582.683333333331</v>
      </c>
      <c r="H11" s="220"/>
      <c r="I11" s="220"/>
      <c r="J11" s="222">
        <v>10609.41666666667</v>
      </c>
      <c r="K11" s="222">
        <v>10997.1</v>
      </c>
      <c r="L11" s="364">
        <v>11329.566666666669</v>
      </c>
      <c r="M11" s="364">
        <v>24814.65</v>
      </c>
      <c r="N11" s="222">
        <v>10967.48333333333</v>
      </c>
      <c r="O11" s="222"/>
      <c r="P11" s="223"/>
    </row>
    <row r="12" spans="1:20" x14ac:dyDescent="0.25">
      <c r="B12" s="188" t="s">
        <v>514</v>
      </c>
      <c r="C12" s="220">
        <v>11482.16666666667</v>
      </c>
      <c r="D12" s="220">
        <v>11094.25</v>
      </c>
      <c r="E12" s="220">
        <v>10961.35</v>
      </c>
      <c r="F12" s="220">
        <v>11497.933333333331</v>
      </c>
      <c r="G12" s="220">
        <v>13427.25</v>
      </c>
      <c r="H12" s="220"/>
      <c r="I12" s="220"/>
      <c r="J12" s="364">
        <v>11690.36666666667</v>
      </c>
      <c r="K12" s="364">
        <v>11393.216666666671</v>
      </c>
      <c r="L12" s="222">
        <v>12051.58333333333</v>
      </c>
      <c r="M12" s="222">
        <v>96570.166666666686</v>
      </c>
      <c r="N12" s="364">
        <v>82265.25</v>
      </c>
      <c r="O12" s="222"/>
      <c r="P12" s="223"/>
    </row>
    <row r="13" spans="1:20" x14ac:dyDescent="0.25">
      <c r="B13" s="188" t="s">
        <v>352</v>
      </c>
      <c r="C13" s="220">
        <v>9256.2166666666672</v>
      </c>
      <c r="D13" s="220">
        <v>8517.6833333333325</v>
      </c>
      <c r="E13" s="220">
        <v>8175.3</v>
      </c>
      <c r="F13" s="220">
        <v>7908.85</v>
      </c>
      <c r="G13" s="220">
        <v>7426.7</v>
      </c>
      <c r="H13" s="220"/>
      <c r="I13" s="220"/>
      <c r="J13" s="222">
        <v>9475.0166666666664</v>
      </c>
      <c r="K13" s="222">
        <v>8358.4833333333336</v>
      </c>
      <c r="L13" s="364">
        <v>9559.3666666666686</v>
      </c>
      <c r="M13" s="364">
        <v>9281.6333333333314</v>
      </c>
      <c r="N13" s="222">
        <v>9781.1333333333314</v>
      </c>
      <c r="O13" s="222"/>
      <c r="P13" s="223"/>
    </row>
    <row r="14" spans="1:20" x14ac:dyDescent="0.25">
      <c r="B14" s="188" t="s">
        <v>353</v>
      </c>
      <c r="C14" s="220">
        <v>293.86666666666667</v>
      </c>
      <c r="D14" s="220">
        <v>226.35</v>
      </c>
      <c r="E14" s="220">
        <v>215.95</v>
      </c>
      <c r="F14" s="220">
        <v>226.2</v>
      </c>
      <c r="G14" s="220">
        <v>214.26666666666671</v>
      </c>
      <c r="H14" s="220"/>
      <c r="I14" s="220"/>
      <c r="J14" s="364">
        <v>2811.4</v>
      </c>
      <c r="K14" s="222">
        <v>2231.15</v>
      </c>
      <c r="L14" s="364">
        <v>92013.95</v>
      </c>
      <c r="M14" s="364">
        <v>1626.4666666666669</v>
      </c>
      <c r="N14" s="222">
        <v>1471.116666666667</v>
      </c>
      <c r="O14" s="364"/>
      <c r="P14" s="365"/>
    </row>
    <row r="15" spans="1:20" ht="15.75" thickBot="1" x14ac:dyDescent="0.3">
      <c r="B15" s="188" t="s">
        <v>390</v>
      </c>
      <c r="C15" s="220">
        <v>30679.066666666669</v>
      </c>
      <c r="D15" s="220">
        <v>34722.416666666657</v>
      </c>
      <c r="E15" s="220">
        <v>34152.98333333333</v>
      </c>
      <c r="F15" s="220">
        <v>35066.283333333333</v>
      </c>
      <c r="G15" s="220">
        <v>36619.199999999997</v>
      </c>
      <c r="H15" s="220"/>
      <c r="I15" s="220"/>
      <c r="J15" s="222">
        <v>38619.866666666669</v>
      </c>
      <c r="K15" s="364">
        <v>38393.35</v>
      </c>
      <c r="L15" s="222">
        <v>40592.333333333343</v>
      </c>
      <c r="M15" s="222">
        <v>39034.183333333327</v>
      </c>
      <c r="N15" s="222">
        <v>37797.583333333343</v>
      </c>
      <c r="O15" s="364"/>
      <c r="P15" s="365"/>
    </row>
    <row r="16" spans="1:20" ht="15.75" thickBot="1" x14ac:dyDescent="0.3">
      <c r="B16" s="196" t="s">
        <v>16</v>
      </c>
      <c r="C16" s="224">
        <v>176590.68333333335</v>
      </c>
      <c r="D16" s="224">
        <v>176529.56666666665</v>
      </c>
      <c r="E16" s="224">
        <v>175022</v>
      </c>
      <c r="F16" s="224">
        <v>176869.71000000002</v>
      </c>
      <c r="G16" s="224">
        <v>177593.51666666666</v>
      </c>
      <c r="H16" s="224">
        <v>0</v>
      </c>
      <c r="I16" s="225">
        <v>0</v>
      </c>
      <c r="J16" s="226">
        <f>SUM(J7:J15)</f>
        <v>187101.03333333335</v>
      </c>
      <c r="K16" s="226">
        <f t="shared" ref="K16:P16" si="0">SUM(K7:K15)</f>
        <v>180111.2</v>
      </c>
      <c r="L16" s="226">
        <f t="shared" si="0"/>
        <v>282416.15000000002</v>
      </c>
      <c r="M16" s="226">
        <f t="shared" si="0"/>
        <v>321164.90000000002</v>
      </c>
      <c r="N16" s="226">
        <f t="shared" si="0"/>
        <v>282406.07333333336</v>
      </c>
      <c r="O16" s="226">
        <f t="shared" si="0"/>
        <v>0</v>
      </c>
      <c r="P16" s="226">
        <f t="shared" si="0"/>
        <v>0</v>
      </c>
      <c r="Q16" s="290"/>
      <c r="S16" s="290"/>
      <c r="T16" s="291"/>
    </row>
    <row r="17" spans="2:18" ht="15.75" thickBot="1" x14ac:dyDescent="0.3">
      <c r="B17" s="197" t="s">
        <v>413</v>
      </c>
      <c r="C17" s="200"/>
      <c r="D17" s="201"/>
      <c r="R17" s="291"/>
    </row>
    <row r="18" spans="2:18" x14ac:dyDescent="0.25">
      <c r="B18" s="198" t="s">
        <v>358</v>
      </c>
      <c r="C18" s="227"/>
      <c r="D18" s="228"/>
      <c r="E18" s="228"/>
      <c r="F18" s="228"/>
      <c r="G18" s="228"/>
      <c r="H18" s="370">
        <v>9381.75</v>
      </c>
      <c r="I18" s="371"/>
      <c r="J18" s="229"/>
      <c r="K18" s="230"/>
      <c r="L18" s="230"/>
      <c r="M18" s="230"/>
      <c r="N18" s="230"/>
      <c r="O18" s="107">
        <v>9720.6166666666595</v>
      </c>
      <c r="P18" s="461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2">
        <v>2273.5333333333301</v>
      </c>
      <c r="I19" s="373"/>
      <c r="J19" s="192"/>
      <c r="K19" s="222"/>
      <c r="L19" s="222"/>
      <c r="M19" s="193"/>
      <c r="N19" s="193"/>
      <c r="O19" s="413">
        <v>2133.8166666666598</v>
      </c>
      <c r="P19" s="462"/>
    </row>
    <row r="20" spans="2:18" x14ac:dyDescent="0.25">
      <c r="B20" s="188" t="s">
        <v>416</v>
      </c>
      <c r="C20" s="219"/>
      <c r="D20" s="220"/>
      <c r="E20" s="220"/>
      <c r="F20" s="220"/>
      <c r="G20" s="220"/>
      <c r="H20" s="372">
        <v>17387.8</v>
      </c>
      <c r="I20" s="373"/>
      <c r="J20" s="192"/>
      <c r="K20" s="222"/>
      <c r="L20" s="222"/>
      <c r="M20" s="193"/>
      <c r="N20" s="193"/>
      <c r="O20" s="413">
        <v>19641.083333333299</v>
      </c>
      <c r="P20" s="462"/>
    </row>
    <row r="21" spans="2:18" x14ac:dyDescent="0.25">
      <c r="B21" s="188" t="s">
        <v>458</v>
      </c>
      <c r="C21" s="219"/>
      <c r="D21" s="220"/>
      <c r="E21" s="220"/>
      <c r="F21" s="220"/>
      <c r="G21" s="220"/>
      <c r="H21" s="372">
        <v>27818.133333333299</v>
      </c>
      <c r="I21" s="373"/>
      <c r="J21" s="192"/>
      <c r="K21" s="222"/>
      <c r="L21" s="222"/>
      <c r="M21" s="193"/>
      <c r="N21" s="193"/>
      <c r="O21" s="413">
        <v>27515.733333333301</v>
      </c>
      <c r="P21" s="462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2">
        <v>15908.1833333333</v>
      </c>
      <c r="I22" s="373"/>
      <c r="J22" s="192"/>
      <c r="K22" s="222"/>
      <c r="L22" s="222"/>
      <c r="M22" s="193"/>
      <c r="N22" s="193"/>
      <c r="O22" s="413">
        <v>9842.3333333333303</v>
      </c>
      <c r="P22" s="462"/>
    </row>
    <row r="23" spans="2:18" x14ac:dyDescent="0.25">
      <c r="B23" s="188" t="s">
        <v>417</v>
      </c>
      <c r="C23" s="219"/>
      <c r="D23" s="220"/>
      <c r="E23" s="220"/>
      <c r="F23" s="220"/>
      <c r="G23" s="220"/>
      <c r="H23" s="372">
        <v>16397.349999999999</v>
      </c>
      <c r="I23" s="373"/>
      <c r="J23" s="192"/>
      <c r="K23" s="222"/>
      <c r="L23" s="222"/>
      <c r="M23" s="193"/>
      <c r="N23" s="193"/>
      <c r="O23" s="413">
        <v>20004.916666666599</v>
      </c>
      <c r="P23" s="462"/>
    </row>
    <row r="24" spans="2:18" x14ac:dyDescent="0.25">
      <c r="B24" s="257" t="s">
        <v>414</v>
      </c>
      <c r="C24" s="219"/>
      <c r="D24" s="220"/>
      <c r="E24" s="220"/>
      <c r="F24" s="220"/>
      <c r="G24" s="220"/>
      <c r="H24" s="372"/>
      <c r="I24" s="373"/>
      <c r="J24" s="366"/>
      <c r="K24" s="222"/>
      <c r="L24" s="222"/>
      <c r="M24" s="193"/>
      <c r="N24" s="193"/>
      <c r="O24" s="413"/>
      <c r="P24" s="463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2"/>
      <c r="I25" s="373">
        <v>19137.516666666601</v>
      </c>
      <c r="J25" s="192"/>
      <c r="K25" s="222"/>
      <c r="L25" s="222"/>
      <c r="M25" s="193"/>
      <c r="N25" s="193"/>
      <c r="O25" s="413"/>
      <c r="P25" s="463">
        <v>24140.25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2"/>
      <c r="I26" s="373">
        <v>19896.7833333333</v>
      </c>
      <c r="J26" s="192"/>
      <c r="K26" s="222"/>
      <c r="L26" s="222"/>
      <c r="M26" s="193"/>
      <c r="N26" s="193"/>
      <c r="O26" s="413"/>
      <c r="P26" s="463">
        <v>21020.0666666666</v>
      </c>
    </row>
    <row r="27" spans="2:18" x14ac:dyDescent="0.25">
      <c r="B27" s="188" t="s">
        <v>415</v>
      </c>
      <c r="C27" s="220"/>
      <c r="D27" s="220"/>
      <c r="E27" s="220"/>
      <c r="F27" s="220"/>
      <c r="G27" s="220"/>
      <c r="H27" s="372"/>
      <c r="I27" s="372">
        <v>12941.333333333299</v>
      </c>
      <c r="J27" s="192"/>
      <c r="K27" s="222"/>
      <c r="L27" s="222"/>
      <c r="M27" s="193"/>
      <c r="N27" s="193"/>
      <c r="O27" s="413"/>
      <c r="P27" s="462">
        <v>12392.916666666601</v>
      </c>
    </row>
    <row r="28" spans="2:18" ht="15.75" thickBot="1" x14ac:dyDescent="0.3">
      <c r="B28" s="188" t="s">
        <v>357</v>
      </c>
      <c r="E28" s="220"/>
      <c r="H28" s="374"/>
      <c r="I28" s="373">
        <v>401.61666666666599</v>
      </c>
      <c r="J28" s="192"/>
      <c r="K28" s="222"/>
      <c r="L28" s="222"/>
      <c r="M28" s="193"/>
      <c r="N28" s="193"/>
      <c r="O28" s="463"/>
      <c r="P28" s="462">
        <v>1166.31666666666</v>
      </c>
    </row>
    <row r="29" spans="2:18" ht="15.75" thickBot="1" x14ac:dyDescent="0.3">
      <c r="B29" s="196" t="s">
        <v>222</v>
      </c>
      <c r="C29" s="224"/>
      <c r="D29" s="224"/>
      <c r="E29" s="224"/>
      <c r="F29" s="224"/>
      <c r="G29" s="224"/>
      <c r="H29" s="224">
        <v>89166.749999999942</v>
      </c>
      <c r="I29" s="225">
        <v>52377.249999999869</v>
      </c>
      <c r="J29" s="195"/>
      <c r="K29" s="195"/>
      <c r="L29" s="195"/>
      <c r="M29" s="195"/>
      <c r="N29" s="195"/>
      <c r="O29" s="195">
        <f>SUM(O18:O28)</f>
        <v>88858.499999999854</v>
      </c>
      <c r="P29" s="195">
        <f>SUM(P18:P28)</f>
        <v>58719.549999999857</v>
      </c>
    </row>
    <row r="30" spans="2:18" ht="15.75" thickBot="1" x14ac:dyDescent="0.3">
      <c r="C30" s="282"/>
      <c r="D30" s="282"/>
      <c r="E30" s="282"/>
      <c r="F30" s="283"/>
      <c r="G30" s="283"/>
      <c r="H30" s="283"/>
      <c r="I30" s="283"/>
      <c r="J30" s="285"/>
      <c r="K30" s="285"/>
      <c r="L30" s="285"/>
      <c r="M30" s="285"/>
      <c r="N30" s="285"/>
      <c r="O30" s="285"/>
      <c r="P30" s="285"/>
    </row>
    <row r="31" spans="2:18" ht="15.75" thickBot="1" x14ac:dyDescent="0.3">
      <c r="B31" s="131" t="s">
        <v>412</v>
      </c>
      <c r="C31" s="201" t="s">
        <v>532</v>
      </c>
      <c r="D31" s="201" t="s">
        <v>547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95810.976666666684</v>
      </c>
      <c r="D32" s="362">
        <f t="shared" ref="D32:D41" si="2">SUM(J7:P7)</f>
        <v>119319.56666666667</v>
      </c>
      <c r="E32" s="206">
        <f t="shared" ref="E32:E41" si="3">+IFERROR((D32-C32)/C32,"-")</f>
        <v>0.24536426636989692</v>
      </c>
    </row>
    <row r="33" spans="2:5" x14ac:dyDescent="0.25">
      <c r="B33" s="207" t="s">
        <v>347</v>
      </c>
      <c r="C33" s="204">
        <f t="shared" si="1"/>
        <v>189108.61666666667</v>
      </c>
      <c r="D33" s="362">
        <f t="shared" si="2"/>
        <v>225321.39</v>
      </c>
      <c r="E33" s="210">
        <f t="shared" si="3"/>
        <v>0.19149192655332034</v>
      </c>
    </row>
    <row r="34" spans="2:5" x14ac:dyDescent="0.25">
      <c r="B34" s="207" t="s">
        <v>348</v>
      </c>
      <c r="C34" s="204">
        <f t="shared" si="1"/>
        <v>75965.666666666672</v>
      </c>
      <c r="D34" s="205">
        <f t="shared" si="2"/>
        <v>76471.78333333334</v>
      </c>
      <c r="E34" s="210">
        <f t="shared" si="3"/>
        <v>6.6624396108768682E-3</v>
      </c>
    </row>
    <row r="35" spans="2:5" x14ac:dyDescent="0.25">
      <c r="B35" s="207" t="s">
        <v>349</v>
      </c>
      <c r="C35" s="204">
        <f t="shared" si="1"/>
        <v>196239.40000000002</v>
      </c>
      <c r="D35" s="362">
        <f t="shared" si="2"/>
        <v>208350.78333333333</v>
      </c>
      <c r="E35" s="210">
        <f t="shared" si="3"/>
        <v>6.1717388726898373E-2</v>
      </c>
    </row>
    <row r="36" spans="2:5" x14ac:dyDescent="0.25">
      <c r="B36" s="207" t="s">
        <v>350</v>
      </c>
      <c r="C36" s="204">
        <f t="shared" si="1"/>
        <v>53316.53333333334</v>
      </c>
      <c r="D36" s="205">
        <f t="shared" si="2"/>
        <v>68718.216666666674</v>
      </c>
      <c r="E36" s="210">
        <f t="shared" si="3"/>
        <v>0.28887255735556699</v>
      </c>
    </row>
    <row r="37" spans="2:5" x14ac:dyDescent="0.25">
      <c r="B37" s="207" t="s">
        <v>351</v>
      </c>
      <c r="C37" s="204">
        <f t="shared" si="1"/>
        <v>58462.95</v>
      </c>
      <c r="D37" s="205">
        <f t="shared" si="2"/>
        <v>213970.58333333337</v>
      </c>
      <c r="E37" s="210">
        <f t="shared" si="3"/>
        <v>2.6599347678030849</v>
      </c>
    </row>
    <row r="38" spans="2:5" x14ac:dyDescent="0.25">
      <c r="B38" s="207" t="s">
        <v>352</v>
      </c>
      <c r="C38" s="204">
        <f t="shared" si="1"/>
        <v>41284.75</v>
      </c>
      <c r="D38" s="205">
        <f t="shared" si="2"/>
        <v>46455.633333333331</v>
      </c>
      <c r="E38" s="210">
        <f t="shared" si="3"/>
        <v>0.12524923448327363</v>
      </c>
    </row>
    <row r="39" spans="2:5" x14ac:dyDescent="0.25">
      <c r="B39" s="203" t="s">
        <v>353</v>
      </c>
      <c r="C39" s="204">
        <f t="shared" si="1"/>
        <v>1176.6333333333334</v>
      </c>
      <c r="D39" s="205">
        <f t="shared" si="2"/>
        <v>100154.08333333333</v>
      </c>
      <c r="E39" s="211">
        <f t="shared" si="3"/>
        <v>84.119196011218435</v>
      </c>
    </row>
    <row r="40" spans="2:5" ht="15.75" thickBot="1" x14ac:dyDescent="0.3">
      <c r="B40" s="203" t="s">
        <v>390</v>
      </c>
      <c r="C40" s="204">
        <f t="shared" si="1"/>
        <v>171239.94999999995</v>
      </c>
      <c r="D40" s="205">
        <f t="shared" si="2"/>
        <v>194437.31666666668</v>
      </c>
      <c r="E40" s="211">
        <f t="shared" ref="E40" si="4">+IFERROR((D40-C40)/C40,"-")</f>
        <v>0.13546702546144596</v>
      </c>
    </row>
    <row r="41" spans="2:5" ht="15.75" thickBot="1" x14ac:dyDescent="0.3">
      <c r="B41" s="212" t="s">
        <v>16</v>
      </c>
      <c r="C41" s="213">
        <f t="shared" si="1"/>
        <v>882605.47666666657</v>
      </c>
      <c r="D41" s="214">
        <f t="shared" si="2"/>
        <v>1253199.3566666669</v>
      </c>
      <c r="E41" s="215">
        <f t="shared" si="3"/>
        <v>0.41988622300376055</v>
      </c>
    </row>
    <row r="42" spans="2:5" ht="15.75" thickBot="1" x14ac:dyDescent="0.3">
      <c r="B42" s="131" t="s">
        <v>413</v>
      </c>
      <c r="E42" s="286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7">
        <f t="shared" ref="C43:C49" si="6">H18</f>
        <v>9381.75</v>
      </c>
      <c r="D43" s="288">
        <f>O18</f>
        <v>9720.6166666666595</v>
      </c>
      <c r="E43" s="289">
        <f t="shared" si="5"/>
        <v>3.6119771542266581E-2</v>
      </c>
    </row>
    <row r="44" spans="2:5" ht="15.75" thickBot="1" x14ac:dyDescent="0.3">
      <c r="B44" s="207" t="s">
        <v>359</v>
      </c>
      <c r="C44" s="287">
        <f t="shared" si="6"/>
        <v>2273.5333333333301</v>
      </c>
      <c r="D44" s="288">
        <f t="shared" ref="D44:D48" si="7">O19</f>
        <v>2133.8166666666598</v>
      </c>
      <c r="E44" s="289">
        <f t="shared" si="5"/>
        <v>-6.1453537811924405E-2</v>
      </c>
    </row>
    <row r="45" spans="2:5" ht="15.75" thickBot="1" x14ac:dyDescent="0.3">
      <c r="B45" s="298" t="s">
        <v>416</v>
      </c>
      <c r="C45" s="287">
        <f t="shared" si="6"/>
        <v>17387.8</v>
      </c>
      <c r="D45" s="288">
        <f t="shared" si="7"/>
        <v>19641.083333333299</v>
      </c>
      <c r="E45" s="289">
        <f t="shared" si="5"/>
        <v>0.12958990403232729</v>
      </c>
    </row>
    <row r="46" spans="2:5" ht="15.75" thickBot="1" x14ac:dyDescent="0.3">
      <c r="B46" s="207" t="s">
        <v>458</v>
      </c>
      <c r="C46" s="287">
        <f t="shared" si="6"/>
        <v>27818.133333333299</v>
      </c>
      <c r="D46" s="288">
        <f t="shared" si="7"/>
        <v>27515.733333333301</v>
      </c>
      <c r="E46" s="289">
        <f t="shared" si="5"/>
        <v>-1.087060718188609E-2</v>
      </c>
    </row>
    <row r="47" spans="2:5" ht="15.75" thickBot="1" x14ac:dyDescent="0.3">
      <c r="B47" s="207" t="s">
        <v>450</v>
      </c>
      <c r="C47" s="287">
        <f t="shared" si="6"/>
        <v>15908.1833333333</v>
      </c>
      <c r="D47" s="288">
        <f t="shared" si="7"/>
        <v>9842.3333333333303</v>
      </c>
      <c r="E47" s="289">
        <f t="shared" si="5"/>
        <v>-0.38130375247121129</v>
      </c>
    </row>
    <row r="48" spans="2:5" ht="15.75" thickBot="1" x14ac:dyDescent="0.3">
      <c r="B48" s="298" t="s">
        <v>417</v>
      </c>
      <c r="C48" s="287">
        <f t="shared" si="6"/>
        <v>16397.349999999999</v>
      </c>
      <c r="D48" s="288">
        <f t="shared" si="7"/>
        <v>20004.916666666599</v>
      </c>
      <c r="E48" s="289">
        <f t="shared" si="5"/>
        <v>0.22000912749112511</v>
      </c>
    </row>
    <row r="49" spans="2:5" ht="15.75" thickBot="1" x14ac:dyDescent="0.3">
      <c r="B49" s="131" t="s">
        <v>414</v>
      </c>
      <c r="C49" s="287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7">
        <f>I25</f>
        <v>19137.516666666601</v>
      </c>
      <c r="D50" s="231">
        <f>P25</f>
        <v>24140.25</v>
      </c>
      <c r="E50" s="210">
        <f t="shared" si="5"/>
        <v>0.26140974403680467</v>
      </c>
    </row>
    <row r="51" spans="2:5" ht="15.75" thickBot="1" x14ac:dyDescent="0.3">
      <c r="B51" s="207" t="s">
        <v>356</v>
      </c>
      <c r="C51" s="287">
        <f>I26</f>
        <v>19896.7833333333</v>
      </c>
      <c r="D51" s="231">
        <f>P26</f>
        <v>21020.0666666666</v>
      </c>
      <c r="E51" s="210">
        <f t="shared" si="5"/>
        <v>5.6455524217899643E-2</v>
      </c>
    </row>
    <row r="52" spans="2:5" ht="15.75" thickBot="1" x14ac:dyDescent="0.3">
      <c r="B52" s="298" t="s">
        <v>415</v>
      </c>
      <c r="C52" s="287">
        <f>I27</f>
        <v>12941.333333333299</v>
      </c>
      <c r="D52" s="363">
        <f>P27</f>
        <v>12392.916666666601</v>
      </c>
      <c r="E52" s="210">
        <f t="shared" ref="E52" si="8">+IFERROR((D52-C52)/C52,"-")</f>
        <v>-4.2377137852877104E-2</v>
      </c>
    </row>
    <row r="53" spans="2:5" ht="15.75" thickBot="1" x14ac:dyDescent="0.3">
      <c r="B53" s="207" t="s">
        <v>357</v>
      </c>
      <c r="C53" s="287">
        <f>I28</f>
        <v>401.61666666666599</v>
      </c>
      <c r="D53" s="363">
        <f t="shared" ref="D53" si="9">P28</f>
        <v>1166.31666666666</v>
      </c>
      <c r="E53" s="210">
        <f t="shared" si="5"/>
        <v>1.9040544466115996</v>
      </c>
    </row>
    <row r="54" spans="2:5" ht="15.75" thickBot="1" x14ac:dyDescent="0.3">
      <c r="B54" s="196" t="s">
        <v>222</v>
      </c>
      <c r="C54" s="213">
        <f>SUM(C43:C53)</f>
        <v>141543.9999999998</v>
      </c>
      <c r="D54" s="214">
        <f>SUM(D43:D53)</f>
        <v>147578.0499999997</v>
      </c>
      <c r="E54" s="215">
        <f t="shared" si="5"/>
        <v>4.2630206861470003E-2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P9" sqref="P9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5"/>
      <c r="B2" s="295"/>
      <c r="C2" s="451" t="s">
        <v>532</v>
      </c>
      <c r="D2" s="452"/>
      <c r="E2" s="452"/>
      <c r="F2" s="452"/>
      <c r="G2" s="452"/>
      <c r="H2" s="452"/>
      <c r="I2" s="453"/>
      <c r="J2" s="451" t="s">
        <v>547</v>
      </c>
      <c r="K2" s="452"/>
      <c r="L2" s="452"/>
      <c r="M2" s="452"/>
      <c r="N2" s="452"/>
      <c r="O2" s="452"/>
      <c r="P2" s="453"/>
      <c r="Q2" s="451" t="s">
        <v>547</v>
      </c>
      <c r="R2" s="452"/>
      <c r="S2" s="452"/>
      <c r="T2" s="452"/>
      <c r="U2" s="452"/>
      <c r="V2" s="452"/>
      <c r="W2" s="453"/>
    </row>
    <row r="3" spans="1:23" ht="15.75" thickBot="1" x14ac:dyDescent="0.3">
      <c r="A3" s="295"/>
      <c r="B3" s="295"/>
      <c r="C3" s="454" t="s">
        <v>2</v>
      </c>
      <c r="D3" s="455"/>
      <c r="E3" s="455"/>
      <c r="F3" s="455"/>
      <c r="G3" s="455"/>
      <c r="H3" s="455"/>
      <c r="I3" s="456"/>
      <c r="J3" s="454" t="s">
        <v>2</v>
      </c>
      <c r="K3" s="455"/>
      <c r="L3" s="455"/>
      <c r="M3" s="455"/>
      <c r="N3" s="455"/>
      <c r="O3" s="455"/>
      <c r="P3" s="456"/>
      <c r="Q3" s="457" t="s">
        <v>224</v>
      </c>
      <c r="R3" s="458"/>
      <c r="S3" s="458"/>
      <c r="T3" s="458"/>
      <c r="U3" s="458"/>
      <c r="V3" s="458"/>
      <c r="W3" s="459"/>
    </row>
    <row r="4" spans="1:23" ht="15.75" thickBot="1" x14ac:dyDescent="0.3">
      <c r="A4" s="295"/>
      <c r="B4" s="295"/>
      <c r="C4" s="128">
        <v>44935</v>
      </c>
      <c r="D4" s="128">
        <v>44936</v>
      </c>
      <c r="E4" s="128">
        <v>44937</v>
      </c>
      <c r="F4" s="128">
        <v>44938</v>
      </c>
      <c r="G4" s="128">
        <v>44939</v>
      </c>
      <c r="H4" s="128">
        <v>44940</v>
      </c>
      <c r="I4" s="128">
        <v>44941</v>
      </c>
      <c r="J4" s="128">
        <v>44942</v>
      </c>
      <c r="K4" s="128">
        <v>44943</v>
      </c>
      <c r="L4" s="128">
        <v>44944</v>
      </c>
      <c r="M4" s="128">
        <v>44945</v>
      </c>
      <c r="N4" s="128">
        <v>44946</v>
      </c>
      <c r="O4" s="128">
        <v>44947</v>
      </c>
      <c r="P4" s="128">
        <v>44948</v>
      </c>
      <c r="Q4" s="128">
        <v>44942</v>
      </c>
      <c r="R4" s="128">
        <v>44943</v>
      </c>
      <c r="S4" s="128">
        <v>44944</v>
      </c>
      <c r="T4" s="128">
        <v>44945</v>
      </c>
      <c r="U4" s="128">
        <v>44946</v>
      </c>
      <c r="V4" s="128">
        <v>44947</v>
      </c>
      <c r="W4" s="128">
        <v>44948</v>
      </c>
    </row>
    <row r="5" spans="1:23" ht="15.75" thickBot="1" x14ac:dyDescent="0.3">
      <c r="A5" s="295"/>
      <c r="B5" s="295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412</v>
      </c>
      <c r="C6" s="232"/>
      <c r="D6" s="233"/>
      <c r="E6" s="233"/>
      <c r="F6" s="233"/>
      <c r="G6" s="233"/>
      <c r="H6" s="233"/>
      <c r="I6" s="234"/>
      <c r="J6" s="235"/>
      <c r="K6" s="236"/>
      <c r="L6" s="236"/>
      <c r="M6" s="236"/>
      <c r="N6" s="236"/>
      <c r="O6" s="236"/>
      <c r="P6" s="237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8">
        <f>IFERROR('Más Vistos-H'!C7/'Más Vistos-U'!C6,0)</f>
        <v>0.67193010335004844</v>
      </c>
      <c r="D7" s="239">
        <f>IFERROR('Más Vistos-H'!D7/'Más Vistos-U'!D6,0)</f>
        <v>0.68260061702426023</v>
      </c>
      <c r="E7" s="239">
        <f>IFERROR('Más Vistos-H'!E7/'Más Vistos-U'!E6,0)</f>
        <v>0.70117458459813009</v>
      </c>
      <c r="F7" s="239">
        <f>IFERROR('Más Vistos-H'!F7/'Más Vistos-U'!F6,0)</f>
        <v>0.70515149267569066</v>
      </c>
      <c r="G7" s="239">
        <f>IFERROR('Más Vistos-H'!G7/'Más Vistos-U'!G6,0)</f>
        <v>0.72376195161331003</v>
      </c>
      <c r="H7" s="239">
        <f>IFERROR('Más Vistos-H'!H7/'Más Vistos-U'!H6,0)</f>
        <v>0</v>
      </c>
      <c r="I7" s="239">
        <f>IFERROR('Más Vistos-H'!I7/'Más Vistos-U'!I6,0)</f>
        <v>0</v>
      </c>
      <c r="J7" s="240">
        <f>IFERROR('Más Vistos-H'!J7/'Más Vistos-U'!J6,0)</f>
        <v>0.65874409109269738</v>
      </c>
      <c r="K7" s="241">
        <f>IFERROR('Más Vistos-H'!K7/'Más Vistos-U'!K6,0)</f>
        <v>0.70461658557838935</v>
      </c>
      <c r="L7" s="241">
        <f>IFERROR('Más Vistos-H'!L7/'Más Vistos-U'!L6,0)</f>
        <v>0.6834320051442383</v>
      </c>
      <c r="M7" s="241">
        <f>IFERROR('Más Vistos-H'!M7/'Más Vistos-U'!M6,0)</f>
        <v>0.59137695835856319</v>
      </c>
      <c r="N7" s="241">
        <f>IFERROR('Más Vistos-H'!N7/'Más Vistos-U'!N6,0)</f>
        <v>0.6356083025071928</v>
      </c>
      <c r="O7" s="241">
        <f>IFERROR('Más Vistos-H'!O7/'Más Vistos-U'!O6,0)</f>
        <v>0</v>
      </c>
      <c r="P7" s="241">
        <f>IFERROR('Más Vistos-H'!P7/'Más Vistos-U'!P6,0)</f>
        <v>0</v>
      </c>
      <c r="Q7" s="27">
        <f t="shared" ref="Q7:Q16" si="0">IFERROR((J7-C7)/C7,"-")</f>
        <v>-1.9624083206883313E-2</v>
      </c>
      <c r="R7" s="28">
        <f t="shared" ref="R7:R16" si="1">IFERROR((K7-D7)/D7,"-")</f>
        <v>3.2253074499267058E-2</v>
      </c>
      <c r="S7" s="28">
        <f t="shared" ref="S7:S16" si="2">IFERROR((L7-E7)/E7,"-")</f>
        <v>-2.5304082383506159E-2</v>
      </c>
      <c r="T7" s="28">
        <f t="shared" ref="T7:T16" si="3">IFERROR((M7-F7)/F7,"-")</f>
        <v>-0.16134764727705686</v>
      </c>
      <c r="U7" s="28">
        <f t="shared" ref="U7:U16" si="4">IFERROR((N7-G7)/G7,"-")</f>
        <v>-0.12179923096208264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8">
        <f>IFERROR('Más Vistos-H'!C8/'Más Vistos-U'!C7,0)</f>
        <v>0.92908156326253033</v>
      </c>
      <c r="D8" s="239">
        <f>IFERROR('Más Vistos-H'!D8/'Más Vistos-U'!D7,0)</f>
        <v>0.82846152708120657</v>
      </c>
      <c r="E8" s="239">
        <f>IFERROR('Más Vistos-H'!E8/'Más Vistos-U'!E7,0)</f>
        <v>0.85281336942627262</v>
      </c>
      <c r="F8" s="239">
        <f>IFERROR('Más Vistos-H'!F8/'Más Vistos-U'!F7,0)</f>
        <v>0.85919296414770452</v>
      </c>
      <c r="G8" s="239">
        <f>IFERROR('Más Vistos-H'!G8/'Más Vistos-U'!G7,0)</f>
        <v>0.86087625582341343</v>
      </c>
      <c r="H8" s="239">
        <f>IFERROR('Más Vistos-H'!H8/'Más Vistos-U'!H7,0)</f>
        <v>0</v>
      </c>
      <c r="I8" s="239">
        <f>IFERROR('Más Vistos-H'!I8/'Más Vistos-U'!I7,0)</f>
        <v>0</v>
      </c>
      <c r="J8" s="240">
        <f>IFERROR('Más Vistos-H'!J8/'Más Vistos-U'!J7,0)</f>
        <v>0.85687933405399042</v>
      </c>
      <c r="K8" s="241">
        <f>IFERROR('Más Vistos-H'!K8/'Más Vistos-U'!K7,0)</f>
        <v>0.84075518184489495</v>
      </c>
      <c r="L8" s="241">
        <f>IFERROR('Más Vistos-H'!L8/'Más Vistos-U'!L7,0)</f>
        <v>0.80358927134933733</v>
      </c>
      <c r="M8" s="241">
        <f>IFERROR('Más Vistos-H'!M8/'Más Vistos-U'!M7,0)</f>
        <v>0.81243376840029957</v>
      </c>
      <c r="N8" s="241">
        <f>IFERROR('Más Vistos-H'!N8/'Más Vistos-U'!N7,0)</f>
        <v>0.74759078867487172</v>
      </c>
      <c r="O8" s="241">
        <f>IFERROR('Más Vistos-H'!O8/'Más Vistos-U'!O7,0)</f>
        <v>0</v>
      </c>
      <c r="P8" s="241">
        <f>IFERROR('Más Vistos-H'!P8/'Más Vistos-U'!P7,0)</f>
        <v>0</v>
      </c>
      <c r="Q8" s="27">
        <f t="shared" si="0"/>
        <v>-7.7713552893028129E-2</v>
      </c>
      <c r="R8" s="28">
        <f t="shared" si="1"/>
        <v>1.4839137801607704E-2</v>
      </c>
      <c r="S8" s="28">
        <f t="shared" si="2"/>
        <v>-5.7719660410636663E-2</v>
      </c>
      <c r="T8" s="28">
        <f t="shared" si="3"/>
        <v>-5.4422228414997283E-2</v>
      </c>
      <c r="U8" s="28">
        <f t="shared" si="4"/>
        <v>-0.13159320678462214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8">
        <f>IFERROR('Más Vistos-H'!C9/'Más Vistos-U'!C8,0)</f>
        <v>1.0546845447176438</v>
      </c>
      <c r="D9" s="239">
        <f>IFERROR('Más Vistos-H'!D9/'Más Vistos-U'!D8,0)</f>
        <v>0.92260980306889484</v>
      </c>
      <c r="E9" s="239">
        <f>IFERROR('Más Vistos-H'!E9/'Más Vistos-U'!E8,0)</f>
        <v>0.95551277903591081</v>
      </c>
      <c r="F9" s="239">
        <f>IFERROR('Más Vistos-H'!F9/'Más Vistos-U'!F8,0)</f>
        <v>0.97613381094044072</v>
      </c>
      <c r="G9" s="239">
        <f>IFERROR('Más Vistos-H'!G9/'Más Vistos-U'!G8,0)</f>
        <v>0.96812766988153454</v>
      </c>
      <c r="H9" s="239">
        <f>IFERROR('Más Vistos-H'!H9/'Más Vistos-U'!H8,0)</f>
        <v>0</v>
      </c>
      <c r="I9" s="239">
        <f>IFERROR('Más Vistos-H'!I9/'Más Vistos-U'!I8,0)</f>
        <v>0</v>
      </c>
      <c r="J9" s="240">
        <f>IFERROR('Más Vistos-H'!J9/'Más Vistos-U'!J8,0)</f>
        <v>1.075894673475319</v>
      </c>
      <c r="K9" s="241">
        <f>IFERROR('Más Vistos-H'!K9/'Más Vistos-U'!K8,0)</f>
        <v>0.95080124090714568</v>
      </c>
      <c r="L9" s="241">
        <f>IFERROR('Más Vistos-H'!L9/'Más Vistos-U'!L8,0)</f>
        <v>0.91217166656843696</v>
      </c>
      <c r="M9" s="241">
        <f>IFERROR('Más Vistos-H'!M9/'Más Vistos-U'!M8,0)</f>
        <v>0.56901293828795296</v>
      </c>
      <c r="N9" s="241">
        <f>IFERROR('Más Vistos-H'!N9/'Más Vistos-U'!N8,0)</f>
        <v>0.78282880462857729</v>
      </c>
      <c r="O9" s="241">
        <f>IFERROR('Más Vistos-H'!O9/'Más Vistos-U'!O8,0)</f>
        <v>0</v>
      </c>
      <c r="P9" s="241">
        <f>IFERROR('Más Vistos-H'!P9/'Más Vistos-U'!P8,0)</f>
        <v>0</v>
      </c>
      <c r="Q9" s="27">
        <f t="shared" si="0"/>
        <v>2.0110400653830986E-2</v>
      </c>
      <c r="R9" s="28">
        <f t="shared" si="1"/>
        <v>3.0556187181706846E-2</v>
      </c>
      <c r="S9" s="28">
        <f t="shared" si="2"/>
        <v>-4.5359008710698756E-2</v>
      </c>
      <c r="T9" s="28">
        <f t="shared" si="3"/>
        <v>-0.41707486011600559</v>
      </c>
      <c r="U9" s="28">
        <f t="shared" si="4"/>
        <v>-0.19139920386288664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8">
        <f>IFERROR('Más Vistos-H'!C10/'Más Vistos-U'!C9,0)</f>
        <v>0.98876361460203466</v>
      </c>
      <c r="D10" s="239">
        <f>IFERROR('Más Vistos-H'!D10/'Más Vistos-U'!D9,0)</f>
        <v>0.9561253251512003</v>
      </c>
      <c r="E10" s="239">
        <f>IFERROR('Más Vistos-H'!E10/'Más Vistos-U'!E9,0)</f>
        <v>0.94034679653364972</v>
      </c>
      <c r="F10" s="239">
        <f>IFERROR('Más Vistos-H'!F10/'Más Vistos-U'!F9,0)</f>
        <v>0.94357065034856213</v>
      </c>
      <c r="G10" s="239">
        <f>IFERROR('Más Vistos-H'!G10/'Más Vistos-U'!G9,0)</f>
        <v>0.99916328401204668</v>
      </c>
      <c r="H10" s="239">
        <f>IFERROR('Más Vistos-H'!H10/'Más Vistos-U'!H9,0)</f>
        <v>0</v>
      </c>
      <c r="I10" s="239">
        <f>IFERROR('Más Vistos-H'!I10/'Más Vistos-U'!I9,0)</f>
        <v>0</v>
      </c>
      <c r="J10" s="240">
        <f>IFERROR('Más Vistos-H'!J10/'Más Vistos-U'!J9,0)</f>
        <v>0.95011057575069602</v>
      </c>
      <c r="K10" s="241">
        <f>IFERROR('Más Vistos-H'!K10/'Más Vistos-U'!K9,0)</f>
        <v>0.92773911026042577</v>
      </c>
      <c r="L10" s="241">
        <f>IFERROR('Más Vistos-H'!L10/'Más Vistos-U'!L9,0)</f>
        <v>0.83664045937544718</v>
      </c>
      <c r="M10" s="241">
        <f>IFERROR('Más Vistos-H'!M10/'Más Vistos-U'!M9,0)</f>
        <v>0.70552040361244284</v>
      </c>
      <c r="N10" s="241">
        <f>IFERROR('Más Vistos-H'!N10/'Más Vistos-U'!N9,0)</f>
        <v>0.74992317340859183</v>
      </c>
      <c r="O10" s="241">
        <f>IFERROR('Más Vistos-H'!O10/'Más Vistos-U'!O9,0)</f>
        <v>0</v>
      </c>
      <c r="P10" s="241">
        <f>IFERROR('Más Vistos-H'!P10/'Más Vistos-U'!P9,0)</f>
        <v>0</v>
      </c>
      <c r="Q10" s="27">
        <f t="shared" si="0"/>
        <v>-3.909229494341377E-2</v>
      </c>
      <c r="R10" s="28">
        <f t="shared" si="1"/>
        <v>-2.9688801398797354E-2</v>
      </c>
      <c r="S10" s="28">
        <f t="shared" si="2"/>
        <v>-0.11028520280016871</v>
      </c>
      <c r="T10" s="28">
        <f t="shared" si="3"/>
        <v>-0.25228661642684808</v>
      </c>
      <c r="U10" s="28">
        <f t="shared" si="4"/>
        <v>-0.24944882842637542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8">
        <f>IFERROR('Más Vistos-H'!C11/'Más Vistos-U'!C10,0)</f>
        <v>0.37951797537281118</v>
      </c>
      <c r="D11" s="239">
        <f>IFERROR('Más Vistos-H'!D11/'Más Vistos-U'!D10,0)</f>
        <v>0.41949847668150925</v>
      </c>
      <c r="E11" s="239">
        <f>IFERROR('Más Vistos-H'!E11/'Más Vistos-U'!E10,0)</f>
        <v>0.44968408960367606</v>
      </c>
      <c r="F11" s="239">
        <f>IFERROR('Más Vistos-H'!F11/'Más Vistos-U'!F10,0)</f>
        <v>0.45268123831058249</v>
      </c>
      <c r="G11" s="239">
        <f>IFERROR('Más Vistos-H'!G11/'Más Vistos-U'!G10,0)</f>
        <v>0.43807936967890593</v>
      </c>
      <c r="H11" s="239">
        <f>IFERROR('Más Vistos-H'!H11/'Más Vistos-U'!H10,0)</f>
        <v>0</v>
      </c>
      <c r="I11" s="239">
        <f>IFERROR('Más Vistos-H'!I11/'Más Vistos-U'!I10,0)</f>
        <v>0</v>
      </c>
      <c r="J11" s="240">
        <f>IFERROR('Más Vistos-H'!J11/'Más Vistos-U'!J10,0)</f>
        <v>0.41064470764308214</v>
      </c>
      <c r="K11" s="241">
        <f>IFERROR('Más Vistos-H'!K11/'Más Vistos-U'!K10,0)</f>
        <v>0.43326373020250575</v>
      </c>
      <c r="L11" s="241">
        <f>IFERROR('Más Vistos-H'!L11/'Más Vistos-U'!L10,0)</f>
        <v>0.39486848831265403</v>
      </c>
      <c r="M11" s="241">
        <f>IFERROR('Más Vistos-H'!M11/'Más Vistos-U'!M10,0)</f>
        <v>0.45633620214057158</v>
      </c>
      <c r="N11" s="241">
        <f>IFERROR('Más Vistos-H'!N11/'Más Vistos-U'!N10,0)</f>
        <v>0.37091154023921435</v>
      </c>
      <c r="O11" s="241">
        <f>IFERROR('Más Vistos-H'!O11/'Más Vistos-U'!O10,0)</f>
        <v>0</v>
      </c>
      <c r="P11" s="241">
        <f>IFERROR('Más Vistos-H'!P11/'Más Vistos-U'!P10,0)</f>
        <v>0</v>
      </c>
      <c r="Q11" s="27">
        <f t="shared" si="0"/>
        <v>8.2016490100882036E-2</v>
      </c>
      <c r="R11" s="28">
        <f t="shared" si="1"/>
        <v>3.2813595963179926E-2</v>
      </c>
      <c r="S11" s="28">
        <f t="shared" si="2"/>
        <v>-0.12189802254140931</v>
      </c>
      <c r="T11" s="28">
        <f t="shared" si="3"/>
        <v>8.0740342666497586E-3</v>
      </c>
      <c r="U11" s="28">
        <f t="shared" si="4"/>
        <v>-0.15332342513394961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8">
        <f>IFERROR('Más Vistos-H'!C12/'Más Vistos-U'!C11,0)</f>
        <v>0.38812083107986312</v>
      </c>
      <c r="D12" s="239">
        <f>IFERROR('Más Vistos-H'!D12/'Más Vistos-U'!D11,0)</f>
        <v>0.41218048744241342</v>
      </c>
      <c r="E12" s="239">
        <f>IFERROR('Más Vistos-H'!E12/'Más Vistos-U'!E11,0)</f>
        <v>0.41870774284732037</v>
      </c>
      <c r="F12" s="239">
        <f>IFERROR('Más Vistos-H'!F12/'Más Vistos-U'!F11,0)</f>
        <v>0.44304613645704882</v>
      </c>
      <c r="G12" s="239">
        <f>IFERROR('Más Vistos-H'!G12/'Más Vistos-U'!G11,0)</f>
        <v>0.45121479938167885</v>
      </c>
      <c r="H12" s="239">
        <f>IFERROR('Más Vistos-H'!H12/'Más Vistos-U'!H11,0)</f>
        <v>0</v>
      </c>
      <c r="I12" s="239">
        <f>IFERROR('Más Vistos-H'!I12/'Más Vistos-U'!I11,0)</f>
        <v>0</v>
      </c>
      <c r="J12" s="240">
        <f>IFERROR('Más Vistos-H'!J12/'Más Vistos-U'!J11,0)</f>
        <v>0.42930361230460395</v>
      </c>
      <c r="K12" s="241">
        <f>IFERROR('Más Vistos-H'!K12/'Más Vistos-U'!K11,0)</f>
        <v>0.42612172893992112</v>
      </c>
      <c r="L12" s="241">
        <f>IFERROR('Más Vistos-H'!L12/'Más Vistos-U'!L11,0)</f>
        <v>0.41940432689519158</v>
      </c>
      <c r="M12" s="241">
        <f>IFERROR('Más Vistos-H'!M12/'Más Vistos-U'!M11,0)</f>
        <v>2.2216892508493036</v>
      </c>
      <c r="N12" s="241">
        <f>IFERROR('Más Vistos-H'!N12/'Más Vistos-U'!N11,0)</f>
        <v>2.8625948221866517</v>
      </c>
      <c r="O12" s="241">
        <f>IFERROR('Más Vistos-H'!O12/'Más Vistos-U'!O11,0)</f>
        <v>0</v>
      </c>
      <c r="P12" s="241">
        <f>IFERROR('Más Vistos-H'!P12/'Más Vistos-U'!P11,0)</f>
        <v>0</v>
      </c>
      <c r="Q12" s="27">
        <f t="shared" si="0"/>
        <v>0.10610814449242152</v>
      </c>
      <c r="R12" s="28">
        <f t="shared" si="1"/>
        <v>3.3823147679826679E-2</v>
      </c>
      <c r="S12" s="28">
        <f t="shared" si="2"/>
        <v>1.6636521768961241E-3</v>
      </c>
      <c r="T12" s="28">
        <f t="shared" si="3"/>
        <v>4.0145776433481792</v>
      </c>
      <c r="U12" s="28">
        <f t="shared" si="4"/>
        <v>5.3441953280552896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8">
        <f>IFERROR('Más Vistos-H'!C13/'Más Vistos-U'!C12,0)</f>
        <v>0.42657342120220598</v>
      </c>
      <c r="D13" s="239">
        <f>IFERROR('Más Vistos-H'!D13/'Más Vistos-U'!D12,0)</f>
        <v>0.48733741465461339</v>
      </c>
      <c r="E13" s="239">
        <f>IFERROR('Más Vistos-H'!E13/'Más Vistos-U'!E12,0)</f>
        <v>0.50170604479901815</v>
      </c>
      <c r="F13" s="239">
        <f>IFERROR('Más Vistos-H'!F13/'Más Vistos-U'!F12,0)</f>
        <v>0.50616640000000002</v>
      </c>
      <c r="G13" s="239">
        <f>IFERROR('Más Vistos-H'!G13/'Más Vistos-U'!G12,0)</f>
        <v>0.44135615380043974</v>
      </c>
      <c r="H13" s="239">
        <f>IFERROR('Más Vistos-H'!H13/'Más Vistos-U'!H12,0)</f>
        <v>0</v>
      </c>
      <c r="I13" s="239">
        <f>IFERROR('Más Vistos-H'!I13/'Más Vistos-U'!I12,0)</f>
        <v>0</v>
      </c>
      <c r="J13" s="240">
        <f>IFERROR('Más Vistos-H'!J13/'Más Vistos-U'!J12,0)</f>
        <v>0.4807944723533093</v>
      </c>
      <c r="K13" s="241">
        <f>IFERROR('Más Vistos-H'!K13/'Más Vistos-U'!K12,0)</f>
        <v>0.49913312631872292</v>
      </c>
      <c r="L13" s="241">
        <f>IFERROR('Más Vistos-H'!L13/'Más Vistos-U'!L12,0)</f>
        <v>0.47290821542825112</v>
      </c>
      <c r="M13" s="241">
        <f>IFERROR('Más Vistos-H'!M13/'Más Vistos-U'!M12,0)</f>
        <v>0.37206900237847074</v>
      </c>
      <c r="N13" s="241">
        <f>IFERROR('Más Vistos-H'!N13/'Más Vistos-U'!N12,0)</f>
        <v>0.49736262246177826</v>
      </c>
      <c r="O13" s="241">
        <f>IFERROR('Más Vistos-H'!O13/'Más Vistos-U'!O12,0)</f>
        <v>0</v>
      </c>
      <c r="P13" s="241">
        <f>IFERROR('Más Vistos-H'!P13/'Más Vistos-U'!P12,0)</f>
        <v>0</v>
      </c>
      <c r="Q13" s="27">
        <f t="shared" si="0"/>
        <v>0.12710836741373355</v>
      </c>
      <c r="R13" s="28">
        <f t="shared" si="1"/>
        <v>2.4204403990753322E-2</v>
      </c>
      <c r="S13" s="28">
        <f t="shared" si="2"/>
        <v>-5.7399805462386537E-2</v>
      </c>
      <c r="T13" s="28">
        <f t="shared" si="3"/>
        <v>-0.2649274974030858</v>
      </c>
      <c r="U13" s="28">
        <f t="shared" si="4"/>
        <v>0.12689631305483501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8">
        <f>IFERROR('Más Vistos-H'!C14/'Más Vistos-U'!C13,0)</f>
        <v>7.3577032214989152E-2</v>
      </c>
      <c r="D14" s="239">
        <f>IFERROR('Más Vistos-H'!D14/'Más Vistos-U'!D13,0)</f>
        <v>7.0251396648044695E-2</v>
      </c>
      <c r="E14" s="239">
        <f>IFERROR('Más Vistos-H'!E14/'Más Vistos-U'!E13,0)</f>
        <v>6.9281360282322749E-2</v>
      </c>
      <c r="F14" s="239">
        <f>IFERROR('Más Vistos-H'!F14/'Más Vistos-U'!F13,0)</f>
        <v>7.4702774108322323E-2</v>
      </c>
      <c r="G14" s="239">
        <f>IFERROR('Más Vistos-H'!G14/'Más Vistos-U'!G13,0)</f>
        <v>6.5285395084298203E-2</v>
      </c>
      <c r="H14" s="239">
        <f>IFERROR('Más Vistos-H'!H14/'Más Vistos-U'!H13,0)</f>
        <v>0</v>
      </c>
      <c r="I14" s="239">
        <f>IFERROR('Más Vistos-H'!I14/'Más Vistos-U'!I13,0)</f>
        <v>0</v>
      </c>
      <c r="J14" s="240">
        <f>IFERROR('Más Vistos-H'!J14/'Más Vistos-U'!J13,0)</f>
        <v>0.42941805407056671</v>
      </c>
      <c r="K14" s="241">
        <f>IFERROR('Más Vistos-H'!K14/'Más Vistos-U'!K13,0)</f>
        <v>0.39253166783954963</v>
      </c>
      <c r="L14" s="241">
        <f>IFERROR('Más Vistos-H'!L14/'Más Vistos-U'!L13,0)</f>
        <v>16.433997142346847</v>
      </c>
      <c r="M14" s="241">
        <f>IFERROR('Más Vistos-H'!M14/'Más Vistos-U'!M13,0)</f>
        <v>0.24494979919678719</v>
      </c>
      <c r="N14" s="241">
        <f>IFERROR('Más Vistos-H'!N14/'Más Vistos-U'!N13,0)</f>
        <v>0.30344815731573166</v>
      </c>
      <c r="O14" s="241">
        <f>IFERROR('Más Vistos-H'!O14/'Más Vistos-U'!O13,0)</f>
        <v>0</v>
      </c>
      <c r="P14" s="241">
        <f>IFERROR('Más Vistos-H'!P14/'Más Vistos-U'!P13,0)</f>
        <v>0</v>
      </c>
      <c r="Q14" s="27">
        <f t="shared" si="0"/>
        <v>4.8363057212721525</v>
      </c>
      <c r="R14" s="28">
        <f t="shared" si="1"/>
        <v>4.5875283135808651</v>
      </c>
      <c r="S14" s="28">
        <f t="shared" si="2"/>
        <v>236.20661770176025</v>
      </c>
      <c r="T14" s="28">
        <f t="shared" si="3"/>
        <v>2.2789920069313512</v>
      </c>
      <c r="U14" s="28">
        <f t="shared" si="4"/>
        <v>3.6480251352375443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390</v>
      </c>
      <c r="C15" s="238">
        <f>IFERROR('Más Vistos-H'!C15/'Más Vistos-U'!C14,0)</f>
        <v>0.72070726053999878</v>
      </c>
      <c r="D15" s="239">
        <f>IFERROR('Más Vistos-H'!D15/'Más Vistos-U'!D14,0)</f>
        <v>0.75894333821482929</v>
      </c>
      <c r="E15" s="239">
        <f>IFERROR('Más Vistos-H'!E15/'Más Vistos-U'!E14,0)</f>
        <v>0.75924200994449742</v>
      </c>
      <c r="F15" s="239">
        <f>IFERROR('Más Vistos-H'!F15/'Más Vistos-U'!F14,0)</f>
        <v>0.77666186784791436</v>
      </c>
      <c r="G15" s="239">
        <f>IFERROR('Más Vistos-H'!G15/'Más Vistos-U'!G14,0)</f>
        <v>0.83852442124064019</v>
      </c>
      <c r="H15" s="239">
        <f>IFERROR('Más Vistos-H'!H15/'Más Vistos-U'!H14,0)</f>
        <v>0</v>
      </c>
      <c r="I15" s="239">
        <f>IFERROR('Más Vistos-H'!I15/'Más Vistos-U'!I14,0)</f>
        <v>0</v>
      </c>
      <c r="J15" s="240">
        <f>IFERROR('Más Vistos-H'!J15/'Más Vistos-U'!J14,0)</f>
        <v>0.76676924705991356</v>
      </c>
      <c r="K15" s="241">
        <f>IFERROR('Más Vistos-H'!K15/'Más Vistos-U'!K14,0)</f>
        <v>0.75704130927733404</v>
      </c>
      <c r="L15" s="241">
        <f>IFERROR('Más Vistos-H'!L15/'Más Vistos-U'!L14,0)</f>
        <v>0.76468113430286611</v>
      </c>
      <c r="M15" s="241">
        <f>IFERROR('Más Vistos-H'!M15/'Más Vistos-U'!M14,0)</f>
        <v>0.55342515926577052</v>
      </c>
      <c r="N15" s="241">
        <f>IFERROR('Más Vistos-H'!N15/'Más Vistos-U'!N14,0)</f>
        <v>0.73055748837089451</v>
      </c>
      <c r="O15" s="241">
        <f>IFERROR('Más Vistos-H'!O15/'Más Vistos-U'!O14,0)</f>
        <v>0</v>
      </c>
      <c r="P15" s="241">
        <f>IFERROR('Más Vistos-H'!P15/'Más Vistos-U'!P14,0)</f>
        <v>0</v>
      </c>
      <c r="Q15" s="27">
        <f t="shared" ref="Q15" si="7">IFERROR((J15-C15)/C15,"-")</f>
        <v>6.3912199920675511E-2</v>
      </c>
      <c r="R15" s="28">
        <f t="shared" ref="R15" si="8">IFERROR((K15-D15)/D15,"-")</f>
        <v>-2.5061540720143364E-3</v>
      </c>
      <c r="S15" s="28">
        <f t="shared" ref="S15" si="9">IFERROR((L15-E15)/E15,"-")</f>
        <v>7.1638875182450717E-3</v>
      </c>
      <c r="T15" s="28">
        <f t="shared" ref="T15" si="10">IFERROR((M15-F15)/F15,"-")</f>
        <v>-0.28743101447830832</v>
      </c>
      <c r="U15" s="28">
        <f t="shared" ref="U15" si="11">IFERROR((N15-G15)/G15,"-")</f>
        <v>-0.12875824500138353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3">
        <f>IFERROR('Más Vistos-H'!C16/'Más Vistos-U'!C15,0)</f>
        <v>0.70259122364480808</v>
      </c>
      <c r="D16" s="242">
        <f>IFERROR('Más Vistos-H'!D16/'Más Vistos-U'!D15,0)</f>
        <v>0.70599683521101031</v>
      </c>
      <c r="E16" s="242">
        <f>IFERROR('Más Vistos-H'!E16/'Más Vistos-U'!E15,0)</f>
        <v>0.71922218706466845</v>
      </c>
      <c r="F16" s="242">
        <f>IFERROR('Más Vistos-H'!F16/'Más Vistos-U'!F15,0)</f>
        <v>0.73134103529976069</v>
      </c>
      <c r="G16" s="242">
        <f>IFERROR('Más Vistos-H'!G16/'Más Vistos-U'!G15,0)</f>
        <v>0.73728496799861609</v>
      </c>
      <c r="H16" s="242">
        <f>IFERROR('Más Vistos-H'!H16/'Más Vistos-U'!H15,0)</f>
        <v>0</v>
      </c>
      <c r="I16" s="242">
        <f>IFERROR('Más Vistos-H'!I16/'Más Vistos-U'!I15,0)</f>
        <v>0</v>
      </c>
      <c r="J16" s="244">
        <f>IFERROR('Más Vistos-H'!J16/'Más Vistos-U'!J15,0)</f>
        <v>0.71617894550154582</v>
      </c>
      <c r="K16" s="244">
        <f>IFERROR('Más Vistos-H'!K16/'Más Vistos-U'!K15,0)</f>
        <v>0.71230740025943629</v>
      </c>
      <c r="L16" s="244">
        <f>IFERROR('Más Vistos-H'!L16/'Más Vistos-U'!L15,0)</f>
        <v>1.0019980273404931</v>
      </c>
      <c r="M16" s="244">
        <f>IFERROR('Más Vistos-H'!M16/'Más Vistos-U'!M15,0)</f>
        <v>0.77555830846059493</v>
      </c>
      <c r="N16" s="244">
        <f>IFERROR('Más Vistos-H'!N16/'Más Vistos-U'!N15,0)</f>
        <v>0.86046158424308539</v>
      </c>
      <c r="O16" s="244">
        <f>IFERROR('Más Vistos-H'!O16/'Más Vistos-U'!O15,0)</f>
        <v>0</v>
      </c>
      <c r="P16" s="245">
        <f>IFERROR('Más Vistos-H'!P16/'Más Vistos-U'!P15,0)</f>
        <v>0</v>
      </c>
      <c r="Q16" s="120">
        <f t="shared" si="0"/>
        <v>1.9339441483839183E-2</v>
      </c>
      <c r="R16" s="121">
        <f t="shared" si="1"/>
        <v>8.9385174744301167E-3</v>
      </c>
      <c r="S16" s="121">
        <f t="shared" si="2"/>
        <v>0.39316896136075274</v>
      </c>
      <c r="T16" s="121">
        <f t="shared" si="3"/>
        <v>6.0460538964165388E-2</v>
      </c>
      <c r="U16" s="121">
        <f t="shared" si="4"/>
        <v>0.16706785244630201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60" t="s">
        <v>203</v>
      </c>
      <c r="K2" s="460"/>
      <c r="L2" s="460"/>
      <c r="M2" s="460"/>
      <c r="N2" s="460"/>
      <c r="O2" s="460"/>
      <c r="P2" s="460"/>
    </row>
    <row r="3" spans="1:23" x14ac:dyDescent="0.25">
      <c r="C3" s="246">
        <v>43138</v>
      </c>
      <c r="D3" s="246">
        <v>43139</v>
      </c>
      <c r="E3" s="246">
        <v>43140</v>
      </c>
      <c r="F3" s="246">
        <v>43141</v>
      </c>
      <c r="G3" s="246">
        <v>43142</v>
      </c>
      <c r="H3" s="246">
        <v>43143</v>
      </c>
      <c r="I3" s="246">
        <v>43144</v>
      </c>
      <c r="J3" s="247">
        <v>43145</v>
      </c>
      <c r="K3" s="247">
        <v>43146</v>
      </c>
      <c r="L3" s="247">
        <v>43147</v>
      </c>
      <c r="M3" s="247">
        <v>43148</v>
      </c>
      <c r="N3" s="247">
        <v>43149</v>
      </c>
      <c r="O3" s="247">
        <v>43150</v>
      </c>
      <c r="P3" s="247">
        <v>43151</v>
      </c>
      <c r="Q3" s="246">
        <v>43152</v>
      </c>
      <c r="R3" s="246">
        <v>43153</v>
      </c>
      <c r="S3" s="246">
        <v>43154</v>
      </c>
      <c r="T3" s="246">
        <v>43155</v>
      </c>
      <c r="U3" s="246">
        <v>43156</v>
      </c>
      <c r="V3" s="246">
        <v>43157</v>
      </c>
      <c r="W3" s="246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8" t="s">
        <v>225</v>
      </c>
      <c r="K4" s="248" t="s">
        <v>226</v>
      </c>
      <c r="L4" s="248" t="s">
        <v>227</v>
      </c>
      <c r="M4" s="248" t="s">
        <v>228</v>
      </c>
      <c r="N4" s="248" t="s">
        <v>229</v>
      </c>
      <c r="O4" s="248" t="s">
        <v>230</v>
      </c>
      <c r="P4" s="248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0" customFormat="1" x14ac:dyDescent="0.25">
      <c r="A5" s="1"/>
      <c r="B5" s="249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0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0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0" customFormat="1" x14ac:dyDescent="0.25">
      <c r="A8" s="1"/>
      <c r="B8" s="251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0" customFormat="1" x14ac:dyDescent="0.25">
      <c r="A9" s="1"/>
      <c r="B9" s="251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0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0" customFormat="1" x14ac:dyDescent="0.25">
      <c r="A11" s="1"/>
      <c r="B11" s="251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0" customFormat="1" x14ac:dyDescent="0.25">
      <c r="A12" s="1"/>
      <c r="B12" s="249" t="s">
        <v>238</v>
      </c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</row>
    <row r="13" spans="1:23" s="250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0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0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0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0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0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9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1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1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1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1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1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1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1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9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1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3" t="s">
        <v>262</v>
      </c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4"/>
      <c r="U36" s="254"/>
      <c r="V36" s="254"/>
      <c r="W36" s="254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5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3" t="s">
        <v>270</v>
      </c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3" t="s">
        <v>278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6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40" t="s">
        <v>203</v>
      </c>
      <c r="K2" s="440"/>
      <c r="L2" s="440"/>
      <c r="M2" s="440"/>
      <c r="N2" s="440"/>
      <c r="O2" s="440"/>
      <c r="P2" s="440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40" t="s">
        <v>203</v>
      </c>
      <c r="K2" s="440"/>
      <c r="L2" s="440"/>
      <c r="M2" s="440"/>
      <c r="N2" s="440"/>
      <c r="O2" s="440"/>
      <c r="P2" s="440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1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6" t="s">
        <v>197</v>
      </c>
      <c r="C233" s="277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5">
        <v>14886.147999999999</v>
      </c>
      <c r="L233" s="275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9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8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41" t="s">
        <v>402</v>
      </c>
      <c r="C2" s="442"/>
      <c r="D2" s="443"/>
      <c r="G2" s="441" t="s">
        <v>403</v>
      </c>
      <c r="H2" s="442"/>
      <c r="I2" s="443"/>
    </row>
    <row r="3" spans="2:10" ht="15.75" thickBot="1" x14ac:dyDescent="0.3">
      <c r="B3" s="441" t="str">
        <f>Replay!A1</f>
        <v>15/01 –22/01</v>
      </c>
      <c r="C3" s="442"/>
      <c r="D3" s="443"/>
      <c r="G3" s="441" t="str">
        <f>Replay!A1</f>
        <v>15/01 –22/01</v>
      </c>
      <c r="H3" s="442"/>
      <c r="I3" s="443"/>
    </row>
    <row r="4" spans="2:10" ht="15.75" thickBot="1" x14ac:dyDescent="0.3">
      <c r="B4" s="315" t="s">
        <v>367</v>
      </c>
      <c r="C4" s="315" t="s">
        <v>366</v>
      </c>
      <c r="D4" s="315" t="s">
        <v>368</v>
      </c>
      <c r="G4" s="315" t="s">
        <v>367</v>
      </c>
      <c r="H4" s="315" t="s">
        <v>366</v>
      </c>
      <c r="I4" s="315" t="s">
        <v>368</v>
      </c>
    </row>
    <row r="5" spans="2:10" x14ac:dyDescent="0.25">
      <c r="B5" s="314" t="s">
        <v>375</v>
      </c>
      <c r="C5" s="318">
        <v>68543.460000000006</v>
      </c>
      <c r="D5" s="317">
        <f>C5/C8</f>
        <v>1.5687763586012066E-2</v>
      </c>
      <c r="G5" s="314" t="s">
        <v>407</v>
      </c>
      <c r="H5" s="316">
        <f>SUM(Destacados!H4:H85)</f>
        <v>1213513.5433333314</v>
      </c>
      <c r="I5" s="317">
        <f>H5/C8</f>
        <v>0.27774077317131507</v>
      </c>
    </row>
    <row r="6" spans="2:10" x14ac:dyDescent="0.25">
      <c r="B6" s="305" t="s">
        <v>196</v>
      </c>
      <c r="C6" s="306">
        <v>4182102.12</v>
      </c>
      <c r="D6" s="307">
        <f>C6/C8</f>
        <v>0.95717125092780342</v>
      </c>
      <c r="G6" s="302" t="s">
        <v>406</v>
      </c>
      <c r="H6" s="303">
        <f>SUM('Más Vistos-H'!J16:P16)+SUM('Más Vistos-H'!J29:P29)</f>
        <v>1400777.4066666667</v>
      </c>
      <c r="I6" s="304">
        <f>H6/C8</f>
        <v>0.32060045980190882</v>
      </c>
      <c r="J6" s="307">
        <f>H6/C6</f>
        <v>0.33494576805471854</v>
      </c>
    </row>
    <row r="7" spans="2:10" x14ac:dyDescent="0.25">
      <c r="B7" s="308" t="s">
        <v>369</v>
      </c>
      <c r="C7" s="309">
        <v>118585.23</v>
      </c>
      <c r="D7" s="310">
        <f>C7/C8</f>
        <v>2.7140985486184464E-2</v>
      </c>
      <c r="G7" s="302" t="s">
        <v>408</v>
      </c>
      <c r="H7" s="303">
        <f>SUM(Partidos!G2:G12)</f>
        <v>193714.78333333333</v>
      </c>
      <c r="I7" s="304">
        <f>H7/C8</f>
        <v>4.43361295745631E-2</v>
      </c>
      <c r="J7" s="307">
        <f>H7/C6</f>
        <v>4.6319955317909195E-2</v>
      </c>
    </row>
    <row r="8" spans="2:10" x14ac:dyDescent="0.25">
      <c r="B8" s="311" t="s">
        <v>16</v>
      </c>
      <c r="C8" s="312">
        <f>SUM(C5:C7)</f>
        <v>4369230.8100000005</v>
      </c>
      <c r="D8" s="313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49"/>
  <sheetViews>
    <sheetView showGridLines="0" zoomScale="87" zoomScaleNormal="87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B41" sqref="B41"/>
    </sheetView>
  </sheetViews>
  <sheetFormatPr baseColWidth="10" defaultRowHeight="15" x14ac:dyDescent="0.25"/>
  <cols>
    <col min="1" max="1" width="0.85546875" style="299" customWidth="1"/>
    <col min="2" max="5" width="17.7109375" style="299" customWidth="1"/>
    <col min="6" max="6" width="23" style="301" customWidth="1"/>
    <col min="7" max="7" width="18.85546875" style="79" customWidth="1"/>
    <col min="8" max="16384" width="11.42578125" style="299"/>
  </cols>
  <sheetData>
    <row r="1" spans="2:8" ht="4.5" customHeight="1" thickBot="1" x14ac:dyDescent="0.3"/>
    <row r="2" spans="2:8" ht="21" customHeight="1" thickBot="1" x14ac:dyDescent="0.3">
      <c r="B2" s="315" t="s">
        <v>409</v>
      </c>
      <c r="C2" s="315" t="s">
        <v>375</v>
      </c>
      <c r="D2" s="315" t="s">
        <v>196</v>
      </c>
      <c r="E2" s="315" t="s">
        <v>369</v>
      </c>
      <c r="F2" s="315" t="s">
        <v>421</v>
      </c>
      <c r="G2" s="315" t="s">
        <v>441</v>
      </c>
    </row>
    <row r="3" spans="2:8" ht="24.95" customHeight="1" x14ac:dyDescent="0.25">
      <c r="B3" s="322" t="s">
        <v>385</v>
      </c>
      <c r="C3" s="323">
        <v>87399</v>
      </c>
      <c r="D3" s="323">
        <v>5645444</v>
      </c>
      <c r="E3" s="324">
        <v>423507</v>
      </c>
      <c r="F3" s="319"/>
      <c r="G3" s="319"/>
    </row>
    <row r="4" spans="2:8" ht="24.95" customHeight="1" x14ac:dyDescent="0.25">
      <c r="B4" s="325" t="s">
        <v>384</v>
      </c>
      <c r="C4" s="323">
        <v>83835</v>
      </c>
      <c r="D4" s="323">
        <v>4956020</v>
      </c>
      <c r="E4" s="324">
        <v>429559</v>
      </c>
      <c r="F4" s="319"/>
      <c r="G4" s="319"/>
    </row>
    <row r="5" spans="2:8" ht="24.95" customHeight="1" x14ac:dyDescent="0.25">
      <c r="B5" s="325" t="s">
        <v>383</v>
      </c>
      <c r="C5" s="323">
        <v>93126</v>
      </c>
      <c r="D5" s="323">
        <v>5511645</v>
      </c>
      <c r="E5" s="324">
        <v>450146</v>
      </c>
      <c r="F5" s="319"/>
      <c r="G5" s="319"/>
    </row>
    <row r="6" spans="2:8" ht="24.95" customHeight="1" x14ac:dyDescent="0.25">
      <c r="B6" s="325" t="s">
        <v>382</v>
      </c>
      <c r="C6" s="323">
        <v>108586</v>
      </c>
      <c r="D6" s="323">
        <v>5678819</v>
      </c>
      <c r="E6" s="324">
        <v>422155</v>
      </c>
      <c r="F6" s="319"/>
      <c r="G6" s="319"/>
    </row>
    <row r="7" spans="2:8" ht="24.95" customHeight="1" x14ac:dyDescent="0.25">
      <c r="B7" s="325" t="s">
        <v>381</v>
      </c>
      <c r="C7" s="323">
        <v>113859</v>
      </c>
      <c r="D7" s="323">
        <v>5963927</v>
      </c>
      <c r="E7" s="324">
        <v>395604</v>
      </c>
      <c r="F7" s="320" t="s">
        <v>424</v>
      </c>
      <c r="G7" s="320" t="s">
        <v>423</v>
      </c>
    </row>
    <row r="8" spans="2:8" ht="24.95" customHeight="1" x14ac:dyDescent="0.25">
      <c r="B8" s="325" t="s">
        <v>380</v>
      </c>
      <c r="C8" s="323">
        <v>112412</v>
      </c>
      <c r="D8" s="326">
        <v>6225747</v>
      </c>
      <c r="E8" s="324">
        <v>376269</v>
      </c>
      <c r="F8" s="320" t="s">
        <v>425</v>
      </c>
      <c r="G8" s="319"/>
    </row>
    <row r="9" spans="2:8" ht="24.95" customHeight="1" x14ac:dyDescent="0.25">
      <c r="B9" s="325" t="s">
        <v>389</v>
      </c>
      <c r="C9" s="303">
        <v>99203.687000000005</v>
      </c>
      <c r="D9" s="303">
        <v>5511680.5379999997</v>
      </c>
      <c r="E9" s="327">
        <v>364261.46899999998</v>
      </c>
      <c r="F9" s="320" t="s">
        <v>419</v>
      </c>
      <c r="G9" s="319"/>
    </row>
    <row r="10" spans="2:8" ht="24.95" customHeight="1" x14ac:dyDescent="0.25">
      <c r="B10" s="325" t="s">
        <v>379</v>
      </c>
      <c r="C10" s="303">
        <v>95987.509000000005</v>
      </c>
      <c r="D10" s="303">
        <v>5232186.608</v>
      </c>
      <c r="E10" s="327">
        <v>323560.11200000002</v>
      </c>
      <c r="F10" s="319"/>
      <c r="G10" s="319"/>
    </row>
    <row r="11" spans="2:8" ht="24.95" customHeight="1" x14ac:dyDescent="0.25">
      <c r="B11" s="325" t="s">
        <v>386</v>
      </c>
      <c r="C11" s="303">
        <v>101763.1</v>
      </c>
      <c r="D11" s="303">
        <v>5729848.5</v>
      </c>
      <c r="E11" s="327">
        <v>319277</v>
      </c>
      <c r="F11" s="319"/>
      <c r="G11" s="319"/>
    </row>
    <row r="12" spans="2:8" ht="24.95" customHeight="1" x14ac:dyDescent="0.25">
      <c r="B12" s="325" t="s">
        <v>391</v>
      </c>
      <c r="C12" s="303">
        <v>105886.77099999999</v>
      </c>
      <c r="D12" s="303">
        <v>5994518.1670000004</v>
      </c>
      <c r="E12" s="327">
        <v>285187.42099999997</v>
      </c>
      <c r="F12" s="319"/>
      <c r="G12" s="319"/>
    </row>
    <row r="13" spans="2:8" ht="24.95" customHeight="1" x14ac:dyDescent="0.25">
      <c r="B13" s="325" t="s">
        <v>445</v>
      </c>
      <c r="C13" s="303">
        <v>114105.53</v>
      </c>
      <c r="D13" s="303">
        <v>5584158.2400000002</v>
      </c>
      <c r="E13" s="327">
        <v>279806.15999999997</v>
      </c>
      <c r="F13" s="319"/>
      <c r="G13" s="319"/>
    </row>
    <row r="14" spans="2:8" ht="24.95" customHeight="1" x14ac:dyDescent="0.25">
      <c r="B14" s="325" t="s">
        <v>446</v>
      </c>
      <c r="C14" s="303">
        <v>115989.13</v>
      </c>
      <c r="D14" s="303">
        <v>5722573.3799999999</v>
      </c>
      <c r="E14" s="327">
        <v>276331.37</v>
      </c>
      <c r="F14" s="319"/>
      <c r="G14" s="319"/>
    </row>
    <row r="15" spans="2:8" ht="24.95" customHeight="1" x14ac:dyDescent="0.25">
      <c r="B15" s="325" t="s">
        <v>400</v>
      </c>
      <c r="C15" s="303">
        <v>114272.19</v>
      </c>
      <c r="D15" s="303">
        <v>5606485.2999999998</v>
      </c>
      <c r="E15" s="327">
        <v>264332.23</v>
      </c>
      <c r="F15" s="321" t="s">
        <v>427</v>
      </c>
      <c r="G15" s="391" t="s">
        <v>426</v>
      </c>
      <c r="H15" s="444" t="s">
        <v>495</v>
      </c>
    </row>
    <row r="16" spans="2:8" ht="24.95" customHeight="1" x14ac:dyDescent="0.25">
      <c r="B16" s="325" t="s">
        <v>401</v>
      </c>
      <c r="C16" s="309">
        <v>125845.21</v>
      </c>
      <c r="D16" s="382">
        <v>6044714.2199999997</v>
      </c>
      <c r="E16" s="327">
        <v>283597.23</v>
      </c>
      <c r="F16" s="319"/>
      <c r="G16" s="392"/>
      <c r="H16" s="444"/>
    </row>
    <row r="17" spans="2:9" ht="24.95" customHeight="1" x14ac:dyDescent="0.25">
      <c r="B17" s="328" t="s">
        <v>418</v>
      </c>
      <c r="C17" s="383">
        <v>126278.9</v>
      </c>
      <c r="D17" s="329">
        <v>5912788.4100000001</v>
      </c>
      <c r="E17" s="330">
        <v>267736.38</v>
      </c>
      <c r="F17" s="331" t="s">
        <v>428</v>
      </c>
      <c r="G17" s="393" t="s">
        <v>429</v>
      </c>
      <c r="H17" s="444"/>
    </row>
    <row r="18" spans="2:9" ht="24.95" customHeight="1" x14ac:dyDescent="0.25">
      <c r="B18" s="328" t="s">
        <v>444</v>
      </c>
      <c r="C18" s="383">
        <v>125308.59</v>
      </c>
      <c r="D18" s="329">
        <v>5916998.4100000001</v>
      </c>
      <c r="E18" s="330">
        <v>252904.34</v>
      </c>
      <c r="F18" s="331" t="s">
        <v>428</v>
      </c>
      <c r="G18" s="393" t="s">
        <v>430</v>
      </c>
      <c r="H18" s="444"/>
    </row>
    <row r="19" spans="2:9" ht="24.95" customHeight="1" x14ac:dyDescent="0.25">
      <c r="B19" s="328" t="s">
        <v>443</v>
      </c>
      <c r="C19" s="383">
        <v>117247.22</v>
      </c>
      <c r="D19" s="329">
        <v>5740230.1799999997</v>
      </c>
      <c r="E19" s="330">
        <v>239734.7</v>
      </c>
      <c r="F19" s="331" t="s">
        <v>428</v>
      </c>
      <c r="G19" s="393" t="s">
        <v>452</v>
      </c>
      <c r="H19" s="444"/>
      <c r="I19" s="394"/>
    </row>
    <row r="20" spans="2:9" ht="24.75" customHeight="1" x14ac:dyDescent="0.25">
      <c r="B20" s="328" t="s">
        <v>447</v>
      </c>
      <c r="C20" s="383">
        <v>118928.22</v>
      </c>
      <c r="D20" s="329">
        <v>5816188.1500000004</v>
      </c>
      <c r="E20" s="330">
        <v>238912.56</v>
      </c>
      <c r="F20" s="331" t="s">
        <v>428</v>
      </c>
      <c r="G20" s="393" t="s">
        <v>453</v>
      </c>
      <c r="H20" s="444"/>
      <c r="I20" s="394"/>
    </row>
    <row r="21" spans="2:9" ht="33" customHeight="1" x14ac:dyDescent="0.25">
      <c r="B21" s="328" t="s">
        <v>448</v>
      </c>
      <c r="C21" s="383">
        <v>131610.35</v>
      </c>
      <c r="D21" s="329">
        <v>6046323.7000000002</v>
      </c>
      <c r="E21" s="330">
        <v>263303.90000000002</v>
      </c>
      <c r="F21" s="331" t="s">
        <v>455</v>
      </c>
      <c r="G21" s="393" t="s">
        <v>429</v>
      </c>
      <c r="H21" s="444"/>
      <c r="I21" s="394"/>
    </row>
    <row r="22" spans="2:9" ht="33" customHeight="1" x14ac:dyDescent="0.25">
      <c r="B22" s="328" t="s">
        <v>449</v>
      </c>
      <c r="C22" s="383">
        <v>130821.32</v>
      </c>
      <c r="D22" s="329">
        <v>6076205.3600000003</v>
      </c>
      <c r="E22" s="330">
        <v>249110.57</v>
      </c>
      <c r="F22" s="331" t="s">
        <v>456</v>
      </c>
      <c r="G22" s="393" t="s">
        <v>454</v>
      </c>
      <c r="H22" s="444"/>
      <c r="I22" s="394"/>
    </row>
    <row r="23" spans="2:9" ht="24.75" customHeight="1" x14ac:dyDescent="0.25">
      <c r="B23" s="328" t="s">
        <v>451</v>
      </c>
      <c r="C23" s="383">
        <v>127202.39</v>
      </c>
      <c r="D23" s="383">
        <v>6114404.1100000003</v>
      </c>
      <c r="E23" s="330">
        <v>244551.5</v>
      </c>
      <c r="F23" s="331" t="s">
        <v>457</v>
      </c>
      <c r="G23" s="393" t="s">
        <v>457</v>
      </c>
      <c r="H23" s="444"/>
    </row>
    <row r="24" spans="2:9" x14ac:dyDescent="0.25">
      <c r="B24" s="328" t="s">
        <v>459</v>
      </c>
      <c r="C24" s="383">
        <v>132633.9</v>
      </c>
      <c r="D24" s="383">
        <v>5755835.5099999998</v>
      </c>
      <c r="E24" s="330">
        <v>247107.48</v>
      </c>
      <c r="F24" s="331"/>
      <c r="G24" s="393"/>
      <c r="H24" s="444"/>
    </row>
    <row r="25" spans="2:9" ht="22.5" x14ac:dyDescent="0.25">
      <c r="B25" s="328" t="s">
        <v>463</v>
      </c>
      <c r="C25" s="383">
        <v>116869.8</v>
      </c>
      <c r="D25" s="383">
        <v>5411097.5300000003</v>
      </c>
      <c r="E25" s="330">
        <v>210703.58</v>
      </c>
      <c r="F25" s="331" t="s">
        <v>492</v>
      </c>
      <c r="G25" s="393" t="s">
        <v>493</v>
      </c>
      <c r="H25" s="444"/>
    </row>
    <row r="26" spans="2:9" ht="22.5" x14ac:dyDescent="0.25">
      <c r="B26" s="328" t="s">
        <v>483</v>
      </c>
      <c r="C26" s="383">
        <v>134421.4</v>
      </c>
      <c r="D26" s="383">
        <v>5337041.28</v>
      </c>
      <c r="E26" s="330">
        <v>221698.33</v>
      </c>
      <c r="F26" s="331" t="s">
        <v>492</v>
      </c>
      <c r="G26" s="393" t="s">
        <v>494</v>
      </c>
      <c r="H26" s="444"/>
    </row>
    <row r="27" spans="2:9" x14ac:dyDescent="0.25">
      <c r="B27" s="328" t="s">
        <v>485</v>
      </c>
      <c r="C27" s="383">
        <v>110963.31</v>
      </c>
      <c r="D27" s="383">
        <v>5229629.4400000004</v>
      </c>
      <c r="E27" s="330">
        <v>202805.14</v>
      </c>
      <c r="F27" s="331"/>
      <c r="G27" s="332"/>
    </row>
    <row r="28" spans="2:9" x14ac:dyDescent="0.25">
      <c r="B28" s="328" t="s">
        <v>488</v>
      </c>
      <c r="C28" s="383">
        <v>108650.38</v>
      </c>
      <c r="D28" s="383">
        <v>5184216.4000000004</v>
      </c>
      <c r="E28" s="330">
        <v>196603.49</v>
      </c>
      <c r="F28" s="331"/>
      <c r="G28" s="332"/>
    </row>
    <row r="29" spans="2:9" x14ac:dyDescent="0.25">
      <c r="B29" s="328" t="s">
        <v>490</v>
      </c>
      <c r="C29" s="383">
        <v>101786.21</v>
      </c>
      <c r="D29" s="383">
        <v>5153924.3099999996</v>
      </c>
      <c r="E29" s="330">
        <v>181891.44</v>
      </c>
      <c r="F29" s="331"/>
      <c r="G29" s="332"/>
    </row>
    <row r="30" spans="2:9" ht="22.5" x14ac:dyDescent="0.25">
      <c r="B30" s="328" t="s">
        <v>491</v>
      </c>
      <c r="C30" s="383">
        <v>107036.54</v>
      </c>
      <c r="D30" s="383">
        <v>4659302.5</v>
      </c>
      <c r="E30" s="330">
        <v>191987.59</v>
      </c>
      <c r="F30" s="331" t="s">
        <v>498</v>
      </c>
      <c r="G30" s="332" t="s">
        <v>452</v>
      </c>
    </row>
    <row r="31" spans="2:9" x14ac:dyDescent="0.25">
      <c r="B31" s="328" t="s">
        <v>496</v>
      </c>
      <c r="C31" s="383">
        <v>108845.6</v>
      </c>
      <c r="D31" s="383">
        <v>5133523.37</v>
      </c>
      <c r="E31" s="330">
        <v>184224.53</v>
      </c>
      <c r="F31" s="331"/>
      <c r="G31" s="332"/>
    </row>
    <row r="32" spans="2:9" x14ac:dyDescent="0.25">
      <c r="B32" s="328" t="s">
        <v>499</v>
      </c>
      <c r="C32" s="383">
        <v>94945.36</v>
      </c>
      <c r="D32" s="383">
        <v>4073834.3</v>
      </c>
      <c r="E32" s="330">
        <v>166564.57999999999</v>
      </c>
      <c r="F32" s="331"/>
      <c r="G32" s="332"/>
    </row>
    <row r="33" spans="2:7" x14ac:dyDescent="0.25">
      <c r="B33" s="328" t="s">
        <v>501</v>
      </c>
      <c r="C33" s="383">
        <v>75114.12</v>
      </c>
      <c r="D33" s="383">
        <v>3429090.15</v>
      </c>
      <c r="E33" s="330">
        <v>131323.24</v>
      </c>
      <c r="F33" s="331"/>
      <c r="G33" s="332"/>
    </row>
    <row r="34" spans="2:7" x14ac:dyDescent="0.25">
      <c r="B34" s="328" t="s">
        <v>503</v>
      </c>
      <c r="C34" s="383">
        <v>20253.34</v>
      </c>
      <c r="D34" s="383">
        <v>3326371.7</v>
      </c>
      <c r="E34" s="330">
        <v>123693.17</v>
      </c>
      <c r="F34" s="331"/>
      <c r="G34" s="332"/>
    </row>
    <row r="35" spans="2:7" x14ac:dyDescent="0.25">
      <c r="B35" s="328" t="s">
        <v>507</v>
      </c>
      <c r="C35" s="383">
        <v>71708.460000000006</v>
      </c>
      <c r="D35" s="383">
        <v>4009037.446</v>
      </c>
      <c r="E35" s="330">
        <v>118341.56</v>
      </c>
      <c r="F35" s="331"/>
      <c r="G35" s="332"/>
    </row>
    <row r="36" spans="2:7" x14ac:dyDescent="0.25">
      <c r="B36" s="328" t="s">
        <v>509</v>
      </c>
      <c r="C36" s="383">
        <v>66752.12</v>
      </c>
      <c r="D36" s="383">
        <v>4131857.4</v>
      </c>
      <c r="E36" s="330">
        <v>110615.43</v>
      </c>
      <c r="F36" s="331"/>
      <c r="G36" s="332"/>
    </row>
    <row r="37" spans="2:7" x14ac:dyDescent="0.25">
      <c r="B37" s="328" t="s">
        <v>511</v>
      </c>
      <c r="C37" s="383">
        <v>52532.28</v>
      </c>
      <c r="D37" s="383">
        <v>3060662.27</v>
      </c>
      <c r="E37" s="330">
        <v>106009.5</v>
      </c>
      <c r="F37" s="331"/>
      <c r="G37" s="332"/>
    </row>
    <row r="38" spans="2:7" x14ac:dyDescent="0.25">
      <c r="B38" s="328" t="s">
        <v>520</v>
      </c>
      <c r="C38" s="383">
        <v>52719.3</v>
      </c>
      <c r="D38" s="383">
        <v>2771073.19</v>
      </c>
      <c r="E38" s="330">
        <v>105873.15</v>
      </c>
      <c r="F38" s="331"/>
      <c r="G38" s="332"/>
    </row>
    <row r="39" spans="2:7" x14ac:dyDescent="0.25">
      <c r="B39" s="328" t="s">
        <v>527</v>
      </c>
      <c r="C39" s="383">
        <v>56805.21</v>
      </c>
      <c r="D39" s="383">
        <v>3114231.22</v>
      </c>
      <c r="E39" s="330">
        <v>109283.27</v>
      </c>
      <c r="F39" s="331"/>
      <c r="G39" s="332"/>
    </row>
    <row r="40" spans="2:7" ht="15.75" thickBot="1" x14ac:dyDescent="0.3">
      <c r="B40" s="328" t="s">
        <v>540</v>
      </c>
      <c r="C40" s="383">
        <v>57246.26</v>
      </c>
      <c r="D40" s="383">
        <v>3419303.34</v>
      </c>
      <c r="E40" s="330">
        <v>106800.56</v>
      </c>
      <c r="F40" s="331"/>
      <c r="G40" s="332"/>
    </row>
    <row r="41" spans="2:7" ht="15.75" thickBot="1" x14ac:dyDescent="0.3">
      <c r="B41" s="367" t="s">
        <v>661</v>
      </c>
      <c r="C41" s="387">
        <v>68543.460000000006</v>
      </c>
      <c r="D41" s="387">
        <v>4182102.12</v>
      </c>
      <c r="E41" s="376">
        <v>118585.23</v>
      </c>
      <c r="F41" s="368"/>
      <c r="G41" s="369"/>
    </row>
    <row r="42" spans="2:7" x14ac:dyDescent="0.25">
      <c r="B42" s="408"/>
      <c r="C42" s="409"/>
      <c r="D42" s="409"/>
      <c r="E42" s="410"/>
      <c r="F42" s="411"/>
      <c r="G42" s="412"/>
    </row>
    <row r="43" spans="2:7" x14ac:dyDescent="0.25">
      <c r="B43" s="408"/>
      <c r="C43" s="409"/>
      <c r="D43" s="409"/>
      <c r="E43" s="410"/>
      <c r="F43" s="411"/>
      <c r="G43" s="412"/>
    </row>
    <row r="44" spans="2:7" x14ac:dyDescent="0.25">
      <c r="D44" s="396">
        <f>D23-D30</f>
        <v>1455101.6100000003</v>
      </c>
    </row>
    <row r="45" spans="2:7" x14ac:dyDescent="0.25">
      <c r="D45" s="397">
        <f>D44/D23</f>
        <v>0.2379792999975594</v>
      </c>
    </row>
    <row r="49" spans="6:6" x14ac:dyDescent="0.25">
      <c r="F49" s="299"/>
    </row>
  </sheetData>
  <mergeCells count="1">
    <mergeCell ref="H15:H26"/>
  </mergeCells>
  <phoneticPr fontId="48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39"/>
  <sheetViews>
    <sheetView showGridLines="0" zoomScale="90" zoomScaleNormal="90" workbookViewId="0">
      <selection activeCell="L14" sqref="L14"/>
    </sheetView>
  </sheetViews>
  <sheetFormatPr baseColWidth="10" defaultRowHeight="15" x14ac:dyDescent="0.25"/>
  <cols>
    <col min="1" max="1" width="0.85546875" customWidth="1"/>
    <col min="2" max="5" width="17.7109375" style="333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5" t="s">
        <v>409</v>
      </c>
      <c r="C2" s="315" t="s">
        <v>8</v>
      </c>
      <c r="D2" s="315" t="s">
        <v>410</v>
      </c>
      <c r="E2" s="315" t="s">
        <v>411</v>
      </c>
    </row>
    <row r="3" spans="2:6" ht="20.100000000000001" customHeight="1" x14ac:dyDescent="0.25">
      <c r="B3" s="350" t="s">
        <v>388</v>
      </c>
      <c r="C3" s="351">
        <v>229372.38333333313</v>
      </c>
      <c r="D3" s="351">
        <v>1349796.46</v>
      </c>
      <c r="E3" s="351">
        <v>282574.91666666669</v>
      </c>
    </row>
    <row r="4" spans="2:6" ht="20.100000000000001" customHeight="1" x14ac:dyDescent="0.25">
      <c r="B4" s="336" t="s">
        <v>379</v>
      </c>
      <c r="C4" s="335">
        <v>328458.67</v>
      </c>
      <c r="D4" s="335">
        <v>1337820.58</v>
      </c>
      <c r="E4" s="335">
        <v>196728.92</v>
      </c>
    </row>
    <row r="5" spans="2:6" ht="20.100000000000001" customHeight="1" x14ac:dyDescent="0.25">
      <c r="B5" s="336" t="s">
        <v>386</v>
      </c>
      <c r="C5" s="335">
        <v>614295.7833451</v>
      </c>
      <c r="D5" s="335">
        <v>1344824.8166666655</v>
      </c>
      <c r="E5" s="335">
        <v>380612.2043000001</v>
      </c>
    </row>
    <row r="6" spans="2:6" ht="20.100000000000001" customHeight="1" x14ac:dyDescent="0.25">
      <c r="B6" s="336" t="s">
        <v>391</v>
      </c>
      <c r="C6" s="335">
        <v>610566.51666666579</v>
      </c>
      <c r="D6" s="384">
        <v>2165471.8499999978</v>
      </c>
      <c r="E6" s="335">
        <v>621346.44999999984</v>
      </c>
    </row>
    <row r="7" spans="2:6" ht="20.100000000000001" customHeight="1" x14ac:dyDescent="0.25">
      <c r="B7" s="336" t="s">
        <v>445</v>
      </c>
      <c r="C7" s="335">
        <v>495980.07666666608</v>
      </c>
      <c r="D7" s="335">
        <v>1710027.4833333315</v>
      </c>
      <c r="E7" s="335">
        <v>288256.72366666654</v>
      </c>
    </row>
    <row r="8" spans="2:6" ht="20.100000000000001" customHeight="1" x14ac:dyDescent="0.25">
      <c r="B8" s="336" t="s">
        <v>446</v>
      </c>
      <c r="C8" s="335">
        <v>645742.58333333244</v>
      </c>
      <c r="D8" s="335">
        <v>1605951.2166666649</v>
      </c>
      <c r="E8" s="335">
        <v>418884.89437000017</v>
      </c>
    </row>
    <row r="9" spans="2:6" ht="20.100000000000001" customHeight="1" x14ac:dyDescent="0.25">
      <c r="B9" s="336" t="s">
        <v>400</v>
      </c>
      <c r="C9" s="335">
        <v>610706.95333333267</v>
      </c>
      <c r="D9" s="335">
        <v>1347746.1333333317</v>
      </c>
      <c r="E9" s="335">
        <v>335206.93333333335</v>
      </c>
      <c r="F9" s="334" t="s">
        <v>404</v>
      </c>
    </row>
    <row r="10" spans="2:6" ht="20.100000000000001" customHeight="1" x14ac:dyDescent="0.25">
      <c r="B10" s="336" t="s">
        <v>401</v>
      </c>
      <c r="C10" s="381">
        <v>948656.81666666537</v>
      </c>
      <c r="D10" s="381">
        <v>1116358.3666666651</v>
      </c>
      <c r="E10" s="381">
        <v>744277.69999999984</v>
      </c>
    </row>
    <row r="11" spans="2:6" ht="20.100000000000001" customHeight="1" x14ac:dyDescent="0.25">
      <c r="B11" s="336" t="s">
        <v>418</v>
      </c>
      <c r="C11" s="381">
        <v>845932.97666666622</v>
      </c>
      <c r="D11" s="381">
        <v>1795789.6333333314</v>
      </c>
      <c r="E11" s="381">
        <v>421628.28</v>
      </c>
    </row>
    <row r="12" spans="2:6" ht="20.100000000000001" customHeight="1" x14ac:dyDescent="0.25">
      <c r="B12" s="336" t="s">
        <v>444</v>
      </c>
      <c r="C12" s="381">
        <v>1094224.013333332</v>
      </c>
      <c r="D12" s="381">
        <v>1811610.2333333315</v>
      </c>
      <c r="E12" s="381">
        <v>474333.75099999999</v>
      </c>
    </row>
    <row r="13" spans="2:6" x14ac:dyDescent="0.25">
      <c r="B13" s="336" t="s">
        <v>443</v>
      </c>
      <c r="C13" s="381">
        <v>975683.08333333232</v>
      </c>
      <c r="D13" s="395">
        <v>1889718.6499999987</v>
      </c>
      <c r="E13" s="381">
        <v>424470.00669999997</v>
      </c>
    </row>
    <row r="14" spans="2:6" x14ac:dyDescent="0.25">
      <c r="B14" s="336" t="s">
        <v>447</v>
      </c>
      <c r="C14" s="381">
        <v>1223152.2133333324</v>
      </c>
      <c r="D14" s="381">
        <v>1781795.2599999984</v>
      </c>
      <c r="E14" s="381">
        <v>521529.59000000014</v>
      </c>
    </row>
    <row r="15" spans="2:6" x14ac:dyDescent="0.25">
      <c r="B15" s="336" t="s">
        <v>448</v>
      </c>
      <c r="C15" s="381">
        <v>1024428.1466666657</v>
      </c>
      <c r="D15" s="381">
        <v>1760664.8666666644</v>
      </c>
      <c r="E15" s="381">
        <v>584810.86666666658</v>
      </c>
    </row>
    <row r="16" spans="2:6" x14ac:dyDescent="0.25">
      <c r="B16" s="336" t="s">
        <v>449</v>
      </c>
      <c r="C16" s="381">
        <v>1020359.2299999989</v>
      </c>
      <c r="D16" s="381">
        <v>1819450.7899999984</v>
      </c>
      <c r="E16" s="381">
        <v>761014.54300000006</v>
      </c>
    </row>
    <row r="17" spans="2:5" x14ac:dyDescent="0.25">
      <c r="B17" s="336" t="s">
        <v>451</v>
      </c>
      <c r="C17" s="381">
        <v>1236435.7666666657</v>
      </c>
      <c r="D17" s="381">
        <v>1863513.5366666648</v>
      </c>
      <c r="E17" s="381">
        <v>682036.51930000028</v>
      </c>
    </row>
    <row r="18" spans="2:5" x14ac:dyDescent="0.25">
      <c r="B18" s="336" t="s">
        <v>459</v>
      </c>
      <c r="C18" s="381">
        <v>1413896.4399999988</v>
      </c>
      <c r="D18" s="384">
        <v>1911445.8866666649</v>
      </c>
      <c r="E18" s="381">
        <v>305591.94333333336</v>
      </c>
    </row>
    <row r="19" spans="2:5" x14ac:dyDescent="0.25">
      <c r="B19" s="336" t="s">
        <v>463</v>
      </c>
      <c r="C19" s="381">
        <v>728229.89666666603</v>
      </c>
      <c r="D19" s="381">
        <v>1694797.60333333</v>
      </c>
      <c r="E19" s="381">
        <v>204620.06140000001</v>
      </c>
    </row>
    <row r="20" spans="2:5" x14ac:dyDescent="0.25">
      <c r="B20" s="336" t="s">
        <v>483</v>
      </c>
      <c r="C20" s="381">
        <v>1080001.7933333321</v>
      </c>
      <c r="D20" s="381">
        <v>1689052.0499999984</v>
      </c>
      <c r="E20" s="381">
        <v>574190.40989999985</v>
      </c>
    </row>
    <row r="21" spans="2:5" x14ac:dyDescent="0.25">
      <c r="B21" s="336" t="s">
        <v>485</v>
      </c>
      <c r="C21" s="381">
        <v>1039748.3633333314</v>
      </c>
      <c r="D21" s="381">
        <v>1566862.6999999983</v>
      </c>
      <c r="E21" s="381">
        <v>495546.88539999991</v>
      </c>
    </row>
    <row r="22" spans="2:5" x14ac:dyDescent="0.25">
      <c r="B22" s="336" t="s">
        <v>488</v>
      </c>
      <c r="C22" s="381">
        <v>825826.8</v>
      </c>
      <c r="D22" s="381">
        <v>1608232.4566666654</v>
      </c>
      <c r="E22" s="381">
        <v>421434.18497000012</v>
      </c>
    </row>
    <row r="23" spans="2:5" x14ac:dyDescent="0.25">
      <c r="B23" s="336" t="s">
        <v>490</v>
      </c>
      <c r="C23" s="381">
        <v>1145203.633333331</v>
      </c>
      <c r="D23" s="381">
        <v>1734749.1999999981</v>
      </c>
      <c r="E23" s="381">
        <v>379280.33332999999</v>
      </c>
    </row>
    <row r="24" spans="2:5" x14ac:dyDescent="0.25">
      <c r="B24" s="336" t="s">
        <v>491</v>
      </c>
      <c r="C24" s="381">
        <v>1010198.6966666657</v>
      </c>
      <c r="D24" s="381">
        <v>1364365.7233333318</v>
      </c>
      <c r="E24" s="381">
        <v>241132.81</v>
      </c>
    </row>
    <row r="25" spans="2:5" x14ac:dyDescent="0.25">
      <c r="B25" s="336" t="s">
        <v>496</v>
      </c>
      <c r="C25" s="381">
        <v>1375636.3033333314</v>
      </c>
      <c r="D25" s="381">
        <v>1529460.0466666652</v>
      </c>
      <c r="E25" s="381">
        <v>478085.30900000007</v>
      </c>
    </row>
    <row r="26" spans="2:5" x14ac:dyDescent="0.25">
      <c r="B26" s="336" t="s">
        <v>499</v>
      </c>
      <c r="C26" s="381">
        <v>529672.07666666608</v>
      </c>
      <c r="D26" s="381">
        <v>1318167.7166666652</v>
      </c>
      <c r="E26" s="381">
        <v>20579.573333333334</v>
      </c>
    </row>
    <row r="27" spans="2:5" x14ac:dyDescent="0.25">
      <c r="B27" s="336" t="s">
        <v>501</v>
      </c>
      <c r="C27" s="381">
        <v>776743.3166666656</v>
      </c>
      <c r="D27" s="381">
        <v>1260408.4866666654</v>
      </c>
      <c r="E27" s="381">
        <v>0</v>
      </c>
    </row>
    <row r="28" spans="2:5" x14ac:dyDescent="0.25">
      <c r="B28" s="336" t="s">
        <v>503</v>
      </c>
      <c r="C28" s="381">
        <v>512422.67666666594</v>
      </c>
      <c r="D28" s="381">
        <v>1221685.8366666653</v>
      </c>
      <c r="E28" s="381">
        <v>1641.01</v>
      </c>
    </row>
    <row r="29" spans="2:5" x14ac:dyDescent="0.25">
      <c r="B29" s="336" t="s">
        <v>507</v>
      </c>
      <c r="C29" s="381">
        <v>443706.27666666621</v>
      </c>
      <c r="D29" s="381">
        <v>1196007.4099999999</v>
      </c>
      <c r="E29" s="381">
        <v>0</v>
      </c>
    </row>
    <row r="30" spans="2:5" x14ac:dyDescent="0.25">
      <c r="B30" s="336" t="s">
        <v>507</v>
      </c>
      <c r="C30" s="381">
        <v>443706.27666666621</v>
      </c>
      <c r="D30" s="381">
        <v>1196007.4099999999</v>
      </c>
      <c r="E30" s="381">
        <v>0</v>
      </c>
    </row>
    <row r="31" spans="2:5" x14ac:dyDescent="0.25">
      <c r="B31" s="336" t="s">
        <v>509</v>
      </c>
      <c r="C31" s="381">
        <v>455054.15333333268</v>
      </c>
      <c r="D31" s="381">
        <v>1265754.3666666651</v>
      </c>
      <c r="E31" s="381">
        <v>0</v>
      </c>
    </row>
    <row r="32" spans="2:5" x14ac:dyDescent="0.25">
      <c r="B32" s="336" t="s">
        <v>511</v>
      </c>
      <c r="C32" s="381">
        <v>493134.93999999965</v>
      </c>
      <c r="D32" s="381">
        <v>994279.96666666539</v>
      </c>
      <c r="E32" s="381">
        <v>0</v>
      </c>
    </row>
    <row r="33" spans="2:5" x14ac:dyDescent="0.25">
      <c r="B33" s="336" t="s">
        <v>520</v>
      </c>
      <c r="C33" s="381">
        <v>335845.12333333289</v>
      </c>
      <c r="D33" s="381">
        <v>722011.46666666586</v>
      </c>
      <c r="E33" s="381">
        <v>12845.800999999999</v>
      </c>
    </row>
    <row r="34" spans="2:5" x14ac:dyDescent="0.25">
      <c r="B34" s="336" t="s">
        <v>531</v>
      </c>
      <c r="C34" s="381">
        <v>396775.91666666587</v>
      </c>
      <c r="D34" s="381">
        <v>743293.46666666528</v>
      </c>
      <c r="E34" s="381">
        <v>74445.703330000004</v>
      </c>
    </row>
    <row r="35" spans="2:5" x14ac:dyDescent="0.25">
      <c r="B35" s="336" t="s">
        <v>546</v>
      </c>
      <c r="C35" s="381">
        <v>562359.86999999953</v>
      </c>
      <c r="D35" s="381">
        <v>1024149.4766666663</v>
      </c>
      <c r="E35" s="381">
        <v>73721.46666666666</v>
      </c>
    </row>
    <row r="36" spans="2:5" x14ac:dyDescent="0.25">
      <c r="B36" s="336" t="s">
        <v>661</v>
      </c>
      <c r="C36" s="381">
        <v>1213513.5433333314</v>
      </c>
      <c r="D36" s="381">
        <v>1400777.4066666667</v>
      </c>
      <c r="E36" s="381">
        <v>193714.78333333333</v>
      </c>
    </row>
    <row r="37" spans="2:5" x14ac:dyDescent="0.25">
      <c r="B37" s="388"/>
    </row>
    <row r="38" spans="2:5" x14ac:dyDescent="0.25">
      <c r="B38" s="388"/>
      <c r="D38" s="396">
        <f>D18-D24</f>
        <v>547080.1633333331</v>
      </c>
    </row>
    <row r="39" spans="2:5" x14ac:dyDescent="0.25">
      <c r="B39" s="388"/>
      <c r="D39" s="397">
        <f>D38/D18</f>
        <v>0.28621273934538427</v>
      </c>
    </row>
  </sheetData>
  <phoneticPr fontId="48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I60"/>
  <sheetViews>
    <sheetView tabSelected="1" topLeftCell="A13" zoomScaleNormal="100" zoomScaleSheetLayoutView="91" workbookViewId="0">
      <selection activeCell="G28" sqref="G28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23.7109375" customWidth="1"/>
    <col min="8" max="8" width="13.7109375" customWidth="1"/>
    <col min="9" max="9" width="14.85546875" bestFit="1" customWidth="1"/>
  </cols>
  <sheetData>
    <row r="1" spans="2:9" ht="19.5" thickBot="1" x14ac:dyDescent="0.35">
      <c r="B1" s="447" t="s">
        <v>545</v>
      </c>
      <c r="C1" s="447"/>
      <c r="D1" s="447"/>
      <c r="E1" s="447"/>
      <c r="F1" s="447"/>
      <c r="G1" s="447"/>
      <c r="H1" s="447"/>
      <c r="I1" s="447"/>
    </row>
    <row r="2" spans="2:9" ht="20.100000000000001" customHeight="1" x14ac:dyDescent="0.25">
      <c r="B2" s="445" t="s">
        <v>196</v>
      </c>
      <c r="C2" s="446"/>
    </row>
    <row r="3" spans="2:9" ht="20.100000000000001" customHeight="1" x14ac:dyDescent="0.25">
      <c r="B3" s="398" t="s">
        <v>431</v>
      </c>
      <c r="C3" s="398" t="s">
        <v>370</v>
      </c>
      <c r="D3" s="399" t="s">
        <v>214</v>
      </c>
      <c r="E3" s="399" t="s">
        <v>216</v>
      </c>
      <c r="F3" s="399" t="s">
        <v>371</v>
      </c>
      <c r="G3" s="399" t="s">
        <v>372</v>
      </c>
      <c r="H3" s="399" t="s">
        <v>373</v>
      </c>
      <c r="I3" s="399" t="s">
        <v>374</v>
      </c>
    </row>
    <row r="4" spans="2:9" ht="17.100000000000001" customHeight="1" x14ac:dyDescent="0.25">
      <c r="B4" s="389" t="s">
        <v>548</v>
      </c>
      <c r="C4" s="402" t="s">
        <v>549</v>
      </c>
      <c r="D4" s="403" t="s">
        <v>387</v>
      </c>
      <c r="E4" s="431">
        <v>44944</v>
      </c>
      <c r="F4" s="420">
        <v>0.58333333333333337</v>
      </c>
      <c r="G4" s="420">
        <v>0.66666666666666663</v>
      </c>
      <c r="H4" s="427">
        <v>6147.3166666666602</v>
      </c>
      <c r="I4" s="421">
        <v>8940</v>
      </c>
    </row>
    <row r="5" spans="2:9" ht="17.100000000000001" customHeight="1" x14ac:dyDescent="0.25">
      <c r="B5" s="389" t="s">
        <v>557</v>
      </c>
      <c r="C5" s="402" t="s">
        <v>592</v>
      </c>
      <c r="D5" s="403" t="s">
        <v>387</v>
      </c>
      <c r="E5" s="431">
        <v>44945</v>
      </c>
      <c r="F5" s="420">
        <v>0.49305555555555558</v>
      </c>
      <c r="G5" s="420">
        <v>0.58333333333333337</v>
      </c>
      <c r="H5" s="427">
        <v>51973.8</v>
      </c>
      <c r="I5" s="421">
        <v>54387</v>
      </c>
    </row>
    <row r="6" spans="2:9" ht="17.100000000000001" customHeight="1" x14ac:dyDescent="0.25">
      <c r="B6" s="389" t="s">
        <v>541</v>
      </c>
      <c r="C6" s="402" t="s">
        <v>593</v>
      </c>
      <c r="D6" s="403" t="s">
        <v>387</v>
      </c>
      <c r="E6" s="431">
        <v>44945</v>
      </c>
      <c r="F6" s="420">
        <v>0.625</v>
      </c>
      <c r="G6" s="420">
        <v>0.70833333333333337</v>
      </c>
      <c r="H6" s="427">
        <v>7541.4666666666599</v>
      </c>
      <c r="I6" s="421">
        <v>14078</v>
      </c>
    </row>
    <row r="7" spans="2:9" ht="17.100000000000001" customHeight="1" x14ac:dyDescent="0.25">
      <c r="B7" s="389" t="s">
        <v>594</v>
      </c>
      <c r="C7" s="402" t="s">
        <v>555</v>
      </c>
      <c r="D7" s="403" t="s">
        <v>387</v>
      </c>
      <c r="E7" s="431">
        <v>44946</v>
      </c>
      <c r="F7" s="420">
        <v>0.60416666666666663</v>
      </c>
      <c r="G7" s="420">
        <v>0.6875</v>
      </c>
      <c r="H7" s="427">
        <v>4537.9666666666599</v>
      </c>
      <c r="I7" s="421">
        <v>7307</v>
      </c>
    </row>
    <row r="8" spans="2:9" ht="17.100000000000001" customHeight="1" x14ac:dyDescent="0.25">
      <c r="B8" s="389" t="s">
        <v>595</v>
      </c>
      <c r="C8" s="402" t="s">
        <v>561</v>
      </c>
      <c r="D8" s="403" t="s">
        <v>387</v>
      </c>
      <c r="E8" s="431">
        <v>44947</v>
      </c>
      <c r="F8" s="420">
        <v>0.3125</v>
      </c>
      <c r="G8" s="420">
        <v>0.39583333333333331</v>
      </c>
      <c r="H8" s="427">
        <v>8682.7000000000007</v>
      </c>
      <c r="I8" s="422">
        <v>10991</v>
      </c>
    </row>
    <row r="9" spans="2:9" ht="17.100000000000001" customHeight="1" x14ac:dyDescent="0.25">
      <c r="B9" s="389" t="s">
        <v>596</v>
      </c>
      <c r="C9" s="402" t="s">
        <v>576</v>
      </c>
      <c r="D9" s="403" t="s">
        <v>597</v>
      </c>
      <c r="E9" s="431">
        <v>44948</v>
      </c>
      <c r="F9" s="420">
        <v>0.52083333333333337</v>
      </c>
      <c r="G9" s="420">
        <v>0.60416666666666663</v>
      </c>
      <c r="H9" s="427">
        <v>8368.3833333333296</v>
      </c>
      <c r="I9" s="421">
        <v>13445</v>
      </c>
    </row>
    <row r="10" spans="2:9" ht="17.100000000000001" customHeight="1" x14ac:dyDescent="0.25">
      <c r="B10" s="389"/>
      <c r="C10" s="402" t="s">
        <v>598</v>
      </c>
      <c r="D10" s="403" t="s">
        <v>497</v>
      </c>
      <c r="E10" s="431">
        <v>44942</v>
      </c>
      <c r="F10" s="420">
        <v>0.20833333333333334</v>
      </c>
      <c r="G10" s="420">
        <v>0.39583333333333331</v>
      </c>
      <c r="H10" s="427">
        <v>38841.483333333301</v>
      </c>
      <c r="I10" s="421">
        <v>45329</v>
      </c>
    </row>
    <row r="11" spans="2:9" ht="17.100000000000001" customHeight="1" x14ac:dyDescent="0.25">
      <c r="B11" s="389"/>
      <c r="C11" s="402" t="s">
        <v>599</v>
      </c>
      <c r="D11" s="403" t="s">
        <v>600</v>
      </c>
      <c r="E11" s="431">
        <v>44942</v>
      </c>
      <c r="F11" s="420">
        <v>0.91666666666666663</v>
      </c>
      <c r="G11" s="420">
        <v>0.97916666666666663</v>
      </c>
      <c r="H11" s="427">
        <v>2811.4</v>
      </c>
      <c r="I11" s="421">
        <v>6547</v>
      </c>
    </row>
    <row r="12" spans="2:9" ht="17.100000000000001" customHeight="1" x14ac:dyDescent="0.25">
      <c r="B12" s="389"/>
      <c r="C12" s="402" t="s">
        <v>599</v>
      </c>
      <c r="D12" s="403" t="s">
        <v>600</v>
      </c>
      <c r="E12" s="431">
        <v>44943</v>
      </c>
      <c r="F12" s="420">
        <v>0.91666666666666663</v>
      </c>
      <c r="G12" s="420">
        <v>0.97916666666666663</v>
      </c>
      <c r="H12" s="427">
        <v>2231.15</v>
      </c>
      <c r="I12" s="421">
        <v>5684</v>
      </c>
    </row>
    <row r="13" spans="2:9" ht="17.100000000000001" customHeight="1" x14ac:dyDescent="0.25">
      <c r="B13" s="389"/>
      <c r="C13" s="402" t="s">
        <v>599</v>
      </c>
      <c r="D13" s="403" t="s">
        <v>600</v>
      </c>
      <c r="E13" s="431">
        <v>44944</v>
      </c>
      <c r="F13" s="420">
        <v>0.91666666666666663</v>
      </c>
      <c r="G13" s="420">
        <v>0.97916666666666663</v>
      </c>
      <c r="H13" s="427">
        <v>1888.4666666666601</v>
      </c>
      <c r="I13" s="421">
        <v>5599</v>
      </c>
    </row>
    <row r="14" spans="2:9" ht="17.100000000000001" customHeight="1" x14ac:dyDescent="0.25">
      <c r="B14" s="389"/>
      <c r="C14" s="402" t="s">
        <v>599</v>
      </c>
      <c r="D14" s="403" t="s">
        <v>600</v>
      </c>
      <c r="E14" s="431">
        <v>44945</v>
      </c>
      <c r="F14" s="420">
        <v>0.91666666666666663</v>
      </c>
      <c r="G14" s="420">
        <v>0.97916666666666663</v>
      </c>
      <c r="H14" s="427">
        <v>1626.4666666666601</v>
      </c>
      <c r="I14" s="421">
        <v>6640</v>
      </c>
    </row>
    <row r="15" spans="2:9" ht="17.100000000000001" customHeight="1" x14ac:dyDescent="0.25">
      <c r="B15" s="389"/>
      <c r="C15" s="402" t="s">
        <v>599</v>
      </c>
      <c r="D15" s="403" t="s">
        <v>600</v>
      </c>
      <c r="E15" s="431">
        <v>44946</v>
      </c>
      <c r="F15" s="420">
        <v>0.91666666666666663</v>
      </c>
      <c r="G15" s="420">
        <v>0.97916666666666663</v>
      </c>
      <c r="H15" s="427">
        <v>1471.11666666666</v>
      </c>
      <c r="I15" s="421">
        <v>4848</v>
      </c>
    </row>
    <row r="16" spans="2:9" ht="17.100000000000001" customHeight="1" x14ac:dyDescent="0.25">
      <c r="B16" s="389"/>
      <c r="C16" s="402" t="s">
        <v>542</v>
      </c>
      <c r="D16" s="403" t="s">
        <v>497</v>
      </c>
      <c r="E16" s="431">
        <v>44942</v>
      </c>
      <c r="F16" s="420">
        <v>0.86111111111111116</v>
      </c>
      <c r="G16" s="420">
        <v>0.90277777777777801</v>
      </c>
      <c r="H16" s="427">
        <v>38619.866666666603</v>
      </c>
      <c r="I16" s="421">
        <v>50367</v>
      </c>
    </row>
    <row r="17" spans="2:9" ht="17.100000000000001" customHeight="1" x14ac:dyDescent="0.25">
      <c r="B17" s="389"/>
      <c r="C17" s="402" t="s">
        <v>542</v>
      </c>
      <c r="D17" s="403" t="s">
        <v>497</v>
      </c>
      <c r="E17" s="431">
        <v>44943</v>
      </c>
      <c r="F17" s="420">
        <v>0.86111111111111116</v>
      </c>
      <c r="G17" s="420">
        <v>0.90277777777777801</v>
      </c>
      <c r="H17" s="427">
        <v>38393.35</v>
      </c>
      <c r="I17" s="421">
        <v>50715</v>
      </c>
    </row>
    <row r="18" spans="2:9" ht="17.100000000000001" customHeight="1" x14ac:dyDescent="0.25">
      <c r="B18" s="389"/>
      <c r="C18" s="402" t="s">
        <v>542</v>
      </c>
      <c r="D18" s="403" t="s">
        <v>497</v>
      </c>
      <c r="E18" s="431">
        <v>44944</v>
      </c>
      <c r="F18" s="420">
        <v>0.86111111111111116</v>
      </c>
      <c r="G18" s="420">
        <v>0.90277777777777801</v>
      </c>
      <c r="H18" s="427">
        <v>40592.333333333299</v>
      </c>
      <c r="I18" s="421">
        <v>53084</v>
      </c>
    </row>
    <row r="19" spans="2:9" ht="17.100000000000001" customHeight="1" x14ac:dyDescent="0.25">
      <c r="B19" s="389"/>
      <c r="C19" s="402" t="s">
        <v>542</v>
      </c>
      <c r="D19" s="403" t="s">
        <v>497</v>
      </c>
      <c r="E19" s="431">
        <v>44945</v>
      </c>
      <c r="F19" s="420">
        <v>0.86111111111111116</v>
      </c>
      <c r="G19" s="420">
        <v>0.90277777777777801</v>
      </c>
      <c r="H19" s="427">
        <v>39034.183333333298</v>
      </c>
      <c r="I19" s="421">
        <v>70532</v>
      </c>
    </row>
    <row r="20" spans="2:9" ht="17.100000000000001" customHeight="1" x14ac:dyDescent="0.25">
      <c r="B20" s="389"/>
      <c r="C20" s="402" t="s">
        <v>542</v>
      </c>
      <c r="D20" s="403" t="s">
        <v>497</v>
      </c>
      <c r="E20" s="431">
        <v>44946</v>
      </c>
      <c r="F20" s="420">
        <v>0.86111111111111116</v>
      </c>
      <c r="G20" s="420">
        <v>0.90277777777777801</v>
      </c>
      <c r="H20" s="427">
        <v>37797.583333333299</v>
      </c>
      <c r="I20" s="421">
        <v>51738</v>
      </c>
    </row>
    <row r="21" spans="2:9" ht="17.100000000000001" customHeight="1" x14ac:dyDescent="0.25">
      <c r="B21" s="389"/>
      <c r="C21" s="402" t="s">
        <v>601</v>
      </c>
      <c r="D21" s="403" t="s">
        <v>600</v>
      </c>
      <c r="E21" s="431">
        <v>44942</v>
      </c>
      <c r="F21" s="420">
        <v>0.83333333333333337</v>
      </c>
      <c r="G21" s="420">
        <v>0.875</v>
      </c>
      <c r="H21" s="427">
        <v>194.11666666666599</v>
      </c>
      <c r="I21" s="421">
        <v>2494</v>
      </c>
    </row>
    <row r="22" spans="2:9" ht="17.100000000000001" customHeight="1" x14ac:dyDescent="0.25">
      <c r="B22" s="389"/>
      <c r="C22" s="402" t="s">
        <v>601</v>
      </c>
      <c r="D22" s="403" t="s">
        <v>600</v>
      </c>
      <c r="E22" s="431">
        <v>44943</v>
      </c>
      <c r="F22" s="420">
        <v>0.83333333333333337</v>
      </c>
      <c r="G22" s="420">
        <v>0.875</v>
      </c>
      <c r="H22" s="427">
        <v>274.46666666666601</v>
      </c>
      <c r="I22" s="421">
        <v>3185</v>
      </c>
    </row>
    <row r="23" spans="2:9" ht="17.100000000000001" customHeight="1" x14ac:dyDescent="0.25">
      <c r="B23" s="389"/>
      <c r="C23" s="402" t="s">
        <v>601</v>
      </c>
      <c r="D23" s="403" t="s">
        <v>600</v>
      </c>
      <c r="E23" s="431">
        <v>44944</v>
      </c>
      <c r="F23" s="420">
        <v>0.83333333333333337</v>
      </c>
      <c r="G23" s="420">
        <v>0.875</v>
      </c>
      <c r="H23" s="427">
        <v>133.13333333333301</v>
      </c>
      <c r="I23" s="421">
        <v>3022</v>
      </c>
    </row>
    <row r="24" spans="2:9" ht="17.100000000000001" customHeight="1" x14ac:dyDescent="0.25">
      <c r="B24" s="389"/>
      <c r="C24" s="402" t="s">
        <v>601</v>
      </c>
      <c r="D24" s="403" t="s">
        <v>600</v>
      </c>
      <c r="E24" s="431">
        <v>44945</v>
      </c>
      <c r="F24" s="420">
        <v>0.83333333333333337</v>
      </c>
      <c r="G24" s="420">
        <v>0.875</v>
      </c>
      <c r="H24" s="427">
        <v>94.016666666666595</v>
      </c>
      <c r="I24" s="421">
        <v>5488</v>
      </c>
    </row>
    <row r="25" spans="2:9" ht="17.100000000000001" customHeight="1" x14ac:dyDescent="0.25">
      <c r="B25" s="389"/>
      <c r="C25" s="402" t="s">
        <v>601</v>
      </c>
      <c r="D25" s="403" t="s">
        <v>600</v>
      </c>
      <c r="E25" s="431">
        <v>44946</v>
      </c>
      <c r="F25" s="420">
        <v>0.83333333333333337</v>
      </c>
      <c r="G25" s="420">
        <v>0.875</v>
      </c>
      <c r="H25" s="427">
        <v>93.933333333333294</v>
      </c>
      <c r="I25" s="421">
        <v>3254</v>
      </c>
    </row>
    <row r="26" spans="2:9" ht="17.100000000000001" customHeight="1" x14ac:dyDescent="0.25">
      <c r="B26" s="389"/>
      <c r="C26" s="402" t="s">
        <v>602</v>
      </c>
      <c r="D26" s="403" t="s">
        <v>512</v>
      </c>
      <c r="E26" s="431">
        <v>44942</v>
      </c>
      <c r="F26" s="420">
        <v>0.85416666666666663</v>
      </c>
      <c r="G26" s="420">
        <v>0.9375</v>
      </c>
      <c r="H26" s="427">
        <v>12567.75</v>
      </c>
      <c r="I26" s="421">
        <v>31522</v>
      </c>
    </row>
    <row r="27" spans="2:9" ht="17.100000000000001" customHeight="1" x14ac:dyDescent="0.25">
      <c r="B27" s="390"/>
      <c r="C27" s="418" t="s">
        <v>602</v>
      </c>
      <c r="D27" s="404" t="s">
        <v>512</v>
      </c>
      <c r="E27" s="431">
        <v>44943</v>
      </c>
      <c r="F27" s="423">
        <v>0.85416666666666663</v>
      </c>
      <c r="G27" s="420">
        <v>0.9375</v>
      </c>
      <c r="H27" s="427">
        <v>13099.666666666601</v>
      </c>
      <c r="I27" s="421">
        <v>30774</v>
      </c>
    </row>
    <row r="28" spans="2:9" ht="17.100000000000001" customHeight="1" x14ac:dyDescent="0.25">
      <c r="B28" s="389"/>
      <c r="C28" s="418" t="s">
        <v>602</v>
      </c>
      <c r="D28" s="403" t="s">
        <v>512</v>
      </c>
      <c r="E28" s="431">
        <v>44944</v>
      </c>
      <c r="F28" s="423">
        <v>0.85416666666666663</v>
      </c>
      <c r="G28" s="420">
        <v>0.9375</v>
      </c>
      <c r="H28" s="428">
        <v>13321.15</v>
      </c>
      <c r="I28" s="424">
        <v>34566</v>
      </c>
    </row>
    <row r="29" spans="2:9" ht="17.100000000000001" customHeight="1" x14ac:dyDescent="0.25">
      <c r="B29" s="389"/>
      <c r="C29" s="418" t="s">
        <v>602</v>
      </c>
      <c r="D29" s="419" t="s">
        <v>512</v>
      </c>
      <c r="E29" s="431">
        <v>44945</v>
      </c>
      <c r="F29" s="423">
        <v>0.85416666666666663</v>
      </c>
      <c r="G29" s="420">
        <v>0.9375</v>
      </c>
      <c r="H29" s="427">
        <v>28548.766666666601</v>
      </c>
      <c r="I29" s="421">
        <v>62582</v>
      </c>
    </row>
    <row r="30" spans="2:9" ht="17.100000000000001" customHeight="1" x14ac:dyDescent="0.25">
      <c r="B30" s="389"/>
      <c r="C30" s="418" t="s">
        <v>602</v>
      </c>
      <c r="D30" s="419" t="s">
        <v>512</v>
      </c>
      <c r="E30" s="431">
        <v>44946</v>
      </c>
      <c r="F30" s="423">
        <v>0.85416666666666663</v>
      </c>
      <c r="G30" s="420">
        <v>0.9375</v>
      </c>
      <c r="H30" s="429">
        <v>12870.85</v>
      </c>
      <c r="I30" s="425">
        <v>35551</v>
      </c>
    </row>
    <row r="31" spans="2:9" ht="17.100000000000001" customHeight="1" x14ac:dyDescent="0.25">
      <c r="B31" s="389"/>
      <c r="C31" s="418" t="s">
        <v>513</v>
      </c>
      <c r="D31" s="419" t="s">
        <v>378</v>
      </c>
      <c r="E31" s="431">
        <v>44942</v>
      </c>
      <c r="F31" s="423">
        <v>0.90625</v>
      </c>
      <c r="G31" s="420">
        <v>0.95833333333333337</v>
      </c>
      <c r="H31" s="429">
        <v>9475.0166666666591</v>
      </c>
      <c r="I31" s="425">
        <v>19707</v>
      </c>
    </row>
    <row r="32" spans="2:9" ht="17.100000000000001" customHeight="1" x14ac:dyDescent="0.25">
      <c r="B32" s="389"/>
      <c r="C32" s="402" t="s">
        <v>513</v>
      </c>
      <c r="D32" s="403" t="s">
        <v>378</v>
      </c>
      <c r="E32" s="431">
        <v>44943</v>
      </c>
      <c r="F32" s="420">
        <v>0.90625</v>
      </c>
      <c r="G32" s="420">
        <v>0.95833333333333337</v>
      </c>
      <c r="H32" s="427">
        <v>8358.4833333333299</v>
      </c>
      <c r="I32" s="421">
        <v>16746</v>
      </c>
    </row>
    <row r="33" spans="2:9" ht="17.100000000000001" customHeight="1" x14ac:dyDescent="0.25">
      <c r="B33" s="389"/>
      <c r="C33" s="402" t="s">
        <v>513</v>
      </c>
      <c r="D33" s="403" t="s">
        <v>378</v>
      </c>
      <c r="E33" s="431">
        <v>44944</v>
      </c>
      <c r="F33" s="420">
        <v>0.90625</v>
      </c>
      <c r="G33" s="420">
        <v>0.95833333333333337</v>
      </c>
      <c r="H33" s="427">
        <v>9559.3666666666595</v>
      </c>
      <c r="I33" s="421">
        <v>20214</v>
      </c>
    </row>
    <row r="34" spans="2:9" ht="17.100000000000001" customHeight="1" x14ac:dyDescent="0.25">
      <c r="B34" s="389"/>
      <c r="C34" s="402" t="s">
        <v>513</v>
      </c>
      <c r="D34" s="403" t="s">
        <v>378</v>
      </c>
      <c r="E34" s="431">
        <v>44945</v>
      </c>
      <c r="F34" s="420">
        <v>0.90625</v>
      </c>
      <c r="G34" s="420">
        <v>0.95833333333333337</v>
      </c>
      <c r="H34" s="427">
        <v>9281.6333333333296</v>
      </c>
      <c r="I34" s="421">
        <v>24946</v>
      </c>
    </row>
    <row r="35" spans="2:9" ht="17.100000000000001" customHeight="1" x14ac:dyDescent="0.25">
      <c r="B35" s="389"/>
      <c r="C35" s="402" t="s">
        <v>513</v>
      </c>
      <c r="D35" s="403" t="s">
        <v>378</v>
      </c>
      <c r="E35" s="431">
        <v>44946</v>
      </c>
      <c r="F35" s="420">
        <v>0.90625</v>
      </c>
      <c r="G35" s="420">
        <v>0.95833333333333337</v>
      </c>
      <c r="H35" s="427">
        <v>9781.1333333333296</v>
      </c>
      <c r="I35" s="421">
        <v>19666</v>
      </c>
    </row>
    <row r="36" spans="2:9" ht="17.100000000000001" customHeight="1" x14ac:dyDescent="0.25">
      <c r="B36" s="389"/>
      <c r="C36" s="402" t="s">
        <v>603</v>
      </c>
      <c r="D36" s="403" t="s">
        <v>497</v>
      </c>
      <c r="E36" s="431">
        <v>44943</v>
      </c>
      <c r="F36" s="420">
        <v>0.79166666666666663</v>
      </c>
      <c r="G36" s="420">
        <v>0.86111111111111116</v>
      </c>
      <c r="H36" s="427">
        <v>37322.016666666597</v>
      </c>
      <c r="I36" s="421">
        <v>40229</v>
      </c>
    </row>
    <row r="37" spans="2:9" ht="17.100000000000001" customHeight="1" x14ac:dyDescent="0.25">
      <c r="B37" s="389"/>
      <c r="C37" s="402" t="s">
        <v>603</v>
      </c>
      <c r="D37" s="403" t="s">
        <v>497</v>
      </c>
      <c r="E37" s="431">
        <v>44944</v>
      </c>
      <c r="F37" s="420">
        <v>0.79166666666666663</v>
      </c>
      <c r="G37" s="420">
        <v>0.86111111111111116</v>
      </c>
      <c r="H37" s="427">
        <v>164016.71666666601</v>
      </c>
      <c r="I37" s="421">
        <v>127433</v>
      </c>
    </row>
    <row r="38" spans="2:9" ht="17.100000000000001" customHeight="1" x14ac:dyDescent="0.25">
      <c r="B38" s="389"/>
      <c r="C38" s="402" t="s">
        <v>603</v>
      </c>
      <c r="D38" s="403" t="s">
        <v>497</v>
      </c>
      <c r="E38" s="431">
        <v>44945</v>
      </c>
      <c r="F38" s="420">
        <v>0.79166666666666663</v>
      </c>
      <c r="G38" s="420">
        <v>0.86111111111111116</v>
      </c>
      <c r="H38" s="427">
        <v>50622.5</v>
      </c>
      <c r="I38" s="421">
        <v>71752</v>
      </c>
    </row>
    <row r="39" spans="2:9" ht="17.100000000000001" customHeight="1" x14ac:dyDescent="0.25">
      <c r="B39" s="389"/>
      <c r="C39" s="402" t="s">
        <v>603</v>
      </c>
      <c r="D39" s="403" t="s">
        <v>497</v>
      </c>
      <c r="E39" s="431">
        <v>44946</v>
      </c>
      <c r="F39" s="420">
        <v>0.79166666666666663</v>
      </c>
      <c r="G39" s="420">
        <v>0.86111111111111116</v>
      </c>
      <c r="H39" s="427">
        <v>39858.416666666599</v>
      </c>
      <c r="I39" s="421">
        <v>53150</v>
      </c>
    </row>
    <row r="40" spans="2:9" ht="17.100000000000001" customHeight="1" x14ac:dyDescent="0.25">
      <c r="B40" s="389"/>
      <c r="C40" s="402" t="s">
        <v>604</v>
      </c>
      <c r="D40" s="403" t="s">
        <v>497</v>
      </c>
      <c r="E40" s="431">
        <v>44947</v>
      </c>
      <c r="F40" s="420">
        <v>0.91666666666666663</v>
      </c>
      <c r="G40" s="420">
        <v>1</v>
      </c>
      <c r="H40" s="427">
        <v>14733.083333333299</v>
      </c>
      <c r="I40" s="421">
        <v>25637</v>
      </c>
    </row>
    <row r="41" spans="2:9" ht="17.100000000000001" customHeight="1" x14ac:dyDescent="0.25">
      <c r="B41" s="389"/>
      <c r="C41" s="402" t="s">
        <v>528</v>
      </c>
      <c r="D41" s="403" t="s">
        <v>497</v>
      </c>
      <c r="E41" s="431">
        <v>44947</v>
      </c>
      <c r="F41" s="420">
        <v>0.45833333333333298</v>
      </c>
      <c r="G41" s="420">
        <v>0.5</v>
      </c>
      <c r="H41" s="427">
        <v>2133.8166666666598</v>
      </c>
      <c r="I41" s="421">
        <v>9899</v>
      </c>
    </row>
    <row r="42" spans="2:9" ht="17.100000000000001" customHeight="1" x14ac:dyDescent="0.25">
      <c r="B42" s="389"/>
      <c r="C42" s="402" t="s">
        <v>605</v>
      </c>
      <c r="D42" s="403" t="s">
        <v>497</v>
      </c>
      <c r="E42" s="431">
        <v>44947</v>
      </c>
      <c r="F42" s="420">
        <v>0.83333333333333337</v>
      </c>
      <c r="G42" s="420">
        <v>0.91666666666666663</v>
      </c>
      <c r="H42" s="427">
        <v>17566.5</v>
      </c>
      <c r="I42" s="421">
        <v>38066</v>
      </c>
    </row>
    <row r="43" spans="2:9" ht="17.100000000000001" customHeight="1" x14ac:dyDescent="0.25">
      <c r="B43" s="389"/>
      <c r="C43" s="402" t="s">
        <v>606</v>
      </c>
      <c r="D43" s="403" t="s">
        <v>530</v>
      </c>
      <c r="E43" s="432">
        <v>44947</v>
      </c>
      <c r="F43" s="420">
        <v>0.45833333333333298</v>
      </c>
      <c r="G43" s="420">
        <v>0.73402777777777783</v>
      </c>
      <c r="H43" s="427">
        <v>242459.76666666599</v>
      </c>
      <c r="I43" s="421">
        <v>2815</v>
      </c>
    </row>
    <row r="44" spans="2:9" ht="17.100000000000001" customHeight="1" x14ac:dyDescent="0.25">
      <c r="B44" s="389"/>
      <c r="C44" s="402" t="s">
        <v>607</v>
      </c>
      <c r="D44" s="403" t="s">
        <v>512</v>
      </c>
      <c r="E44" s="432">
        <v>44947</v>
      </c>
      <c r="F44" s="420">
        <v>0.91666666666666663</v>
      </c>
      <c r="G44" s="420">
        <v>1</v>
      </c>
      <c r="H44" s="427">
        <v>9861.1833333333307</v>
      </c>
      <c r="I44" s="421">
        <v>20939</v>
      </c>
    </row>
    <row r="45" spans="2:9" ht="17.100000000000001" customHeight="1" x14ac:dyDescent="0.25">
      <c r="B45" s="389"/>
      <c r="C45" s="402" t="s">
        <v>608</v>
      </c>
      <c r="D45" s="403" t="s">
        <v>529</v>
      </c>
      <c r="E45" s="432">
        <v>44947</v>
      </c>
      <c r="F45" s="420">
        <v>0.74305555555555547</v>
      </c>
      <c r="G45" s="420">
        <v>0.91666666666666663</v>
      </c>
      <c r="H45" s="427">
        <v>534.79999999999995</v>
      </c>
      <c r="I45" s="421">
        <v>2841</v>
      </c>
    </row>
    <row r="46" spans="2:9" ht="17.100000000000001" customHeight="1" x14ac:dyDescent="0.25">
      <c r="B46" s="389"/>
      <c r="C46" s="402" t="s">
        <v>360</v>
      </c>
      <c r="D46" s="403" t="s">
        <v>378</v>
      </c>
      <c r="E46" s="432">
        <v>44947</v>
      </c>
      <c r="F46" s="420">
        <v>0.85416666666666663</v>
      </c>
      <c r="G46" s="420">
        <v>0.9375</v>
      </c>
      <c r="H46" s="427">
        <v>134442.73333333299</v>
      </c>
      <c r="I46" s="421">
        <v>34194</v>
      </c>
    </row>
    <row r="47" spans="2:9" ht="17.100000000000001" customHeight="1" x14ac:dyDescent="0.25">
      <c r="B47" s="389"/>
      <c r="C47" s="402" t="s">
        <v>609</v>
      </c>
      <c r="D47" s="403" t="s">
        <v>610</v>
      </c>
      <c r="E47" s="432">
        <v>44947</v>
      </c>
      <c r="F47" s="420">
        <v>0.91666666666666663</v>
      </c>
      <c r="G47" s="420">
        <v>1</v>
      </c>
      <c r="H47" s="427">
        <v>834.66666666666595</v>
      </c>
      <c r="I47" s="421">
        <v>3012</v>
      </c>
    </row>
    <row r="48" spans="2:9" ht="17.100000000000001" customHeight="1" x14ac:dyDescent="0.25">
      <c r="B48" s="389"/>
      <c r="C48" s="402" t="s">
        <v>611</v>
      </c>
      <c r="D48" s="403" t="s">
        <v>612</v>
      </c>
      <c r="E48" s="432">
        <v>44947</v>
      </c>
      <c r="F48" s="420">
        <v>0.74652777777777779</v>
      </c>
      <c r="G48" s="420">
        <v>0.82291666666666663</v>
      </c>
      <c r="H48" s="427">
        <v>133.19999999999999</v>
      </c>
      <c r="I48" s="421">
        <v>121</v>
      </c>
    </row>
    <row r="49" spans="2:9" ht="17.100000000000001" customHeight="1" x14ac:dyDescent="0.25">
      <c r="B49" s="389"/>
      <c r="C49" s="402" t="s">
        <v>613</v>
      </c>
      <c r="D49" s="403" t="s">
        <v>543</v>
      </c>
      <c r="E49" s="432">
        <v>44948</v>
      </c>
      <c r="F49" s="420">
        <v>0.93541666666666667</v>
      </c>
      <c r="G49" s="420">
        <v>2.2916666666666669E-2</v>
      </c>
      <c r="H49" s="427">
        <v>435.12</v>
      </c>
      <c r="I49" s="421">
        <v>2622</v>
      </c>
    </row>
    <row r="50" spans="2:9" ht="17.100000000000001" customHeight="1" x14ac:dyDescent="0.25">
      <c r="B50" s="389"/>
      <c r="C50" s="402" t="s">
        <v>614</v>
      </c>
      <c r="D50" s="403" t="s">
        <v>378</v>
      </c>
      <c r="E50" s="432">
        <v>44948</v>
      </c>
      <c r="F50" s="420">
        <v>0.66666666666666663</v>
      </c>
      <c r="G50" s="420">
        <v>0.85416666666666663</v>
      </c>
      <c r="H50" s="427">
        <v>13310.733333333301</v>
      </c>
      <c r="I50" s="421">
        <v>26426</v>
      </c>
    </row>
    <row r="51" spans="2:9" ht="17.100000000000001" customHeight="1" x14ac:dyDescent="0.25">
      <c r="B51" s="389"/>
      <c r="C51" s="402" t="s">
        <v>615</v>
      </c>
      <c r="D51" s="403" t="s">
        <v>616</v>
      </c>
      <c r="E51" s="432">
        <v>44948</v>
      </c>
      <c r="F51" s="420">
        <v>0.85416666666666663</v>
      </c>
      <c r="G51" s="420">
        <v>0.92708333333333337</v>
      </c>
      <c r="H51" s="427">
        <v>169.13333333333301</v>
      </c>
      <c r="I51" s="421">
        <v>1368</v>
      </c>
    </row>
    <row r="52" spans="2:9" ht="16.5" customHeight="1" x14ac:dyDescent="0.25">
      <c r="B52" s="389"/>
      <c r="C52" s="402" t="s">
        <v>617</v>
      </c>
      <c r="D52" s="403" t="s">
        <v>618</v>
      </c>
      <c r="E52" s="432">
        <v>44948</v>
      </c>
      <c r="F52" s="420">
        <v>0.6875</v>
      </c>
      <c r="G52" s="420">
        <v>0.77083333333333337</v>
      </c>
      <c r="H52" s="427">
        <v>45</v>
      </c>
      <c r="I52" s="421">
        <v>111</v>
      </c>
    </row>
    <row r="53" spans="2:9" x14ac:dyDescent="0.25">
      <c r="B53" s="389"/>
      <c r="C53" s="402" t="s">
        <v>619</v>
      </c>
      <c r="D53" s="403" t="s">
        <v>610</v>
      </c>
      <c r="E53" s="432">
        <v>44948</v>
      </c>
      <c r="F53" s="420">
        <v>0.91666666666666663</v>
      </c>
      <c r="G53" s="420">
        <v>0</v>
      </c>
      <c r="H53" s="427">
        <v>1205.7</v>
      </c>
      <c r="I53" s="421">
        <v>2817</v>
      </c>
    </row>
    <row r="54" spans="2:9" x14ac:dyDescent="0.25">
      <c r="B54" s="389"/>
      <c r="C54" s="402" t="s">
        <v>620</v>
      </c>
      <c r="D54" s="403" t="s">
        <v>530</v>
      </c>
      <c r="E54" s="432">
        <v>44948</v>
      </c>
      <c r="F54" s="420">
        <v>0.75</v>
      </c>
      <c r="G54" s="420">
        <v>0.83333333333333337</v>
      </c>
      <c r="H54" s="430">
        <v>82.183333333333294</v>
      </c>
      <c r="I54" s="426">
        <v>975</v>
      </c>
    </row>
    <row r="55" spans="2:9" ht="24.75" customHeight="1" x14ac:dyDescent="0.25">
      <c r="B55" s="389"/>
      <c r="C55" s="402" t="s">
        <v>544</v>
      </c>
      <c r="D55" s="403" t="s">
        <v>497</v>
      </c>
      <c r="E55" s="432">
        <v>44948</v>
      </c>
      <c r="F55" s="420">
        <v>0.83333333333333337</v>
      </c>
      <c r="G55" s="420">
        <v>0.91666666666666663</v>
      </c>
      <c r="H55" s="427">
        <v>21020.0666666666</v>
      </c>
      <c r="I55" s="421">
        <v>44950</v>
      </c>
    </row>
    <row r="57" spans="2:9" x14ac:dyDescent="0.25">
      <c r="B57" s="414" t="s">
        <v>369</v>
      </c>
      <c r="C57" s="415" t="s">
        <v>510</v>
      </c>
    </row>
    <row r="58" spans="2:9" x14ac:dyDescent="0.25">
      <c r="B58" s="416" t="s">
        <v>370</v>
      </c>
      <c r="C58" s="417" t="s">
        <v>510</v>
      </c>
      <c r="D58" s="417" t="s">
        <v>376</v>
      </c>
      <c r="E58" s="417" t="s">
        <v>371</v>
      </c>
      <c r="F58" s="417" t="s">
        <v>377</v>
      </c>
      <c r="G58" s="417" t="s">
        <v>372</v>
      </c>
      <c r="H58" s="417" t="s">
        <v>373</v>
      </c>
      <c r="I58" s="417" t="s">
        <v>374</v>
      </c>
    </row>
    <row r="59" spans="2:9" x14ac:dyDescent="0.25">
      <c r="B59" s="400" t="s">
        <v>489</v>
      </c>
      <c r="C59" s="400" t="s">
        <v>378</v>
      </c>
      <c r="D59" s="378">
        <v>44942</v>
      </c>
      <c r="E59" s="401">
        <v>0.375</v>
      </c>
      <c r="F59" s="378">
        <v>44946</v>
      </c>
      <c r="G59" s="401">
        <v>0.95833333333333337</v>
      </c>
      <c r="H59" s="427">
        <v>2829.48</v>
      </c>
      <c r="I59" s="421">
        <v>3863</v>
      </c>
    </row>
    <row r="60" spans="2:9" x14ac:dyDescent="0.25">
      <c r="B60" s="400" t="s">
        <v>621</v>
      </c>
      <c r="C60" s="400" t="s">
        <v>387</v>
      </c>
      <c r="D60" s="378">
        <v>44945</v>
      </c>
      <c r="E60" s="401">
        <v>0.70833333333333337</v>
      </c>
      <c r="F60" s="378">
        <v>44946</v>
      </c>
      <c r="G60" s="401">
        <v>0.625</v>
      </c>
      <c r="H60" s="430">
        <v>1684.21</v>
      </c>
      <c r="I60" s="426">
        <v>2916</v>
      </c>
    </row>
  </sheetData>
  <autoFilter ref="B3:I52" xr:uid="{7D46FBD9-20BA-4FF6-9F60-44AF332FA66D}">
    <sortState xmlns:xlrd2="http://schemas.microsoft.com/office/spreadsheetml/2017/richdata2" ref="B4:I52">
      <sortCondition descending="1" ref="H3:H52"/>
    </sortState>
  </autoFilter>
  <mergeCells count="2">
    <mergeCell ref="B2:C2"/>
    <mergeCell ref="B1:I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showGridLines="0" zoomScale="70" zoomScaleNormal="70" workbookViewId="0">
      <pane ySplit="1" topLeftCell="A2" activePane="bottomLeft" state="frozen"/>
      <selection pane="bottomLeft" activeCell="G23" sqref="G23"/>
    </sheetView>
  </sheetViews>
  <sheetFormatPr baseColWidth="10" defaultColWidth="9.140625" defaultRowHeight="15" x14ac:dyDescent="0.25"/>
  <cols>
    <col min="1" max="1" width="25.5703125" style="346" customWidth="1"/>
    <col min="2" max="2" width="28.5703125" style="346" bestFit="1" customWidth="1"/>
    <col min="3" max="3" width="44.85546875" style="346" customWidth="1"/>
    <col min="4" max="4" width="32.42578125" style="341" customWidth="1"/>
    <col min="5" max="5" width="32.7109375" style="341" customWidth="1"/>
    <col min="6" max="6" width="19.85546875" style="341" customWidth="1"/>
    <col min="7" max="7" width="17.28515625" style="343" bestFit="1" customWidth="1"/>
    <col min="8" max="8" width="15.7109375" style="341" customWidth="1"/>
    <col min="9" max="9" width="14" style="341" customWidth="1"/>
    <col min="10" max="10" width="15.7109375" style="341" customWidth="1"/>
    <col min="11" max="1027" width="10.5703125" style="338" customWidth="1"/>
    <col min="1028" max="16384" width="9.140625" style="338"/>
  </cols>
  <sheetData>
    <row r="1" spans="1:10" ht="20.100000000000001" customHeight="1" x14ac:dyDescent="0.25">
      <c r="A1" s="385" t="s">
        <v>214</v>
      </c>
      <c r="B1" s="385" t="s">
        <v>442</v>
      </c>
      <c r="C1" s="385" t="s">
        <v>215</v>
      </c>
      <c r="D1" s="386" t="s">
        <v>422</v>
      </c>
      <c r="E1" s="386" t="s">
        <v>216</v>
      </c>
      <c r="F1" s="386" t="s">
        <v>217</v>
      </c>
      <c r="G1" s="386" t="s">
        <v>218</v>
      </c>
      <c r="H1" s="386" t="s">
        <v>219</v>
      </c>
      <c r="I1" s="386" t="s">
        <v>220</v>
      </c>
      <c r="J1" s="386" t="s">
        <v>221</v>
      </c>
    </row>
    <row r="2" spans="1:10" x14ac:dyDescent="0.25">
      <c r="A2" s="345" t="s">
        <v>515</v>
      </c>
      <c r="B2" s="345" t="s">
        <v>548</v>
      </c>
      <c r="C2" s="344" t="s">
        <v>549</v>
      </c>
      <c r="D2" s="339"/>
      <c r="E2" s="340" t="s">
        <v>550</v>
      </c>
      <c r="F2" s="337">
        <v>8939</v>
      </c>
      <c r="G2" s="406">
        <v>6146.8833333333332</v>
      </c>
      <c r="H2" s="337" t="s">
        <v>581</v>
      </c>
      <c r="I2" s="342">
        <f t="shared" ref="I2" si="0">F2/G2</f>
        <v>1.4542329039377679</v>
      </c>
      <c r="J2" s="342">
        <f t="shared" ref="J2" si="1">H2/F2</f>
        <v>2.2055039713614497</v>
      </c>
    </row>
    <row r="3" spans="1:10" x14ac:dyDescent="0.25">
      <c r="A3" s="345" t="s">
        <v>515</v>
      </c>
      <c r="B3" s="345" t="s">
        <v>551</v>
      </c>
      <c r="C3" s="344" t="s">
        <v>552</v>
      </c>
      <c r="D3" s="339"/>
      <c r="E3" s="340" t="s">
        <v>553</v>
      </c>
      <c r="F3" s="337">
        <v>14078</v>
      </c>
      <c r="G3" s="406">
        <v>7541.4666666666662</v>
      </c>
      <c r="H3" s="337" t="s">
        <v>582</v>
      </c>
      <c r="I3" s="342">
        <f t="shared" ref="I3:I12" si="2">F3/G3</f>
        <v>1.8667456374533691</v>
      </c>
      <c r="J3" s="342">
        <f t="shared" ref="J3:J12" si="3">H3/F3</f>
        <v>2.3042335559028273</v>
      </c>
    </row>
    <row r="4" spans="1:10" x14ac:dyDescent="0.25">
      <c r="A4" s="345" t="s">
        <v>515</v>
      </c>
      <c r="B4" s="345" t="s">
        <v>554</v>
      </c>
      <c r="C4" s="344" t="s">
        <v>555</v>
      </c>
      <c r="D4" s="339"/>
      <c r="E4" s="340" t="s">
        <v>556</v>
      </c>
      <c r="F4" s="407">
        <v>7307</v>
      </c>
      <c r="G4" s="406">
        <v>4537.9666666666662</v>
      </c>
      <c r="H4" s="337" t="s">
        <v>583</v>
      </c>
      <c r="I4" s="342">
        <f t="shared" si="2"/>
        <v>1.6101925238175689</v>
      </c>
      <c r="J4" s="342">
        <f t="shared" si="3"/>
        <v>2.2659094019433419</v>
      </c>
    </row>
    <row r="5" spans="1:10" x14ac:dyDescent="0.25">
      <c r="A5" s="345" t="s">
        <v>515</v>
      </c>
      <c r="B5" s="345" t="s">
        <v>557</v>
      </c>
      <c r="C5" s="344" t="s">
        <v>558</v>
      </c>
      <c r="D5" s="339"/>
      <c r="E5" s="340" t="s">
        <v>559</v>
      </c>
      <c r="F5" s="337">
        <v>51327</v>
      </c>
      <c r="G5" s="406">
        <v>45331.15</v>
      </c>
      <c r="H5" s="337" t="s">
        <v>584</v>
      </c>
      <c r="I5" s="342">
        <f t="shared" si="2"/>
        <v>1.1322677673079107</v>
      </c>
      <c r="J5" s="342">
        <f t="shared" si="3"/>
        <v>3.1698131587663414</v>
      </c>
    </row>
    <row r="6" spans="1:10" x14ac:dyDescent="0.25">
      <c r="A6" s="345" t="s">
        <v>515</v>
      </c>
      <c r="B6" s="345" t="s">
        <v>560</v>
      </c>
      <c r="C6" s="344" t="s">
        <v>561</v>
      </c>
      <c r="D6" s="339"/>
      <c r="E6" s="340" t="s">
        <v>562</v>
      </c>
      <c r="F6" s="337">
        <v>10989</v>
      </c>
      <c r="G6" s="406">
        <v>101496.73333333329</v>
      </c>
      <c r="H6" s="337" t="s">
        <v>585</v>
      </c>
      <c r="I6" s="342">
        <f t="shared" si="2"/>
        <v>0.10826949438766835</v>
      </c>
      <c r="J6" s="342">
        <f t="shared" si="3"/>
        <v>2.3572663572663575</v>
      </c>
    </row>
    <row r="7" spans="1:10" x14ac:dyDescent="0.25">
      <c r="A7" s="345" t="s">
        <v>392</v>
      </c>
      <c r="B7" s="345" t="s">
        <v>563</v>
      </c>
      <c r="C7" s="344" t="s">
        <v>564</v>
      </c>
      <c r="D7" s="339"/>
      <c r="E7" s="340" t="s">
        <v>565</v>
      </c>
      <c r="F7" s="407">
        <v>3236</v>
      </c>
      <c r="G7" s="406">
        <v>1739.8166666666671</v>
      </c>
      <c r="H7" s="337" t="s">
        <v>586</v>
      </c>
      <c r="I7" s="342">
        <f t="shared" si="2"/>
        <v>1.8599660883809592</v>
      </c>
      <c r="J7" s="342">
        <f t="shared" si="3"/>
        <v>1.6956118665018542</v>
      </c>
    </row>
    <row r="8" spans="1:10" x14ac:dyDescent="0.25">
      <c r="A8" s="345" t="s">
        <v>392</v>
      </c>
      <c r="B8" s="345" t="s">
        <v>566</v>
      </c>
      <c r="C8" s="344" t="s">
        <v>567</v>
      </c>
      <c r="D8" s="339"/>
      <c r="E8" s="340" t="s">
        <v>568</v>
      </c>
      <c r="F8" s="337">
        <v>4900</v>
      </c>
      <c r="G8" s="406">
        <v>481.75</v>
      </c>
      <c r="H8" s="337" t="s">
        <v>587</v>
      </c>
      <c r="I8" s="342">
        <f t="shared" si="2"/>
        <v>10.171250648676699</v>
      </c>
      <c r="J8" s="342">
        <f t="shared" si="3"/>
        <v>1.7438775510204081</v>
      </c>
    </row>
    <row r="9" spans="1:10" x14ac:dyDescent="0.25">
      <c r="A9" s="345" t="s">
        <v>515</v>
      </c>
      <c r="B9" s="345" t="s">
        <v>569</v>
      </c>
      <c r="C9" s="344" t="s">
        <v>570</v>
      </c>
      <c r="D9" s="339"/>
      <c r="E9" s="340" t="s">
        <v>571</v>
      </c>
      <c r="F9" s="337">
        <v>17323</v>
      </c>
      <c r="G9" s="406">
        <v>13061.1</v>
      </c>
      <c r="H9" s="337" t="s">
        <v>588</v>
      </c>
      <c r="I9" s="342">
        <f t="shared" si="2"/>
        <v>1.3263048288428998</v>
      </c>
      <c r="J9" s="342">
        <f t="shared" si="3"/>
        <v>2.5433239046354559</v>
      </c>
    </row>
    <row r="10" spans="1:10" x14ac:dyDescent="0.25">
      <c r="A10" s="345" t="s">
        <v>393</v>
      </c>
      <c r="B10" s="345" t="s">
        <v>572</v>
      </c>
      <c r="C10" s="344" t="s">
        <v>573</v>
      </c>
      <c r="D10" s="339"/>
      <c r="E10" s="340" t="s">
        <v>574</v>
      </c>
      <c r="F10" s="407">
        <v>3271</v>
      </c>
      <c r="G10" s="406">
        <v>525.4666666666667</v>
      </c>
      <c r="H10" s="337" t="s">
        <v>589</v>
      </c>
      <c r="I10" s="342">
        <f t="shared" si="2"/>
        <v>6.224942907891398</v>
      </c>
      <c r="J10" s="342">
        <f t="shared" si="3"/>
        <v>1.7361663099969429</v>
      </c>
    </row>
    <row r="11" spans="1:10" ht="19.5" customHeight="1" x14ac:dyDescent="0.25">
      <c r="A11" s="345" t="s">
        <v>392</v>
      </c>
      <c r="B11" s="345" t="s">
        <v>575</v>
      </c>
      <c r="C11" s="344" t="s">
        <v>576</v>
      </c>
      <c r="D11" s="339"/>
      <c r="E11" s="340" t="s">
        <v>577</v>
      </c>
      <c r="F11" s="337">
        <v>13444</v>
      </c>
      <c r="G11" s="406">
        <v>8368.3833333333332</v>
      </c>
      <c r="H11" s="337" t="s">
        <v>590</v>
      </c>
      <c r="I11" s="342">
        <f t="shared" si="2"/>
        <v>1.6065229644116845</v>
      </c>
      <c r="J11" s="342">
        <f t="shared" si="3"/>
        <v>1.995983338292175</v>
      </c>
    </row>
    <row r="12" spans="1:10" x14ac:dyDescent="0.25">
      <c r="A12" s="345" t="s">
        <v>515</v>
      </c>
      <c r="B12" s="345" t="s">
        <v>578</v>
      </c>
      <c r="C12" s="344" t="s">
        <v>579</v>
      </c>
      <c r="D12" s="339"/>
      <c r="E12" s="340" t="s">
        <v>580</v>
      </c>
      <c r="F12" s="337">
        <v>7784</v>
      </c>
      <c r="G12" s="406">
        <v>4484.0666666666666</v>
      </c>
      <c r="H12" s="337" t="s">
        <v>591</v>
      </c>
      <c r="I12" s="342">
        <f t="shared" si="2"/>
        <v>1.7359242354410431</v>
      </c>
      <c r="J12" s="342">
        <f t="shared" si="3"/>
        <v>1.9947327852004111</v>
      </c>
    </row>
  </sheetData>
  <autoFilter ref="A1:J1" xr:uid="{00000000-0001-0000-0300-000000000000}"/>
  <phoneticPr fontId="48" type="noConversion"/>
  <conditionalFormatting sqref="G4">
    <cfRule type="colorScale" priority="16">
      <colorScale>
        <cfvo type="min"/>
        <cfvo type="max"/>
        <color rgb="FFFCFCFF"/>
        <color rgb="FFF8696B"/>
      </colorScale>
    </cfRule>
  </conditionalFormatting>
  <conditionalFormatting sqref="G3">
    <cfRule type="colorScale" priority="14">
      <colorScale>
        <cfvo type="min"/>
        <cfvo type="max"/>
        <color rgb="FFFCFCFF"/>
        <color rgb="FFF8696B"/>
      </colorScale>
    </cfRule>
  </conditionalFormatting>
  <conditionalFormatting sqref="G2">
    <cfRule type="colorScale" priority="15">
      <colorScale>
        <cfvo type="min"/>
        <cfvo type="max"/>
        <color rgb="FFFCFCFF"/>
        <color rgb="FFF8696B"/>
      </colorScale>
    </cfRule>
  </conditionalFormatting>
  <conditionalFormatting sqref="G7">
    <cfRule type="colorScale" priority="13">
      <colorScale>
        <cfvo type="min"/>
        <cfvo type="max"/>
        <color rgb="FFFCFCFF"/>
        <color rgb="FFF8696B"/>
      </colorScale>
    </cfRule>
  </conditionalFormatting>
  <conditionalFormatting sqref="G6">
    <cfRule type="colorScale" priority="11">
      <colorScale>
        <cfvo type="min"/>
        <cfvo type="max"/>
        <color rgb="FFFCFCFF"/>
        <color rgb="FFF8696B"/>
      </colorScale>
    </cfRule>
  </conditionalFormatting>
  <conditionalFormatting sqref="G5">
    <cfRule type="colorScale" priority="12">
      <colorScale>
        <cfvo type="min"/>
        <cfvo type="max"/>
        <color rgb="FFFCFCFF"/>
        <color rgb="FFF8696B"/>
      </colorScale>
    </cfRule>
  </conditionalFormatting>
  <conditionalFormatting sqref="G10">
    <cfRule type="colorScale" priority="10">
      <colorScale>
        <cfvo type="min"/>
        <cfvo type="max"/>
        <color rgb="FFFCFCFF"/>
        <color rgb="FFF8696B"/>
      </colorScale>
    </cfRule>
  </conditionalFormatting>
  <conditionalFormatting sqref="G9">
    <cfRule type="colorScale" priority="8">
      <colorScale>
        <cfvo type="min"/>
        <cfvo type="max"/>
        <color rgb="FFFCFCFF"/>
        <color rgb="FFF8696B"/>
      </colorScale>
    </cfRule>
  </conditionalFormatting>
  <conditionalFormatting sqref="G8">
    <cfRule type="colorScale" priority="9">
      <colorScale>
        <cfvo type="min"/>
        <cfvo type="max"/>
        <color rgb="FFFCFCFF"/>
        <color rgb="FFF8696B"/>
      </colorScale>
    </cfRule>
  </conditionalFormatting>
  <conditionalFormatting sqref="G12">
    <cfRule type="colorScale" priority="5">
      <colorScale>
        <cfvo type="min"/>
        <cfvo type="max"/>
        <color rgb="FFFCFCFF"/>
        <color rgb="FFF8696B"/>
      </colorScale>
    </cfRule>
  </conditionalFormatting>
  <conditionalFormatting sqref="G11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Partidos</vt:lpstr>
      <vt:lpstr>Replay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2023-01-25T02:40:00Z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